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60" windowHeight="8550" tabRatio="948" activeTab="0"/>
  </bookViews>
  <sheets>
    <sheet name="1.사업" sheetId="1" r:id="rId1"/>
    <sheet name="2.손익" sheetId="2" r:id="rId2"/>
    <sheet name="2-1.신용손익" sheetId="3" r:id="rId3"/>
    <sheet name="2-2.일반손익" sheetId="4" r:id="rId4"/>
    <sheet name="3-1.운용(신용)" sheetId="5" r:id="rId5"/>
    <sheet name="3-2.운용(일반)" sheetId="6" r:id="rId6"/>
    <sheet name="3-3.조달(신용)" sheetId="7" r:id="rId7"/>
    <sheet name="3-4.조달(일반)" sheetId="8" r:id="rId8"/>
    <sheet name="4.매출액" sheetId="9" r:id="rId9"/>
    <sheet name="5.매출원가" sheetId="10" r:id="rId10"/>
    <sheet name="6.수탁수수료" sheetId="11" r:id="rId11"/>
    <sheet name="7.일반수수료" sheetId="12" r:id="rId12"/>
    <sheet name="8.일반기타수익" sheetId="13" r:id="rId13"/>
    <sheet name="9.일반기타비용" sheetId="14" r:id="rId14"/>
    <sheet name="10.대출금이자" sheetId="15" r:id="rId15"/>
    <sheet name="11.신용기타이자" sheetId="16" r:id="rId16"/>
    <sheet name="12.예수금이자" sheetId="17" r:id="rId17"/>
    <sheet name="13.차입금이자" sheetId="18" r:id="rId18"/>
    <sheet name="14.예치금유가증권이자" sheetId="19" r:id="rId19"/>
    <sheet name="15.신용기타수익 등" sheetId="20" r:id="rId20"/>
    <sheet name="16.신용기타비용 등" sheetId="21" r:id="rId21"/>
    <sheet name="17.공제수익비용" sheetId="22" r:id="rId22"/>
    <sheet name="18.판관비" sheetId="23" r:id="rId23"/>
    <sheet name="19.판매경비" sheetId="24" r:id="rId24"/>
    <sheet name="20.교육지원사업비법인세" sheetId="25" r:id="rId25"/>
    <sheet name="21.대손충당금" sheetId="26" r:id="rId26"/>
    <sheet name="요약표" sheetId="27" r:id="rId27"/>
    <sheet name="데이터시트" sheetId="28" r:id="rId28"/>
  </sheets>
  <definedNames>
    <definedName name="공제수익비용1">'17.공제수익비용'!$C$8:$D$9,'17.공제수익비용'!$C$11:$D$15,'17.공제수익비용'!$C$17:$D$24,'17.공제수익비용'!$F$8:$G$9,'17.공제수익비용'!$F$11:$G$15,'17.공제수익비용'!$F$17:$G$24,'17.공제수익비용'!$I$8:$I$9,'17.공제수익비용'!$I$11:$I$15,'17.공제수익비용'!$I$17:$I$24</definedName>
    <definedName name="공제수익비용2">'17.공제수익비용'!$C$35:$D$36,'17.공제수익비용'!$F$35:$F$36,'17.공제수익비용'!$C$38:$D$38,'17.공제수익비용'!$F$38,'17.공제수익비용'!$C$41:$D$43,'17.공제수익비용'!$F$41:$F$43,'17.공제수익비용'!$C$45:$D$49,'17.공제수익비용'!$F$45:$F$49</definedName>
    <definedName name="공제수익비용3">'17.공제수익비용'!$G$41:$G$43,'17.공제수익비용'!$G$45:$G$49,'17.공제수익비용'!$I$35:$I$36,'17.공제수익비용'!$I$38,'17.공제수익비용'!$I$41:$I$43,'17.공제수익비용'!$I$45:$I$49</definedName>
    <definedName name="교육지원사업비">'20.교육지원사업비법인세'!$C$5:$F$11,'20.교육지원사업비법인세'!$C$13:$F$17,'20.교육지원사업비법인세'!$C$28:$D$33,'20.교육지원사업비법인세'!$F$28:$G$33,'20.교육지원사업비법인세'!$C$44:$H$51</definedName>
    <definedName name="대손충당금1">'21.대손충당금'!$C$6:$G$11,'21.대손충당금'!$J$6:$J$11,'21.대손충당금'!$L$6:$P$11,'21.대손충당금'!$S$6:$S$11,'21.대손충당금'!$C$20:$G$25,'21.대손충당금'!$J$20:$J$25,'21.대손충당금'!$L$20:$P$25,'21.대손충당금'!$S$20:$S$25</definedName>
    <definedName name="대손충당금2">'21.대손충당금'!$C$27:$G$29,'21.대손충당금'!$J$27:$J$29,'21.대손충당금'!$L$27:$P$29,'21.대손충당금'!$S$27:$S$29,'21.대손충당금'!$C$32:$G$33,'21.대손충당금'!$J$32:$J$33,'21.대손충당금'!$L$32:$P$33,'21.대손충당금'!$S$32:$S$33</definedName>
    <definedName name="대손충당금3">'21.대손충당금'!$A$47:$B$47,'21.대손충당금'!$D$47:$E$47,'21.대손충당금'!$G$47:$H$47</definedName>
    <definedName name="대출금이자1">'10.대출금이자'!$D$8:$E$21,'10.대출금이자'!$G$8:$H$21,'10.대출금이자'!$D$23:$E$39,'10.대출금이자'!$G$23:$H$39,'10.대출금이자'!$L$8:$N$21,'10.대출금이자'!$L$23:$N$39</definedName>
    <definedName name="대출금이자2">'10.대출금이자'!$I$8:$I$21,'10.대출금이자'!$I$23:$I$39,'10.대출금이자'!$O$8:$O$21,'10.대출금이자'!$O$23:$O$39</definedName>
    <definedName name="매출액1">'4.매출액'!$D$7:$E$9,'4.매출액'!$D$11:$E$14,'4.매출액'!$D$17:$E$22,'4.매출액'!$G$17:$H$22,'4.매출액'!$G$11:$H$14,'4.매출액'!$G$7:$H$9</definedName>
    <definedName name="매출액2">'4.매출액'!$D$24:$E$25,'4.매출액'!$G$24:$H$25,'4.매출액'!$D$27:$E$28,'4.매출액'!$G$27:$H$28,'4.매출액'!$D$30:$E$31,'4.매출액'!$G$30:$H$31,'4.매출액'!$D$33:$E$34,'4.매출액'!$G$33:$H$34,'4.매출액'!$D$36:$E$44,'4.매출액'!$G$36:$H$44,'4.매출액'!$D$46:$E$49,'4.매출액'!$G$46:$H$49</definedName>
    <definedName name="매출액3">'4.매출액'!$D$51:$E$58,'4.매출액'!$G$51:$H$58,'4.매출액'!$D$60:$E$66,'4.매출액'!$G$60:$H$66,'4.매출액'!$D$69:$E$71,'4.매출액'!$G$69:$H$71,'4.매출액'!$D$73:$E$75,'4.매출액'!$G$73:$H$75,'4.매출액'!$D$77:$E$79,'4.매출액'!$G$77:$H$79,'4.매출액'!$D$82:$E$85,'4.매출액'!$G$82:$H$85</definedName>
    <definedName name="매출액4">'4.매출액'!$D$87:$E$87,'4.매출액'!$D$89:$E$91,'4.매출액'!$D$93:$E$94,'4.매출액'!$G$87:$H$87,'4.매출액'!$G$89:$H$91,'4.매출액'!$G$93:$H$94</definedName>
    <definedName name="매출액5">'4.매출액'!$D$96:$E$97,'4.매출액'!$G$96:$H$97,'4.매출액'!$D$99:$E$101,'4.매출액'!$G$99:$H$101,'4.매출액'!$D$103:$E$109,'4.매출액'!$G$103:$H$109,'4.매출액'!$D$111:$E$116,'4.매출액'!$G$111:$H$116</definedName>
    <definedName name="매출원가1">'5.매출원가'!$D$17:$E$17,'5.매출원가'!$G$17:$H$17,'5.매출원가'!$D$11:$E$14,'5.매출원가'!$G$11:$H$14,'5.매출원가'!$D$7:$E$9,'5.매출원가'!$G$7:$H$9</definedName>
    <definedName name="매출원가2">'5.매출원가'!$D$18:$E$22,'5.매출원가'!$G$18:$H$22,'5.매출원가'!$D$24:$E$25,'5.매출원가'!$G$24:$H$25,'5.매출원가'!$D$27:$E$28,'5.매출원가'!$G$27:$H$28,'5.매출원가'!$D$30:$E$31,'5.매출원가'!$G$30:$H$31,'5.매출원가'!$D$33:$E$34,'5.매출원가'!$G$33:$H$34</definedName>
    <definedName name="매출원가3">'5.매출원가'!$D$36:$E$44,'5.매출원가'!$G$36:$H$44,'5.매출원가'!$D$46:$E$49,'5.매출원가'!$G$46:$H$49,'5.매출원가'!$D$51:$E$58,'5.매출원가'!$G$51:$H$58</definedName>
    <definedName name="매출원가4">'5.매출원가'!$D$60:$E$66,'5.매출원가'!$G$60:$H$66,'5.매출원가'!$D$69:$E$70,'5.매출원가'!$G$69:$H$70,'5.매출원가'!$D$72:$E$79,'5.매출원가'!$G$72:$H$79,'5.매출원가'!$D$81:$E$82,'5.매출원가'!$G$81:$H$82,'5.매출원가'!$D$84:$E$84,'5.매출원가'!$G$84:$H$84</definedName>
    <definedName name="사업1">'1.사업'!$D$14:$E$15,'1.사업'!$G$14,'1.사업'!$G$15:$I$15,'1.사업'!$D$17:$E$19,'1.사업'!$G$17,'1.사업'!$G$18:$I$19,'1.사업'!$D$21:$E$22,'1.사업'!$G$21,'1.사업'!$G$22:$I$22,'1.사업'!$D$24:$E$30,'1.사업'!$G$24:$G$30</definedName>
    <definedName name="사업2">'1.사업'!$D$32:$E$33,'1.사업'!$G$32:$G$33,'1.사업'!$D$35:$E$41,'1.사업'!$G$35:$G$36,'1.사업'!$H$35,'1.사업'!$I$36,'1.사업'!$G$38,'1.사업'!$I$38,'1.사업'!$I$41,'1.사업'!$G$41</definedName>
    <definedName name="수탁수수료1">'6.수탁수수료'!$C$7:$D$15,'6.수탁수수료'!$F$7:$F$15,'6.수탁수수료'!$H$7:$H$15,'6.수탁수수료'!$C$17:$D$19,'6.수탁수수료'!$F$17:$F$19,'6.수탁수수료'!$H$17:$H$19,'6.수탁수수료'!$C$21:$D$26,'6.수탁수수료'!$F$21:$F$26,'6.수탁수수료'!$H$21:$H$26</definedName>
    <definedName name="수탁수수료2">'6.수탁수수료'!$C$28:$D$33,'6.수탁수수료'!$F$28:$F$33,'6.수탁수수료'!$H$28:$H$33,'6.수탁수수료'!$C$35:$D$35,'6.수탁수수료'!$F$35:$F$35,'6.수탁수수료'!$H$35:$H$35</definedName>
    <definedName name="신용기타비용1">'16.신용기타비용 등'!$D$6:$E$14,'16.신용기타비용 등'!$G$6:$H$14,'16.신용기타비용 등'!$D$16:$E$24,'16.신용기타비용 등'!$G$16:$H$24,'16.신용기타비용 등'!$D$26:$E$35,'16.신용기타비용 등'!$G$26:$H$35</definedName>
    <definedName name="신용기타비용2">'16.신용기타비용 등'!$D$37:$E$49,'16.신용기타비용 등'!$G$37:$H$49,'16.신용기타비용 등'!$D$51:$E$51,'16.신용기타비용 등'!$G$51:$H$51,'16.신용기타비용 등'!$D$53:$E$54,'16.신용기타비용 등'!$G$53:$H$54,'16.신용기타비용 등'!$D$56:$E$57,'16.신용기타비용 등'!$G$56:$H$57</definedName>
    <definedName name="신용기타비용3">'16.신용기타비용 등'!$D$59:$E$73,'16.신용기타비용 등'!$G$59:$H$73,'16.신용기타비용 등'!$D$75:$E$82,'16.신용기타비용 등'!$G$75:$H$82,'16.신용기타비용 등'!$D$84:$E$89,'16.신용기타비용 등'!$G$84:$H$89</definedName>
    <definedName name="신용기타비용4">'16.신용기타비용 등'!$D$91:$E$91,'16.신용기타비용 등'!$G$91:$H$91,'16.신용기타비용 등'!$D$93:$E$106,'16.신용기타비용 등'!$G$93:$H$106,'16.신용기타비용 등'!$D$108:$E$111,'16.신용기타비용 등'!$G$108:$H$111,'16.신용기타비용 등'!$D$113:$E$114,'16.신용기타비용 등'!$G$113:$H$114</definedName>
    <definedName name="신용기타수익1">'15.신용기타수익 등'!$E$6:$F$14,'15.신용기타수익 등'!$H$6:$I$14,'15.신용기타수익 등'!$E$16:$F$24,'15.신용기타수익 등'!$H$16:$I$24,'15.신용기타수익 등'!$E$26:$F$35,'15.신용기타수익 등'!$H$26:$I$35,'15.신용기타수익 등'!$E$37:$F$49,'15.신용기타수익 등'!$H$37:$I$49</definedName>
    <definedName name="신용기타수익2">'15.신용기타수익 등'!$E$51:$F$51,'15.신용기타수익 등'!$H$51:$I$51,'15.신용기타수익 등'!$H$53:$I$54,'15.신용기타수익 등'!$E$53:$F$54,'15.신용기타수익 등'!$E$56:$F$57,'15.신용기타수익 등'!$H$56:$I$57,'15.신용기타수익 등'!$E$59:$F$70,'15.신용기타수익 등'!$H$59:$I$70</definedName>
    <definedName name="신용기타수익3">'15.신용기타수익 등'!$E$72:$F$93,'15.신용기타수익 등'!$H$72:$I$93,'15.신용기타수익 등'!$E$95:$F$95,'15.신용기타수익 등'!$H$95:$I$95,'15.신용기타수익 등'!$E$97:$F$110,'15.신용기타수익 등'!$H$97:$I$110</definedName>
    <definedName name="신용기타수익4">'15.신용기타수익 등'!$E$112:$F$112,'15.신용기타수익 등'!$E$114:$F$121,'15.신용기타수익 등'!$E$124:$F$140,'15.신용기타수익 등'!$H$112:$I$112,'15.신용기타수익 등'!$H$114:$I$121,'15.신용기타수익 등'!$H$124:$I$140</definedName>
    <definedName name="신용기타수익5">'15.신용기타수익 등'!$E$142:$F$145,'15.신용기타수익 등'!$H$142:$I$145,'15.신용기타수익 등'!$E$147:$F$147,'15.신용기타수익 등'!$H$147:$I$147</definedName>
    <definedName name="신용기타이자">'11.신용기타이자'!$B$6:$C$12,'11.신용기타이자'!$E$6:$F$12,'11.신용기타이자'!$B$23:$C$28,'11.신용기타이자'!$E$23:$F$28</definedName>
    <definedName name="신용손익1">'2-1.신용손익'!$D$7:$E$12,'2-1.신용손익'!$D$14:$E$19,'2-1.신용손익'!$D$21:$E$25,'2-1.신용손익'!$D$27:$G$27,'2-1.신용손익'!$I$27,'2-1.신용손익'!$D$28:$E$32</definedName>
    <definedName name="신용손익2">'2-1.신용손익'!$D$35:$E$37,'2-1.신용손익'!$D$39:$E$44,'2-1.신용손익'!$D$46:$E$54,'2-1.신용손익'!$D$58:$D$65,'2-1.신용손익'!$D$68:$E$69,'2-1.신용손익'!$D$72:$E$73,'2-1.신용손익'!$D$75:$E$76,'2-1.신용손익'!$D$78:$E$79,'2-1.신용손익'!$D$82:$E$82</definedName>
    <definedName name="예수금이자">'12.예수금이자'!$C$6:$F$18,'12.예수금이자'!$J$6:$J$18</definedName>
    <definedName name="예치금유가증권이자1">'14.예치금유가증권이자'!$E$6:$F$10,'14.예치금유가증권이자'!$H$6:$H$10,'14.예치금유가증권이자'!$E$12:$F$13,'14.예치금유가증권이자'!$H$12:$H$13,'14.예치금유가증권이자'!$E$15:$F$15,'14.예치금유가증권이자'!$H$15,'14.예치금유가증권이자'!$D$17:$F$20,'14.예치금유가증권이자'!$H$17:$H$20,'14.예치금유가증권이자'!$K$6:$K$10</definedName>
    <definedName name="예치금유가증권이자2">'14.예치금유가증권이자'!$K$12:$K$13,'14.예치금유가증권이자'!$K$15,'14.예치금유가증권이자'!$J$17:$K$20,'14.예치금유가증권이자'!$D$31:$F$39,'14.예치금유가증권이자'!$D$41:$F$51,'14.예치금유가증권이자'!$D$53:$F$65,'14.예치금유가증권이자'!$D$67:$F$67</definedName>
    <definedName name="예치금유가증권이자3">'14.예치금유가증권이자'!$H$31:$H$39,'14.예치금유가증권이자'!$J$31:$K$39,'14.예치금유가증권이자'!$H$41:$H$51,'14.예치금유가증권이자'!$J$41:$K$51,'14.예치금유가증권이자'!$H$53:$H$65,'14.예치금유가증권이자'!$H$67,'14.예치금유가증권이자'!$J$53:$K$65,'14.예치금유가증권이자'!$J$67:$K$67</definedName>
    <definedName name="운용신용1">'3-1.운용(신용)'!$D$7:$H$12,'3-1.운용(신용)'!$D$14:$H$15,'3-1.운용(신용)'!$D$17:$H$17,'3-1.운용(신용)'!$D$19:$D$22,'3-1.운용(신용)'!$F$19:$H$22,'3-1.운용(신용)'!$D$23:$H$36,'3-1.운용(신용)'!$D$38:$H$54</definedName>
    <definedName name="운용신용2">'3-1.운용(신용)'!$D$57:$H$58,'3-1.운용(신용)'!$D$60:$H$64,'3-1.운용(신용)'!$D$66:$H$67,'3-1.운용(신용)'!$D$69:$H$78</definedName>
    <definedName name="운용일반1">'3-2.운용(일반)'!$D$6:$D$22,'3-2.운용(일반)'!$E$6,'3-2.운용(일반)'!$E$8:$E$22,'3-2.운용(일반)'!$F$6:$H$22,'3-2.운용(일반)'!$D$24:$H$29,'3-2.운용(일반)'!$D$31:$H$36,'3-2.운용(일반)'!$D$38:$H$40</definedName>
    <definedName name="운용일반2">'3-2.운용(일반)'!$D$42:$H$51,'3-2.운용(일반)'!$D$53:$H$57,'3-2.운용(일반)'!$D$59:$H$64,'3-2.운용(일반)'!$D$67:$H$76</definedName>
    <definedName name="일반기타비용1">'9.일반기타비용'!$E$9:$F$11,'9.일반기타비용'!$H$9:$I$11,'9.일반기타비용'!$E$13:$F$15,'9.일반기타비용'!$H$13:$I$15,'9.일반기타비용'!$E$17:$F$19,'9.일반기타비용'!$H$17:$I$19,'9.일반기타비용'!$E$21:$F$39,'9.일반기타비용'!$H$21:$I$39</definedName>
    <definedName name="일반기타비용2">'9.일반기타비용'!$E$41:$F$44,'9.일반기타비용'!$H$41:$I$44,'9.일반기타비용'!$E$46:$F$66,'9.일반기타비용'!$H$46:$I$66,'9.일반기타비용'!$E$69:$F$73,'9.일반기타비용'!$H$69:$I$73,'9.일반기타비용'!$E$75:$F$76,'9.일반기타비용'!$H$75:$I$76</definedName>
    <definedName name="일반기타수익1">'8.일반기타수익'!$E$6:$F$15,'8.일반기타수익'!$H$6:$I$15,'8.일반기타수익'!$E$17:$F$19,'8.일반기타수익'!$H$17:$I$19,'8.일반기타수익'!$E$21:$F$24,'8.일반기타수익'!$H$21:$I$24,'8.일반기타수익'!$E$26:$F$27,'8.일반기타수익'!$H$26:$I$27</definedName>
    <definedName name="일반기타수익2">'8.일반기타수익'!$E$29:$F$30,'8.일반기타수익'!$H$29:$I$30,'8.일반기타수익'!$E$32:$F$35,'8.일반기타수익'!$H$32:$I$35,'8.일반기타수익'!$E$37:$F$39,'8.일반기타수익'!$H$37:$I$39</definedName>
    <definedName name="일반기타수익3">'8.일반기타수익'!$E$41:$F$55,'8.일반기타수익'!$H$41:$I$55,'8.일반기타수익'!$E$57:$F$63,'8.일반기타수익'!$H$57:$I$63,'8.일반기타수익'!$E$65:$F$68,'8.일반기타수익'!$H$65:$I$68,'8.일반기타수익'!$E$70:$F$82,'8.일반기타수익'!$H$70:$I$82</definedName>
    <definedName name="일반기타수익4">'8.일반기타수익'!$E$84:$F$86,'8.일반기타수익'!$H$84:$I$86,'8.일반기타수익'!$E$88:$F$101,'8.일반기타수익'!$H$88:$I$101,'8.일반기타수익'!$E$104:$F$108,'8.일반기타수익'!$H$104:$I$108,'8.일반기타수익'!$H$110:$I$111,'8.일반기타수익'!$E$110:$F$111</definedName>
    <definedName name="일반손익1">'2-2.일반손익'!$E$7:$F$9,'2-2.일반손익'!$I$7:$I$9,'2-2.일반손익'!$E$11:$F$18,'2-2.일반손익'!$I$11:$I$18,'2-2.일반손익'!$E$20:$F$22,'2-2.일반손익'!$I$20:$I$22,'2-2.일반손익'!$E$24:$F$24,'2-2.일반손익'!$I$24,'2-2.일반손익'!$E$26:$F$28,'2-2.일반손익'!$I$26:$I$28</definedName>
    <definedName name="일반손익2">'2-2.일반손익'!$E$30:$F$33,'2-2.일반손익'!$I$30:$I$33,'2-2.일반손익'!$E$35:$F$36,'2-2.일반손익'!$I$35:$I$36,'2-2.일반손익'!$E$38:$F$38,'2-2.일반손익'!$I$38,'2-2.일반손익'!$E$41:$E$50,'2-2.일반손익'!$F$48</definedName>
    <definedName name="일반손익3">'2-2.일반손익'!$E$53:$E$54,'2-2.일반손익'!$E$56:$F$57,'2-2.일반손익'!$E$60:$F$61,'2-2.일반손익'!$E$63:$F$64,'2-2.일반손익'!$E$66:$F$67,'2-2.일반손익'!$E$69:$F$70,'2-2.일반손익'!$E$73:$F$73</definedName>
    <definedName name="일반수수료1">'7.일반수수료'!$C$8:$D$11,'7.일반수수료'!$F$8:$F$11,'7.일반수수료'!$H$8:$H$11,'7.일반수수료'!$C$13:$D$14,'7.일반수수료'!$F$13:$F$14,'7.일반수수료'!$H$13:$H$14,'7.일반수수료'!$C$16:$D$17,'7.일반수수료'!$F$16:$F$17,'7.일반수수료'!$H$16:$H$17</definedName>
    <definedName name="일반수수료2">'7.일반수수료'!$C$19:$D$22,'7.일반수수료'!$F$19:$F$22,'7.일반수수료'!$H$19:$H$22,'7.일반수수료'!$C$24:$C$25,'7.일반수수료'!$D$24:$D$25,'7.일반수수료'!$F$24:$F$25,'7.일반수수료'!$H$24:$H$25,'7.일반수수료'!$C$27:$D$29,'7.일반수수료'!$F$27:$F$29,'7.일반수수료'!$H$27:$H$29</definedName>
    <definedName name="일반수수료3">'7.일반수수료'!$C$31,'7.일반수수료'!$C$31:$D$33,'7.일반수수료'!$F$31:$F$33,'7.일반수수료'!$H$31:$H$33,'7.일반수수료'!$C$35:$D$40,'7.일반수수료'!$F$35:$F$40,'7.일반수수료'!$H$35:$H$40</definedName>
    <definedName name="조달신용">'3-3.조달(신용)'!$D$6:$H$18,'3-3.조달(신용)'!$D$20:$D$22,'3-3.조달(신용)'!$F$20:$H$22,'3-3.조달(신용)'!$D$24:$H$35</definedName>
    <definedName name="조달일반">'3-4.조달(일반)'!$D$6:$H$12,'3-4.조달(일반)'!$D$13,'3-4.조달(일반)'!$F$13:$H$13,'3-4.조달(일반)'!$D$14:$H$23,'3-4.조달(일반)'!$D$25:$H$30,'3-4.조달(일반)'!$D$32:$D$43,'3-4.조달(일반)'!$F$32:$H$43,'3-4.조달(일반)'!$E$33:$E$43,'3-4.조달(일반)'!$D$45:$H$57,'3-4.조달(일반)'!$D$59:$H$63</definedName>
    <definedName name="차입금1">'13.차입금이자'!$D$6:$F$11,'13.차입금이자'!$D$13:$F$31,'13.차입금이자'!$D$33:$F$33,'13.차입금이자'!$D$35:$F$50,'13.차입금이자'!$D$52:$F$68</definedName>
    <definedName name="차입금2">'13.차입금이자'!$H$6:$H$11,'13.차입금이자'!$H$13:$H$31,'13.차입금이자'!$H$33,'13.차입금이자'!$H$35:$H$50,'13.차입금이자'!$H$52:$H$68,'13.차입금이자'!$J$6:$K$11,'13.차입금이자'!$J$13:$K$31,'13.차입금이자'!$K$33,'13.차입금이자'!$J$35:$K$50,'13.차입금이자'!$J$52:$K$68</definedName>
    <definedName name="판관비">'18.판관비'!$D$6:$E$15,'18.판관비'!$G$6:$H$15,'18.판관비'!$K$6:$L$10,'18.판관비'!$K$12:$L$15,'18.판관비'!$N$6:$O$10,'18.판관비'!$N$12:$O$15</definedName>
    <definedName name="판매경비1">'19.판매경비'!$C$6:$D$21,'19.판매경비'!$F$6:$G$21,'19.판매경비'!$C$23:$D$38,'19.판매경비'!$F$23:$G$38,'19.판매경비'!$C$40:$D$49,'19.판매경비'!$F$40:$G$49,'19.판매경비'!$C$51:$D$53,'19.판매경비'!$F$51:$G$53,'19.판매경비'!$C$55:$D$68,'19.판매경비'!$F$55:$G$68</definedName>
    <definedName name="판매경비2">'19.판매경비'!$C$70:$D$73,'19.판매경비'!$C$75:$D$88,'19.판매경비'!$C$90:$D$95,'19.판매경비'!$F$70:$G$73,'19.판매경비'!$F$75:$G$88,'19.판매경비'!$F$90:$G$95</definedName>
    <definedName name="판매경비3">'19.판매경비'!$C$97:$D$98,'19.판매경비'!$F$97:$G$98,'19.판매경비'!$C$100:$D$103,'19.판매경비'!$F$100:$G$103,'19.판매경비'!$C$105:$D$108,'19.판매경비'!$F$105:$G$108,'19.판매경비'!$C$110:$D$116,'19.판매경비'!$F$110:$G$116,'19.판매경비'!$C$118:$D$118,'19.판매경비'!$F$118:$G$118</definedName>
    <definedName name="_xlnm.Print_Area" localSheetId="0">'1.사업'!$A$1:$N$58</definedName>
    <definedName name="_xlnm.Print_Area" localSheetId="14">'10.대출금이자'!$A$1:$S$46</definedName>
    <definedName name="_xlnm.Print_Area" localSheetId="15">'11.신용기타이자'!$A$1:$G$30</definedName>
    <definedName name="_xlnm.Print_Area" localSheetId="16">'12.예수금이자'!$A$1:$N$21</definedName>
    <definedName name="_xlnm.Print_Area" localSheetId="17">'13.차입금이자'!$A$1:$O$72</definedName>
    <definedName name="_xlnm.Print_Area" localSheetId="18">'14.예치금유가증권이자'!$A$1:$O$70</definedName>
    <definedName name="_xlnm.Print_Area" localSheetId="19">'15.신용기타수익 등'!$A$1:$J$149</definedName>
    <definedName name="_xlnm.Print_Area" localSheetId="20">'16.신용기타비용 등'!$A$1:$I$117</definedName>
    <definedName name="_xlnm.Print_Area" localSheetId="21">'17.공제수익비용'!$A$1:$J$53</definedName>
    <definedName name="_xlnm.Print_Area" localSheetId="22">'18.판관비'!$A$1:$W$19</definedName>
    <definedName name="_xlnm.Print_Area" localSheetId="23">'19.판매경비'!$A$1:$H$121</definedName>
    <definedName name="_xlnm.Print_Area" localSheetId="1">'2.손익'!$A$1:$L$59</definedName>
    <definedName name="_xlnm.Print_Area" localSheetId="24">'20.교육지원사업비법인세'!$A$1:$K$57</definedName>
    <definedName name="_xlnm.Print_Area" localSheetId="25">'21.대손충당금'!$A$1:$U$47</definedName>
    <definedName name="_xlnm.Print_Area" localSheetId="2">'2-1.신용손익'!$A$1:$L$86</definedName>
    <definedName name="_xlnm.Print_Area" localSheetId="3">'2-2.일반손익'!$A$1:$N$78</definedName>
    <definedName name="_xlnm.Print_Area" localSheetId="4">'3-1.운용(신용)'!$A$1:$K$80</definedName>
    <definedName name="_xlnm.Print_Area" localSheetId="5">'3-2.운용(일반)'!$A$1:$K$79</definedName>
    <definedName name="_xlnm.Print_Area" localSheetId="6">'3-3.조달(신용)'!$A$1:$K$38</definedName>
    <definedName name="_xlnm.Print_Area" localSheetId="7">'3-4.조달(일반)'!$A$1:$K$67</definedName>
    <definedName name="_xlnm.Print_Area" localSheetId="8">'4.매출액'!$A$1:$J$118</definedName>
    <definedName name="_xlnm.Print_Area" localSheetId="9">'5.매출원가'!$A$1:$J$86</definedName>
    <definedName name="_xlnm.Print_Area" localSheetId="10">'6.수탁수수료'!$A$1:$I$36</definedName>
    <definedName name="_xlnm.Print_Area" localSheetId="11">'7.일반수수료'!$A$1:$I$41</definedName>
    <definedName name="_xlnm.Print_Area" localSheetId="12">'8.일반기타수익'!$A$1:$J$112</definedName>
    <definedName name="_xlnm.Print_Area" localSheetId="13">'9.일반기타비용'!$A$1:$J$78</definedName>
    <definedName name="_xlnm.Print_Area" localSheetId="26">'요약표'!#REF!</definedName>
    <definedName name="_xlnm.Print_Titles" localSheetId="17">'13.차입금이자'!$3:$5</definedName>
    <definedName name="_xlnm.Print_Titles" localSheetId="19">'15.신용기타수익 등'!$2:$5</definedName>
    <definedName name="_xlnm.Print_Titles" localSheetId="20">'16.신용기타비용 등'!$2:$5</definedName>
    <definedName name="_xlnm.Print_Titles" localSheetId="23">'19.판매경비'!$2:$5</definedName>
    <definedName name="_xlnm.Print_Titles" localSheetId="8">'4.매출액'!$3:$6</definedName>
    <definedName name="_xlnm.Print_Titles" localSheetId="9">'5.매출원가'!$3:$6</definedName>
    <definedName name="_xlnm.Print_Titles" localSheetId="12">'8.일반기타수익'!$2:$5</definedName>
    <definedName name="_xlnm.Print_Titles" localSheetId="13">'9.일반기타비용'!$2:$5</definedName>
  </definedNames>
  <calcPr fullCalcOnLoad="1"/>
</workbook>
</file>

<file path=xl/comments10.xml><?xml version="1.0" encoding="utf-8"?>
<comments xmlns="http://schemas.openxmlformats.org/spreadsheetml/2006/main">
  <authors>
    <author>농협</author>
  </authors>
  <commentList>
    <comment ref="E5" authorId="0">
      <text>
        <r>
          <rPr>
            <b/>
            <sz val="12"/>
            <rFont val="굴림"/>
            <family val="3"/>
          </rPr>
          <t>시점결산 시스템상 보정계수와 일치시킬 것</t>
        </r>
      </text>
    </comment>
    <comment ref="D5" authorId="0">
      <text>
        <r>
          <rPr>
            <b/>
            <sz val="12"/>
            <rFont val="굴림"/>
            <family val="3"/>
          </rPr>
          <t>1. P/L에서 환출 및 환입 계정이 차감된 
   계수 입력(시점결산시스템상 자료활용)
2. 매출원가 차감은 시트 2-2에서 차감함</t>
        </r>
      </text>
    </comment>
  </commentList>
</comments>
</file>

<file path=xl/comments11.xml><?xml version="1.0" encoding="utf-8"?>
<comments xmlns="http://schemas.openxmlformats.org/spreadsheetml/2006/main">
  <authors>
    <author>농협</author>
  </authors>
  <commentList>
    <comment ref="C4" authorId="0">
      <text>
        <r>
          <rPr>
            <b/>
            <sz val="12"/>
            <rFont val="굴림"/>
            <family val="3"/>
          </rPr>
          <t>P/L에서 환출 및 환입 계정이 차감된 
계수 입력(시점결산시스템상 자료활용)</t>
        </r>
      </text>
    </comment>
    <comment ref="D4" authorId="0">
      <text>
        <r>
          <rPr>
            <b/>
            <sz val="12"/>
            <rFont val="굴림"/>
            <family val="3"/>
          </rPr>
          <t>시점결산 시스템상 보정자료와 일치시킬 것</t>
        </r>
      </text>
    </comment>
    <comment ref="B7" authorId="0">
      <text>
        <r>
          <rPr>
            <b/>
            <sz val="13"/>
            <rFont val="굴림"/>
            <family val="3"/>
          </rPr>
          <t xml:space="preserve">(구)비료(250702)
</t>
        </r>
      </text>
    </comment>
    <comment ref="B8" authorId="0">
      <text>
        <r>
          <rPr>
            <b/>
            <sz val="13"/>
            <rFont val="굴림"/>
            <family val="3"/>
          </rPr>
          <t>(구) 농약(250703)</t>
        </r>
      </text>
    </comment>
    <comment ref="B9" authorId="0">
      <text>
        <r>
          <rPr>
            <b/>
            <sz val="13"/>
            <rFont val="굴림"/>
            <family val="3"/>
          </rPr>
          <t>(구) 농기계(250704)</t>
        </r>
        <r>
          <rPr>
            <sz val="13"/>
            <rFont val="굴림"/>
            <family val="3"/>
          </rPr>
          <t xml:space="preserve">
</t>
        </r>
      </text>
    </comment>
    <comment ref="B10" authorId="0">
      <text>
        <r>
          <rPr>
            <b/>
            <sz val="13"/>
            <rFont val="굴림"/>
            <family val="3"/>
          </rPr>
          <t>(구) 중고농기계(250705)</t>
        </r>
      </text>
    </comment>
    <comment ref="B13" authorId="0">
      <text>
        <r>
          <rPr>
            <b/>
            <sz val="13"/>
            <rFont val="굴림"/>
            <family val="3"/>
          </rPr>
          <t>(구) 일반자재(250708)</t>
        </r>
      </text>
    </comment>
  </commentList>
</comments>
</file>

<file path=xl/comments12.xml><?xml version="1.0" encoding="utf-8"?>
<comments xmlns="http://schemas.openxmlformats.org/spreadsheetml/2006/main">
  <authors>
    <author>농협</author>
  </authors>
  <commentList>
    <comment ref="C4" authorId="0">
      <text>
        <r>
          <rPr>
            <b/>
            <sz val="12"/>
            <rFont val="굴림"/>
            <family val="3"/>
          </rPr>
          <t>P/L에서 환출 및 환입 계정이 차감된 
계수 입력(시점결산시스템상 자료활용)</t>
        </r>
      </text>
    </comment>
    <comment ref="D4" authorId="0">
      <text>
        <r>
          <rPr>
            <b/>
            <sz val="12"/>
            <rFont val="굴림"/>
            <family val="3"/>
          </rPr>
          <t>시점결산 시스템상 보정자료와 일치시킬 것</t>
        </r>
      </text>
    </comment>
  </commentList>
</comments>
</file>

<file path=xl/comments13.xml><?xml version="1.0" encoding="utf-8"?>
<comments xmlns="http://schemas.openxmlformats.org/spreadsheetml/2006/main">
  <authors>
    <author>농협</author>
  </authors>
  <commentList>
    <comment ref="E3" authorId="0">
      <text>
        <r>
          <rPr>
            <b/>
            <sz val="12"/>
            <rFont val="굴림"/>
            <family val="3"/>
          </rPr>
          <t>시점결산시스템상 자료활용와 일치시킬 것</t>
        </r>
      </text>
    </comment>
    <comment ref="H3" authorId="0">
      <text>
        <r>
          <rPr>
            <b/>
            <sz val="12"/>
            <rFont val="굴림"/>
            <family val="3"/>
          </rPr>
          <t>시점결산 시스템상 보정자료와 일치시킬 것</t>
        </r>
      </text>
    </comment>
    <comment ref="I70" authorId="0">
      <text>
        <r>
          <rPr>
            <b/>
            <sz val="12"/>
            <color indexed="12"/>
            <rFont val="굴림"/>
            <family val="3"/>
          </rPr>
          <t>주2 참조</t>
        </r>
        <r>
          <rPr>
            <sz val="12"/>
            <color indexed="12"/>
            <rFont val="굴림"/>
            <family val="3"/>
          </rPr>
          <t xml:space="preserve">
</t>
        </r>
      </text>
    </comment>
    <comment ref="I98" authorId="0">
      <text>
        <r>
          <rPr>
            <b/>
            <sz val="12"/>
            <color indexed="12"/>
            <rFont val="굴림"/>
            <family val="3"/>
          </rPr>
          <t>주2 참조</t>
        </r>
      </text>
    </comment>
    <comment ref="B76" authorId="0">
      <text>
        <r>
          <rPr>
            <b/>
            <sz val="12"/>
            <rFont val="굴림"/>
            <family val="3"/>
          </rPr>
          <t>구)자산감액손실환입액</t>
        </r>
      </text>
    </comment>
  </commentList>
</comments>
</file>

<file path=xl/comments14.xml><?xml version="1.0" encoding="utf-8"?>
<comments xmlns="http://schemas.openxmlformats.org/spreadsheetml/2006/main">
  <authors>
    <author>농협</author>
  </authors>
  <commentList>
    <comment ref="E3" authorId="0">
      <text>
        <r>
          <rPr>
            <b/>
            <sz val="12"/>
            <rFont val="굴림"/>
            <family val="3"/>
          </rPr>
          <t>시점결산시스템상 자료와 일치시킬 것</t>
        </r>
      </text>
    </comment>
    <comment ref="H3" authorId="0">
      <text>
        <r>
          <rPr>
            <b/>
            <sz val="12"/>
            <rFont val="굴림"/>
            <family val="3"/>
          </rPr>
          <t>시점결산 시스템상 보정자료와 일치시킬 것</t>
        </r>
      </text>
    </comment>
    <comment ref="I28" authorId="0">
      <text>
        <r>
          <rPr>
            <b/>
            <sz val="12"/>
            <color indexed="12"/>
            <rFont val="굴림"/>
            <family val="3"/>
          </rPr>
          <t>주3 참조</t>
        </r>
        <r>
          <rPr>
            <sz val="10"/>
            <rFont val="굴림"/>
            <family val="3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이광일</author>
    <author>lee kwangil</author>
    <author>농협</author>
  </authors>
  <commentList>
    <comment ref="J4" authorId="0">
      <text>
        <r>
          <rPr>
            <b/>
            <sz val="12"/>
            <color indexed="20"/>
            <rFont val="굴림"/>
            <family val="3"/>
          </rPr>
          <t>시점결산시스템의 보정(전산자동+수기)계수와 일치시키세요!</t>
        </r>
      </text>
    </comment>
    <comment ref="D4" authorId="0">
      <text>
        <r>
          <rPr>
            <b/>
            <sz val="12"/>
            <rFont val="굴림"/>
            <family val="3"/>
          </rPr>
          <t>아래 "주) 3"숙지후 입력</t>
        </r>
      </text>
    </comment>
    <comment ref="B21" authorId="1">
      <text>
        <r>
          <rPr>
            <b/>
            <sz val="12"/>
            <rFont val="굴림"/>
            <family val="3"/>
          </rPr>
          <t>계정코드 151908</t>
        </r>
        <r>
          <rPr>
            <b/>
            <sz val="9"/>
            <rFont val="굴림"/>
            <family val="3"/>
          </rPr>
          <t xml:space="preserve">
</t>
        </r>
      </text>
    </comment>
    <comment ref="B16" authorId="2">
      <text>
        <r>
          <rPr>
            <b/>
            <sz val="12"/>
            <color indexed="12"/>
            <rFont val="굴림"/>
            <family val="3"/>
          </rPr>
          <t xml:space="preserve">2004년 상호금융저리대체자금이자 
포함하여 입력하세요
</t>
        </r>
      </text>
    </comment>
    <comment ref="M3" authorId="2">
      <text>
        <r>
          <rPr>
            <b/>
            <sz val="12"/>
            <rFont val="굴림"/>
            <family val="3"/>
          </rPr>
          <t>3~4분기 중 추정 
수입이자 총액</t>
        </r>
      </text>
    </comment>
  </commentList>
</comments>
</file>

<file path=xl/comments17.xml><?xml version="1.0" encoding="utf-8"?>
<comments xmlns="http://schemas.openxmlformats.org/spreadsheetml/2006/main">
  <authors>
    <author>농협</author>
  </authors>
  <commentList>
    <comment ref="C3" authorId="0">
      <text>
        <r>
          <rPr>
            <b/>
            <sz val="12"/>
            <rFont val="굴림"/>
            <family val="3"/>
          </rPr>
          <t>시점결산시스템상 자료와 일치시킬 것.</t>
        </r>
      </text>
    </comment>
  </commentList>
</comments>
</file>

<file path=xl/comments19.xml><?xml version="1.0" encoding="utf-8"?>
<comments xmlns="http://schemas.openxmlformats.org/spreadsheetml/2006/main">
  <authors>
    <author>농협</author>
    <author>이건주</author>
  </authors>
  <commentList>
    <comment ref="E3" authorId="0">
      <text>
        <r>
          <rPr>
            <b/>
            <sz val="12"/>
            <rFont val="굴림"/>
            <family val="3"/>
          </rPr>
          <t>시점결산시스템상 자료와 일치시킬 것.</t>
        </r>
      </text>
    </comment>
    <comment ref="H3" authorId="0">
      <text>
        <r>
          <rPr>
            <b/>
            <sz val="12"/>
            <rFont val="굴림"/>
            <family val="3"/>
          </rPr>
          <t>시점결산시스템상 자료와 일치시킬 것.</t>
        </r>
      </text>
    </comment>
    <comment ref="A17" authorId="1">
      <text>
        <r>
          <rPr>
            <b/>
            <sz val="12"/>
            <color indexed="12"/>
            <rFont val="굴림"/>
            <family val="3"/>
          </rPr>
          <t>시트 3-2.일반(운용)의 예치금 계수와 상호 일치 시키세요!</t>
        </r>
      </text>
    </comment>
  </commentList>
</comments>
</file>

<file path=xl/comments2.xml><?xml version="1.0" encoding="utf-8"?>
<comments xmlns="http://schemas.openxmlformats.org/spreadsheetml/2006/main">
  <authors>
    <author>농협</author>
  </authors>
  <commentList>
    <comment ref="F4" authorId="0">
      <text>
        <r>
          <rPr>
            <b/>
            <sz val="12"/>
            <rFont val="굴림"/>
            <family val="3"/>
          </rPr>
          <t>P/L에서 환출 및 환입 계정이 차감된 
계수를 입력 입력하세요!
(시점결산시스템상 자료활용)</t>
        </r>
      </text>
    </comment>
    <comment ref="G4" authorId="0">
      <text>
        <r>
          <rPr>
            <b/>
            <sz val="12"/>
            <rFont val="굴림"/>
            <family val="3"/>
          </rPr>
          <t>시점결산 시스템상 전산 및 수기보정 계수와 일치시키세요!</t>
        </r>
      </text>
    </comment>
  </commentList>
</comments>
</file>

<file path=xl/comments20.xml><?xml version="1.0" encoding="utf-8"?>
<comments xmlns="http://schemas.openxmlformats.org/spreadsheetml/2006/main">
  <authors>
    <author>lee kwangil</author>
    <author>농협</author>
  </authors>
  <commentList>
    <comment ref="B117" authorId="0">
      <text>
        <r>
          <rPr>
            <b/>
            <sz val="12"/>
            <rFont val="굴림"/>
            <family val="3"/>
          </rPr>
          <t>신용카드포인트충당금 환입실적 포함 입력</t>
        </r>
      </text>
    </comment>
    <comment ref="I53" authorId="1">
      <text>
        <r>
          <rPr>
            <b/>
            <sz val="12"/>
            <color indexed="12"/>
            <rFont val="굴림"/>
            <family val="3"/>
          </rPr>
          <t>아래 주) 참조</t>
        </r>
        <r>
          <rPr>
            <sz val="10"/>
            <rFont val="굴림"/>
            <family val="3"/>
          </rPr>
          <t xml:space="preserve">
</t>
        </r>
      </text>
    </comment>
    <comment ref="I117" authorId="1">
      <text>
        <r>
          <rPr>
            <b/>
            <sz val="12"/>
            <color indexed="12"/>
            <rFont val="굴림"/>
            <family val="3"/>
          </rPr>
          <t>아래 주) 참조</t>
        </r>
        <r>
          <rPr>
            <sz val="10"/>
            <rFont val="굴림"/>
            <family val="3"/>
          </rPr>
          <t xml:space="preserve">
</t>
        </r>
      </text>
    </comment>
    <comment ref="B114" authorId="1">
      <text>
        <r>
          <rPr>
            <b/>
            <sz val="11"/>
            <color indexed="12"/>
            <rFont val="굴림"/>
            <family val="3"/>
          </rPr>
          <t>기프트카드수입수수료를 포함하여 입력</t>
        </r>
        <r>
          <rPr>
            <sz val="10"/>
            <rFont val="굴림"/>
            <family val="3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lee kwangil</author>
    <author>농협</author>
  </authors>
  <commentList>
    <comment ref="B91" authorId="0">
      <text>
        <r>
          <rPr>
            <b/>
            <sz val="12"/>
            <rFont val="굴림"/>
            <family val="3"/>
          </rPr>
          <t>신용카드포인트적립금전입, 식량자금기반기금전입액 포함하여 입력</t>
        </r>
      </text>
    </comment>
    <comment ref="H53" authorId="1">
      <text>
        <r>
          <rPr>
            <b/>
            <sz val="12"/>
            <color indexed="12"/>
            <rFont val="굴림"/>
            <family val="3"/>
          </rPr>
          <t>주2 참조</t>
        </r>
        <r>
          <rPr>
            <sz val="10"/>
            <rFont val="굴림"/>
            <family val="3"/>
          </rPr>
          <t xml:space="preserve">
</t>
        </r>
      </text>
    </comment>
    <comment ref="H96" authorId="1">
      <text>
        <r>
          <rPr>
            <b/>
            <sz val="12"/>
            <color indexed="12"/>
            <rFont val="굴림"/>
            <family val="3"/>
          </rPr>
          <t>주 2 참조</t>
        </r>
      </text>
    </comment>
    <comment ref="B75" authorId="1">
      <text>
        <r>
          <rPr>
            <b/>
            <sz val="12"/>
            <color indexed="12"/>
            <rFont val="굴림"/>
            <family val="3"/>
          </rPr>
          <t>기프트카드지급수수료 포함하여 입력</t>
        </r>
        <r>
          <rPr>
            <sz val="10"/>
            <rFont val="굴림"/>
            <family val="3"/>
          </rPr>
          <t xml:space="preserve">
</t>
        </r>
      </text>
    </comment>
    <comment ref="C73" authorId="1">
      <text>
        <r>
          <rPr>
            <sz val="12"/>
            <rFont val="견고딕"/>
            <family val="1"/>
          </rPr>
          <t xml:space="preserve">외부감정평가수수료 17232
근저당권설정비 172133
근저당권설정공과금 172134
지상권설정비 172135
지상권설정공과금 172136  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이건주</author>
    <author>이광일</author>
  </authors>
  <commentList>
    <comment ref="F4" authorId="0">
      <text>
        <r>
          <rPr>
            <b/>
            <sz val="12"/>
            <rFont val="굴림"/>
            <family val="3"/>
          </rPr>
          <t>시점결산시스템의 보정계수와 일치시킬것.</t>
        </r>
      </text>
    </comment>
    <comment ref="F32" authorId="0">
      <text>
        <r>
          <rPr>
            <b/>
            <sz val="12"/>
            <rFont val="굴림"/>
            <family val="3"/>
          </rPr>
          <t>시점결산시스템의 보정계수와 일치시킬것.</t>
        </r>
      </text>
    </comment>
    <comment ref="H5" authorId="1">
      <text>
        <r>
          <rPr>
            <b/>
            <sz val="12"/>
            <color indexed="12"/>
            <rFont val="굴림"/>
            <family val="3"/>
          </rPr>
          <t>입력 단위는 %</t>
        </r>
      </text>
    </comment>
    <comment ref="H39" authorId="1">
      <text>
        <r>
          <rPr>
            <b/>
            <sz val="12"/>
            <color indexed="12"/>
            <rFont val="굴림"/>
            <family val="3"/>
          </rPr>
          <t>입력 단위는 %</t>
        </r>
      </text>
    </comment>
  </commentList>
</comments>
</file>

<file path=xl/comments23.xml><?xml version="1.0" encoding="utf-8"?>
<comments xmlns="http://schemas.openxmlformats.org/spreadsheetml/2006/main">
  <authors>
    <author>이건주</author>
    <author>농협</author>
  </authors>
  <commentList>
    <comment ref="G4" authorId="0">
      <text>
        <r>
          <rPr>
            <b/>
            <sz val="12"/>
            <rFont val="굴림"/>
            <family val="3"/>
          </rPr>
          <t>시점결산시스템의 보정계수와 일치시킬것.</t>
        </r>
      </text>
    </comment>
    <comment ref="N4" authorId="0">
      <text>
        <r>
          <rPr>
            <b/>
            <sz val="12"/>
            <rFont val="굴림"/>
            <family val="3"/>
          </rPr>
          <t>시점결산시스템의 보정계수와 일치시킬것.</t>
        </r>
      </text>
    </comment>
    <comment ref="T4" authorId="0">
      <text>
        <r>
          <rPr>
            <b/>
            <sz val="12"/>
            <rFont val="굴림"/>
            <family val="3"/>
          </rPr>
          <t>시점결산시스템의 보정계수와 일치시킬것.</t>
        </r>
      </text>
    </comment>
    <comment ref="H11" authorId="1">
      <text>
        <r>
          <rPr>
            <sz val="14"/>
            <color indexed="12"/>
            <rFont val="굴림"/>
            <family val="3"/>
          </rPr>
          <t xml:space="preserve">입력시 주3) 참조 바람
</t>
        </r>
      </text>
    </comment>
  </commentList>
</comments>
</file>

<file path=xl/comments24.xml><?xml version="1.0" encoding="utf-8"?>
<comments xmlns="http://schemas.openxmlformats.org/spreadsheetml/2006/main">
  <authors>
    <author>이건주</author>
  </authors>
  <commentList>
    <comment ref="F3" authorId="0">
      <text>
        <r>
          <rPr>
            <b/>
            <sz val="12"/>
            <rFont val="굴림"/>
            <family val="3"/>
          </rPr>
          <t>시점결산시스템의 보정계수와 일치시킬것.</t>
        </r>
      </text>
    </comment>
  </commentList>
</comments>
</file>

<file path=xl/comments25.xml><?xml version="1.0" encoding="utf-8"?>
<comments xmlns="http://schemas.openxmlformats.org/spreadsheetml/2006/main">
  <authors>
    <author>이광일</author>
  </authors>
  <commentList>
    <comment ref="D43" authorId="0">
      <text>
        <r>
          <rPr>
            <b/>
            <sz val="12"/>
            <rFont val="굴림"/>
            <family val="3"/>
          </rPr>
          <t>입력단위는 %임</t>
        </r>
      </text>
    </comment>
    <comment ref="F43" authorId="0">
      <text>
        <r>
          <rPr>
            <b/>
            <sz val="12"/>
            <rFont val="굴림"/>
            <family val="3"/>
          </rPr>
          <t>입력단위는 %임</t>
        </r>
      </text>
    </comment>
    <comment ref="H43" authorId="0">
      <text>
        <r>
          <rPr>
            <b/>
            <sz val="12"/>
            <rFont val="굴림"/>
            <family val="3"/>
          </rPr>
          <t>입력단위는 %임</t>
        </r>
      </text>
    </comment>
    <comment ref="J43" authorId="0">
      <text>
        <r>
          <rPr>
            <b/>
            <sz val="12"/>
            <rFont val="굴림"/>
            <family val="3"/>
          </rPr>
          <t>입력단위는 %임</t>
        </r>
      </text>
    </comment>
  </commentList>
</comments>
</file>

<file path=xl/comments26.xml><?xml version="1.0" encoding="utf-8"?>
<comments xmlns="http://schemas.openxmlformats.org/spreadsheetml/2006/main">
  <authors>
    <author>이광일</author>
  </authors>
  <commentList>
    <comment ref="I4" authorId="0">
      <text>
        <r>
          <rPr>
            <b/>
            <sz val="12"/>
            <color indexed="12"/>
            <rFont val="굴림"/>
            <family val="3"/>
          </rPr>
          <t>아래 주) 1. 부분을
반드시 참조</t>
        </r>
      </text>
    </comment>
  </commentList>
</comments>
</file>

<file path=xl/comments27.xml><?xml version="1.0" encoding="utf-8"?>
<comments xmlns="http://schemas.openxmlformats.org/spreadsheetml/2006/main">
  <authors>
    <author>농협</author>
  </authors>
  <commentList>
    <comment ref="CO9" authorId="0">
      <text>
        <r>
          <rPr>
            <b/>
            <sz val="12"/>
            <color indexed="10"/>
            <rFont val="굴림"/>
            <family val="3"/>
          </rPr>
          <t>연말까지 회수가능하다고 판단되는이자와 회수불가능하다고 판단되는 이자의 합계금액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송병환</author>
    <author>농협</author>
    <author>이건주</author>
    <author>이광일</author>
  </authors>
  <commentList>
    <comment ref="A72" authorId="0">
      <text>
        <r>
          <rPr>
            <b/>
            <sz val="14"/>
            <color indexed="10"/>
            <rFont val="굴림"/>
            <family val="3"/>
          </rPr>
          <t>본지소합산실적에서는 금액시현 불가</t>
        </r>
      </text>
    </comment>
    <comment ref="F4" authorId="1">
      <text>
        <r>
          <rPr>
            <b/>
            <sz val="12"/>
            <rFont val="굴림"/>
            <family val="3"/>
          </rPr>
          <t>해당 계정에서 환출 및 환입 계정이 차감된 계수와 일치 여부 확인
(시점결산시스템상 자료활용)</t>
        </r>
      </text>
    </comment>
    <comment ref="G4" authorId="1">
      <text>
        <r>
          <rPr>
            <b/>
            <sz val="12"/>
            <rFont val="굴림"/>
            <family val="3"/>
          </rPr>
          <t>시점결산 시스템상 자료와 일치시킬 것(전산자동+수기보정)</t>
        </r>
      </text>
    </comment>
    <comment ref="D16" authorId="2">
      <text>
        <r>
          <rPr>
            <b/>
            <sz val="12"/>
            <rFont val="굴림"/>
            <family val="3"/>
          </rPr>
          <t>153700</t>
        </r>
      </text>
    </comment>
    <comment ref="D17" authorId="2">
      <text>
        <r>
          <rPr>
            <b/>
            <sz val="12"/>
            <rFont val="굴림"/>
            <family val="3"/>
          </rPr>
          <t>154200</t>
        </r>
      </text>
    </comment>
    <comment ref="D18" authorId="2">
      <text>
        <r>
          <rPr>
            <b/>
            <sz val="12"/>
            <rFont val="굴림"/>
            <family val="3"/>
          </rPr>
          <t>153800</t>
        </r>
      </text>
    </comment>
    <comment ref="D19" authorId="2">
      <text>
        <r>
          <rPr>
            <b/>
            <sz val="12"/>
            <rFont val="굴림"/>
            <family val="3"/>
          </rPr>
          <t>154300</t>
        </r>
      </text>
    </comment>
    <comment ref="D21" authorId="2">
      <text>
        <r>
          <rPr>
            <b/>
            <sz val="12"/>
            <rFont val="굴림"/>
            <family val="3"/>
          </rPr>
          <t>153500 + 154600</t>
        </r>
      </text>
    </comment>
    <comment ref="D22" authorId="2">
      <text>
        <r>
          <rPr>
            <b/>
            <sz val="12"/>
            <rFont val="굴림"/>
            <family val="3"/>
          </rPr>
          <t>154400 + 154500</t>
        </r>
      </text>
    </comment>
    <comment ref="D27" authorId="2">
      <text>
        <r>
          <rPr>
            <b/>
            <sz val="12"/>
            <rFont val="굴림"/>
            <family val="3"/>
          </rPr>
          <t>154000</t>
        </r>
      </text>
    </comment>
    <comment ref="D14" authorId="2">
      <text>
        <r>
          <rPr>
            <b/>
            <sz val="12"/>
            <rFont val="굴림"/>
            <family val="3"/>
          </rPr>
          <t>153100</t>
        </r>
      </text>
    </comment>
    <comment ref="D15" authorId="2">
      <text>
        <r>
          <rPr>
            <b/>
            <sz val="12"/>
            <rFont val="굴림"/>
            <family val="3"/>
          </rPr>
          <t>153200</t>
        </r>
      </text>
    </comment>
    <comment ref="D39" authorId="2">
      <text>
        <r>
          <rPr>
            <b/>
            <sz val="12"/>
            <rFont val="굴림"/>
            <family val="3"/>
          </rPr>
          <t>173300</t>
        </r>
      </text>
    </comment>
    <comment ref="D40" authorId="2">
      <text>
        <r>
          <rPr>
            <b/>
            <sz val="12"/>
            <rFont val="굴림"/>
            <family val="3"/>
          </rPr>
          <t>173400</t>
        </r>
      </text>
    </comment>
    <comment ref="D41" authorId="2">
      <text>
        <r>
          <rPr>
            <b/>
            <sz val="12"/>
            <rFont val="굴림"/>
            <family val="3"/>
          </rPr>
          <t>174100</t>
        </r>
      </text>
    </comment>
    <comment ref="D42" authorId="2">
      <text>
        <r>
          <rPr>
            <b/>
            <sz val="12"/>
            <rFont val="굴림"/>
            <family val="3"/>
          </rPr>
          <t>174300</t>
        </r>
      </text>
    </comment>
    <comment ref="D43" authorId="2">
      <text>
        <r>
          <rPr>
            <b/>
            <sz val="12"/>
            <rFont val="굴림"/>
            <family val="3"/>
          </rPr>
          <t>174200</t>
        </r>
      </text>
    </comment>
    <comment ref="D44" authorId="2">
      <text>
        <r>
          <rPr>
            <b/>
            <sz val="12"/>
            <rFont val="굴림"/>
            <family val="3"/>
          </rPr>
          <t>174400</t>
        </r>
      </text>
    </comment>
    <comment ref="D46" authorId="2">
      <text>
        <r>
          <rPr>
            <b/>
            <sz val="12"/>
            <rFont val="굴림"/>
            <family val="3"/>
          </rPr>
          <t>173100+174700</t>
        </r>
      </text>
    </comment>
    <comment ref="D47" authorId="2">
      <text>
        <r>
          <rPr>
            <b/>
            <sz val="12"/>
            <rFont val="굴림"/>
            <family val="3"/>
          </rPr>
          <t>174500+174600</t>
        </r>
      </text>
    </comment>
    <comment ref="D68" authorId="2">
      <text>
        <r>
          <rPr>
            <b/>
            <sz val="12"/>
            <rFont val="굴림"/>
            <family val="3"/>
          </rPr>
          <t>(구)163100(보험차익),  (구)163200(자산수증이익), 
(구)163300(채무면제이익), (구)163900(기타특별이익 등을 포함하여 입력</t>
        </r>
      </text>
    </comment>
    <comment ref="D69" authorId="2">
      <text>
        <r>
          <rPr>
            <b/>
            <sz val="12"/>
            <rFont val="굴림"/>
            <family val="3"/>
          </rPr>
          <t>(구)183100(재해손실) 및 (구)183500(기타특별손실) 포함하여 입력</t>
        </r>
        <r>
          <rPr>
            <b/>
            <sz val="9"/>
            <rFont val="굴림"/>
            <family val="3"/>
          </rPr>
          <t xml:space="preserve">
</t>
        </r>
      </text>
    </comment>
    <comment ref="E68" authorId="2">
      <text>
        <r>
          <rPr>
            <b/>
            <sz val="12"/>
            <rFont val="굴림"/>
            <family val="3"/>
          </rPr>
          <t>(구)163100(보험차익),  (구)163200(자산수증이익), 
(구)163300(채무면제이익), (구)163900(기타특별이익 등을 포함하여 입력</t>
        </r>
      </text>
    </comment>
    <comment ref="E69" authorId="2">
      <text>
        <r>
          <rPr>
            <b/>
            <sz val="12"/>
            <rFont val="굴림"/>
            <family val="3"/>
          </rPr>
          <t>(구)183100(재해손실) 및 (구)183500(기타특별손실) 포함하여 입력</t>
        </r>
        <r>
          <rPr>
            <b/>
            <sz val="9"/>
            <rFont val="굴림"/>
            <family val="3"/>
          </rPr>
          <t xml:space="preserve">
</t>
        </r>
      </text>
    </comment>
    <comment ref="D48" authorId="3">
      <text>
        <r>
          <rPr>
            <b/>
            <sz val="12"/>
            <rFont val="굴림"/>
            <family val="3"/>
          </rPr>
          <t xml:space="preserve">172100(지급수수료)
</t>
        </r>
      </text>
    </comment>
  </commentList>
</comments>
</file>

<file path=xl/comments4.xml><?xml version="1.0" encoding="utf-8"?>
<comments xmlns="http://schemas.openxmlformats.org/spreadsheetml/2006/main">
  <authors>
    <author>송병환</author>
    <author>농협</author>
  </authors>
  <commentList>
    <comment ref="C63" authorId="0">
      <text>
        <r>
          <rPr>
            <b/>
            <sz val="14"/>
            <color indexed="10"/>
            <rFont val="굴림"/>
            <family val="3"/>
          </rPr>
          <t>내부손익계정은 본지소합산 실적에서는
         잔액시현이 불가함
        (</t>
        </r>
        <r>
          <rPr>
            <sz val="14"/>
            <color indexed="10"/>
            <rFont val="굴림"/>
            <family val="3"/>
          </rPr>
          <t>사무소 단위 실적은 시현가능)</t>
        </r>
      </text>
    </comment>
    <comment ref="G4" authorId="1">
      <text>
        <r>
          <rPr>
            <b/>
            <sz val="12"/>
            <rFont val="굴림"/>
            <family val="3"/>
          </rPr>
          <t>P/L에서 환출 및 환입 계정이 차감된 계수 입력
(시점결산시스템상 자료활용)</t>
        </r>
      </text>
    </comment>
    <comment ref="H4" authorId="1">
      <text>
        <r>
          <rPr>
            <b/>
            <sz val="12"/>
            <rFont val="굴림"/>
            <family val="3"/>
          </rPr>
          <t>시점결산 시스템상 자료와 일치시킬 것(전산자동+수기보정)</t>
        </r>
      </text>
    </comment>
  </commentList>
</comments>
</file>

<file path=xl/comments5.xml><?xml version="1.0" encoding="utf-8"?>
<comments xmlns="http://schemas.openxmlformats.org/spreadsheetml/2006/main">
  <authors>
    <author>lee kwangil</author>
    <author>농협</author>
  </authors>
  <commentList>
    <comment ref="C36" authorId="0">
      <text>
        <r>
          <rPr>
            <b/>
            <sz val="12"/>
            <rFont val="굴림"/>
            <family val="3"/>
          </rPr>
          <t>계정코드 119100</t>
        </r>
      </text>
    </comment>
    <comment ref="G6" authorId="1">
      <text>
        <r>
          <rPr>
            <b/>
            <sz val="12"/>
            <rFont val="굴림"/>
            <family val="3"/>
          </rPr>
          <t>※기중평잔을 입력
  - 3분기(7월~9월)중의 추정 평잔을 입력
  - (분기 기중평잔 합계는 연평잔으로 환산)
  - ( 각 분기평잔합계/4 = 연평잔)</t>
        </r>
      </text>
    </comment>
    <comment ref="H6" authorId="1">
      <text>
        <r>
          <rPr>
            <b/>
            <sz val="12"/>
            <rFont val="굴림"/>
            <family val="3"/>
          </rPr>
          <t xml:space="preserve">※기중평잔을 입력
  - 4분기(10월~12월)중의 </t>
        </r>
        <r>
          <rPr>
            <b/>
            <sz val="12"/>
            <color indexed="10"/>
            <rFont val="굴림"/>
            <family val="3"/>
          </rPr>
          <t>추정 분기평잔</t>
        </r>
        <r>
          <rPr>
            <b/>
            <sz val="12"/>
            <rFont val="굴림"/>
            <family val="3"/>
          </rPr>
          <t xml:space="preserve">을 입력
  - 9월말 실적 기중평잔(A)는 9월말 평균잔액
    시산표의 값을 입력
</t>
        </r>
      </text>
    </comment>
  </commentList>
</comments>
</file>

<file path=xl/comments6.xml><?xml version="1.0" encoding="utf-8"?>
<comments xmlns="http://schemas.openxmlformats.org/spreadsheetml/2006/main">
  <authors>
    <author>이건주</author>
    <author>농협</author>
  </authors>
  <commentList>
    <comment ref="B7" authorId="0">
      <text>
        <r>
          <rPr>
            <b/>
            <sz val="12"/>
            <rFont val="굴림"/>
            <family val="3"/>
          </rPr>
          <t>시트 14의 예치금 계수와 일치시키세요</t>
        </r>
      </text>
    </comment>
    <comment ref="A38" authorId="1">
      <text>
        <r>
          <rPr>
            <b/>
            <sz val="12"/>
            <rFont val="굴림"/>
            <family val="3"/>
          </rPr>
          <t>구) 재고자산의 생장물 항목</t>
        </r>
      </text>
    </comment>
    <comment ref="G5" authorId="1">
      <text>
        <r>
          <rPr>
            <b/>
            <sz val="12"/>
            <rFont val="굴림"/>
            <family val="3"/>
          </rPr>
          <t>※기중평잔을 입력
  - 3분기(7월~9월)중의 추정 평잔을 입력
  - (분기 기중평잔 합계는 연평잔으로 환산)
  - ( 각 분기평잔합계/4 = 연평잔)</t>
        </r>
      </text>
    </comment>
    <comment ref="H5" authorId="1">
      <text>
        <r>
          <rPr>
            <b/>
            <sz val="12"/>
            <rFont val="굴림"/>
            <family val="3"/>
          </rPr>
          <t>※기중평잔을 입력
  - 4분기(10월~12월)중의</t>
        </r>
        <r>
          <rPr>
            <b/>
            <sz val="12"/>
            <color indexed="10"/>
            <rFont val="굴림"/>
            <family val="3"/>
          </rPr>
          <t xml:space="preserve"> 추정 분기평잔</t>
        </r>
        <r>
          <rPr>
            <b/>
            <sz val="12"/>
            <rFont val="굴림"/>
            <family val="3"/>
          </rPr>
          <t>을 입력
  - 9월말 실적 기중평잔(A)는 9월말 평균잔액
    시산표의 값을 입력</t>
        </r>
        <r>
          <rPr>
            <sz val="11"/>
            <rFont val="굴림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이건주</author>
    <author>농협</author>
  </authors>
  <commentList>
    <comment ref="B20" authorId="0">
      <text>
        <r>
          <rPr>
            <b/>
            <sz val="12"/>
            <color indexed="10"/>
            <rFont val="굴림"/>
            <family val="3"/>
          </rPr>
          <t>차입금의 2~4분기 평잔 추정은 "13.차입금이자"의 자금별 추정 평잔의 합과 일치시키세요</t>
        </r>
        <r>
          <rPr>
            <sz val="12"/>
            <color indexed="10"/>
            <rFont val="굴림"/>
            <family val="3"/>
          </rPr>
          <t xml:space="preserve">
</t>
        </r>
      </text>
    </comment>
    <comment ref="G5" authorId="1">
      <text>
        <r>
          <rPr>
            <b/>
            <sz val="12"/>
            <rFont val="굴림"/>
            <family val="3"/>
          </rPr>
          <t>※기중평잔을 입력
  - 3분기(7월~9월)중의 추정 평잔을 입력
  - (분기 기중평잔 합계는 연평잔으로 환산)
  - ( 각 분기평잔합계/4 = 연평잔)</t>
        </r>
        <r>
          <rPr>
            <sz val="9"/>
            <rFont val="굴림"/>
            <family val="3"/>
          </rPr>
          <t xml:space="preserve">
</t>
        </r>
      </text>
    </comment>
    <comment ref="H5" authorId="1">
      <text>
        <r>
          <rPr>
            <b/>
            <sz val="12"/>
            <rFont val="굴림"/>
            <family val="3"/>
          </rPr>
          <t xml:space="preserve">※기중평잔을 입력
  - 4분기(10월~12월)중의 </t>
        </r>
        <r>
          <rPr>
            <b/>
            <sz val="12"/>
            <color indexed="10"/>
            <rFont val="굴림"/>
            <family val="3"/>
          </rPr>
          <t>추정 분기평잔</t>
        </r>
        <r>
          <rPr>
            <b/>
            <sz val="12"/>
            <rFont val="굴림"/>
            <family val="3"/>
          </rPr>
          <t>을 입력
  - 9월말 실적 기중평잔(A)는 9월말 평균잔액
    시산표의 값을 입력</t>
        </r>
        <r>
          <rPr>
            <sz val="12"/>
            <rFont val="굴림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농협</author>
    <author>이건주</author>
  </authors>
  <commentList>
    <comment ref="C27" authorId="0">
      <text>
        <r>
          <rPr>
            <b/>
            <sz val="12"/>
            <rFont val="굴림"/>
            <family val="3"/>
          </rPr>
          <t>3-2.운용(일반)의 공제대출금과 일치시킬것.</t>
        </r>
      </text>
    </comment>
    <comment ref="J32" authorId="1">
      <text>
        <r>
          <rPr>
            <b/>
            <sz val="12"/>
            <rFont val="굴림"/>
            <family val="3"/>
          </rPr>
          <t>시트 13의 차입금 추정평잔과
일치시키세요</t>
        </r>
      </text>
    </comment>
    <comment ref="J13" authorId="1">
      <text>
        <r>
          <rPr>
            <b/>
            <sz val="12"/>
            <rFont val="굴림"/>
            <family val="3"/>
          </rPr>
          <t>시트 13의 차입금 추정평잔과
일치시키세요</t>
        </r>
      </text>
    </comment>
    <comment ref="B51" authorId="0">
      <text>
        <r>
          <rPr>
            <b/>
            <sz val="12"/>
            <color indexed="12"/>
            <rFont val="굴림"/>
            <family val="3"/>
          </rPr>
          <t>엄무용토지(244811), 업무용건불(244821), 업무용동산(244831) 합계</t>
        </r>
      </text>
    </comment>
    <comment ref="G5" authorId="0">
      <text>
        <r>
          <rPr>
            <b/>
            <sz val="12"/>
            <rFont val="굴림"/>
            <family val="3"/>
          </rPr>
          <t>※기중평잔을 입력
  - 3분기(7월~9월)중의 추정 평잔을 입력
  - (분기 기중평잔 합계는 연평잔으로 환산)
  - ( 각 분기평잔합계/4 = 연평잔)</t>
        </r>
      </text>
    </comment>
    <comment ref="H5" authorId="0">
      <text>
        <r>
          <rPr>
            <b/>
            <sz val="12"/>
            <rFont val="굴림"/>
            <family val="3"/>
          </rPr>
          <t xml:space="preserve">※기중평잔을 입력
  - 4분기(10월~12월)중의 </t>
        </r>
        <r>
          <rPr>
            <b/>
            <sz val="12"/>
            <color indexed="10"/>
            <rFont val="굴림"/>
            <family val="3"/>
          </rPr>
          <t>추정 분기평잔</t>
        </r>
        <r>
          <rPr>
            <b/>
            <sz val="12"/>
            <rFont val="굴림"/>
            <family val="3"/>
          </rPr>
          <t>을 입력
  - 9월말 실적 기중평잔(A)는 9월말 평균잔액
    시산표의 값을 입력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농협</author>
  </authors>
  <commentList>
    <comment ref="E5" authorId="0">
      <text>
        <r>
          <rPr>
            <b/>
            <sz val="12"/>
            <rFont val="굴림"/>
            <family val="3"/>
          </rPr>
          <t>시점결산 시스템상 보정 자료와 일치시킬 것</t>
        </r>
      </text>
    </comment>
    <comment ref="D5" authorId="0">
      <text>
        <r>
          <rPr>
            <b/>
            <sz val="12"/>
            <rFont val="굴림"/>
            <family val="3"/>
          </rPr>
          <t xml:space="preserve">1. P/L에서 환출 및 환입 계정이 차감된 
  계수 입력(시점결산시스템상 자료활용)
2. </t>
        </r>
        <r>
          <rPr>
            <b/>
            <sz val="12"/>
            <color indexed="48"/>
            <rFont val="굴림"/>
            <family val="3"/>
          </rPr>
          <t>매출원가 차감은 시트2-2에서 차감함</t>
        </r>
      </text>
    </comment>
  </commentList>
</comments>
</file>

<file path=xl/sharedStrings.xml><?xml version="1.0" encoding="utf-8"?>
<sst xmlns="http://schemas.openxmlformats.org/spreadsheetml/2006/main" count="3152" uniqueCount="2355">
  <si>
    <t>타조합대리취급수수료</t>
  </si>
  <si>
    <t>중앙회대리취급수수료</t>
  </si>
  <si>
    <t>대행업무수수료배분</t>
  </si>
  <si>
    <t>대출모집수수료</t>
  </si>
  <si>
    <t>어음교환대리취급수수료</t>
  </si>
  <si>
    <t>전자상거래중개수수료</t>
  </si>
  <si>
    <t>E-뱅킹마일리지전입</t>
  </si>
  <si>
    <t>CMS취급비용(조합배분+중앙회배분)</t>
  </si>
  <si>
    <t>기타지급수수료</t>
  </si>
  <si>
    <t>임대차조사비</t>
  </si>
  <si>
    <t>대손상각비</t>
  </si>
  <si>
    <t>기
금
출
연
금</t>
  </si>
  <si>
    <t>예금보험료</t>
  </si>
  <si>
    <t>신용보증기금출연금</t>
  </si>
  <si>
    <t>주택금융신용보증기금출연금</t>
  </si>
  <si>
    <t>기타출연금</t>
  </si>
  <si>
    <t>소  계</t>
  </si>
  <si>
    <t>단기매매증권처분손실</t>
  </si>
  <si>
    <t>단기매매국채처분손실</t>
  </si>
  <si>
    <t>단기매매공사채처분손실</t>
  </si>
  <si>
    <t>단기매매지방채처분손실</t>
  </si>
  <si>
    <t>단기매매금융채처분손실</t>
  </si>
  <si>
    <t>단기매매회사채처분손실</t>
  </si>
  <si>
    <t>채권형수익증권처분손실</t>
  </si>
  <si>
    <t>혼합형수익증권처분손실</t>
  </si>
  <si>
    <t>단기매매기업어음처분손실</t>
  </si>
  <si>
    <t>기타단기매매증권처분손실</t>
  </si>
  <si>
    <t>소  계</t>
  </si>
  <si>
    <t>단기매매증권평가손실</t>
  </si>
  <si>
    <t>단기매매국채평가손실</t>
  </si>
  <si>
    <t>단기매매공사채평가손실</t>
  </si>
  <si>
    <t>단기매매지방채평가손실</t>
  </si>
  <si>
    <t>단기매매금융채평가손실</t>
  </si>
  <si>
    <t>단기매매회사채평가손실</t>
  </si>
  <si>
    <t>채권형수익증권평가손실</t>
  </si>
  <si>
    <t>혼합형수익증권평가손실</t>
  </si>
  <si>
    <t>단기매매기업어음평가손실</t>
  </si>
  <si>
    <t>기타단기매매증권평가손실</t>
  </si>
  <si>
    <t>신탁예치금처분손실</t>
  </si>
  <si>
    <t>신탁예치금평가손실</t>
  </si>
  <si>
    <t>신용카드수탁취급비용</t>
  </si>
  <si>
    <t>행정민원발급비용</t>
  </si>
  <si>
    <t>기타잡비용</t>
  </si>
  <si>
    <t>계</t>
  </si>
  <si>
    <t>유형자산처분손실</t>
  </si>
  <si>
    <t>비업무용자산처분손실</t>
  </si>
  <si>
    <t>지분법손실</t>
  </si>
  <si>
    <t xml:space="preserve"> </t>
  </si>
  <si>
    <t>매도가능국채처분손실</t>
  </si>
  <si>
    <t>매도가능공사채처분손실</t>
  </si>
  <si>
    <t>매도</t>
  </si>
  <si>
    <t>매도가능지방채처분손실</t>
  </si>
  <si>
    <t>가능</t>
  </si>
  <si>
    <t>매도가능금융채처분손실</t>
  </si>
  <si>
    <t>증권</t>
  </si>
  <si>
    <t>매도가능회사채처분손실</t>
  </si>
  <si>
    <t>처분</t>
  </si>
  <si>
    <t>손실</t>
  </si>
  <si>
    <t>매도가능기업어음처분손실</t>
  </si>
  <si>
    <t>기타매도가능증권처분손실</t>
  </si>
  <si>
    <t>만기보유국채처분손실</t>
  </si>
  <si>
    <t>만기보유공사채처분손실</t>
  </si>
  <si>
    <t>만기보유지방채처분손실</t>
  </si>
  <si>
    <t>만기</t>
  </si>
  <si>
    <t>만기보유금융채처분손실</t>
  </si>
  <si>
    <t>보유</t>
  </si>
  <si>
    <t>만기보유회사채처분손실</t>
  </si>
  <si>
    <t>후순위농금채처분손실</t>
  </si>
  <si>
    <t>예금자보호기금채권처분손실</t>
  </si>
  <si>
    <t>첨가매입국공채처분손실</t>
  </si>
  <si>
    <t>만기보유기업어음처분손실</t>
  </si>
  <si>
    <t>2010 실적</t>
  </si>
  <si>
    <t>2011</t>
  </si>
  <si>
    <r>
      <t xml:space="preserve">주1) 사업실적 산출방식 (사업실적, 매출총이익 등 각종 실적의 </t>
    </r>
    <r>
      <rPr>
        <b/>
        <sz val="12"/>
        <color indexed="10"/>
        <rFont val="돋움체"/>
        <family val="3"/>
      </rPr>
      <t>세부 산출산식은 농축협경영계수요람 실적산출기준 참조</t>
    </r>
    <r>
      <rPr>
        <sz val="12"/>
        <color indexed="18"/>
        <rFont val="돋움체"/>
        <family val="3"/>
      </rPr>
      <t xml:space="preserve">)   </t>
    </r>
  </si>
  <si>
    <t>2011 계획</t>
  </si>
  <si>
    <t>신용카드수탁취급비용</t>
  </si>
  <si>
    <t>이
자
비
용</t>
  </si>
  <si>
    <t>차입</t>
  </si>
  <si>
    <t>단기차입금</t>
  </si>
  <si>
    <t>금</t>
  </si>
  <si>
    <t>장기차입금</t>
  </si>
  <si>
    <t>이자</t>
  </si>
  <si>
    <t>소  계</t>
  </si>
  <si>
    <t>지급이자</t>
  </si>
  <si>
    <t>현재가치할인차금상각</t>
  </si>
  <si>
    <t>기타이자비용</t>
  </si>
  <si>
    <t>계</t>
  </si>
  <si>
    <t>단기매매
증권처분
손    실</t>
  </si>
  <si>
    <t>국채처분손실</t>
  </si>
  <si>
    <t>공채처분손실</t>
  </si>
  <si>
    <t>기타증권처분손실</t>
  </si>
  <si>
    <t>단기매매
증권평가
손    실</t>
  </si>
  <si>
    <t>국채평가손실</t>
  </si>
  <si>
    <t>기타증권평가손실</t>
  </si>
  <si>
    <t>외환차손</t>
  </si>
  <si>
    <t>외화환산손실</t>
  </si>
  <si>
    <t>지분법손실</t>
  </si>
  <si>
    <t>비업무용자산처분손실</t>
  </si>
  <si>
    <t>유형자산처분손실</t>
  </si>
  <si>
    <t>퇴직금운용자산손실</t>
  </si>
  <si>
    <t>카드사업비용</t>
  </si>
  <si>
    <t>기타의대손상각비</t>
  </si>
  <si>
    <t>재고자산감모손실</t>
  </si>
  <si>
    <t>유입물건관리비</t>
  </si>
  <si>
    <t>원가차손</t>
  </si>
  <si>
    <t>전기오류수정손실</t>
  </si>
  <si>
    <t>기부금</t>
  </si>
  <si>
    <t>일반사업채권매각손실</t>
  </si>
  <si>
    <t>매도가능
증권처분
손    실</t>
  </si>
  <si>
    <t>만기보유
증권처분
손실</t>
  </si>
  <si>
    <t>소계</t>
  </si>
  <si>
    <t>지분법적용투자주식처분손실</t>
  </si>
  <si>
    <t>재해손실</t>
  </si>
  <si>
    <t>자산재평가손실</t>
  </si>
  <si>
    <t>시효소멸채무이익처리환급액</t>
  </si>
  <si>
    <t>변호사사례금</t>
  </si>
  <si>
    <t>기</t>
  </si>
  <si>
    <t>소송패소금</t>
  </si>
  <si>
    <t>법원불인정비용</t>
  </si>
  <si>
    <t>타</t>
  </si>
  <si>
    <t>수탁상품권수익처리환급액</t>
  </si>
  <si>
    <t>세금가산세</t>
  </si>
  <si>
    <t>영</t>
  </si>
  <si>
    <t>유통활성화자금위약금</t>
  </si>
  <si>
    <t>과실계약출하자금위약금</t>
  </si>
  <si>
    <t>업</t>
  </si>
  <si>
    <t>시설채소출하약정자금위약금</t>
  </si>
  <si>
    <t>채소수급안정자금위약금</t>
  </si>
  <si>
    <t>외</t>
  </si>
  <si>
    <t>채소수급안정사업배분비용</t>
  </si>
  <si>
    <t>투자자산처분손실</t>
  </si>
  <si>
    <t>비</t>
  </si>
  <si>
    <t>여신관련수수료</t>
  </si>
  <si>
    <t>공제수익비용1</t>
  </si>
  <si>
    <t>공제수익비용2</t>
  </si>
  <si>
    <t>공제수익비용3</t>
  </si>
  <si>
    <t>교육지원사업비</t>
  </si>
  <si>
    <t>대손충당금2</t>
  </si>
  <si>
    <t>대손충당금3</t>
  </si>
  <si>
    <t>대출금이자1</t>
  </si>
  <si>
    <t>대출금이자2</t>
  </si>
  <si>
    <t>매출액1</t>
  </si>
  <si>
    <t>매출액2</t>
  </si>
  <si>
    <t>매출액3</t>
  </si>
  <si>
    <t>매출액4</t>
  </si>
  <si>
    <t>매출액5</t>
  </si>
  <si>
    <t>매출원가1</t>
  </si>
  <si>
    <t>매출원가2</t>
  </si>
  <si>
    <t>매출원가3</t>
  </si>
  <si>
    <t>매출원가4</t>
  </si>
  <si>
    <t>사업1</t>
  </si>
  <si>
    <t>사업2</t>
  </si>
  <si>
    <t>수탁수수료1</t>
  </si>
  <si>
    <t>수탁수수료2</t>
  </si>
  <si>
    <t>신용기타비용1</t>
  </si>
  <si>
    <t>신용기타비용2</t>
  </si>
  <si>
    <t>신용기타비용3</t>
  </si>
  <si>
    <t>신용기타비용4</t>
  </si>
  <si>
    <t>신용기타수익1</t>
  </si>
  <si>
    <t>신용기타수익2</t>
  </si>
  <si>
    <t>신용기타수익3</t>
  </si>
  <si>
    <t>신용기타수익4</t>
  </si>
  <si>
    <t>신용기타수익5</t>
  </si>
  <si>
    <t>신용기타이자</t>
  </si>
  <si>
    <t>신용손익1</t>
  </si>
  <si>
    <t>신용손익2</t>
  </si>
  <si>
    <t>예수금이자</t>
  </si>
  <si>
    <t>예치금유가증권이자1</t>
  </si>
  <si>
    <t>예치금유가증권이자2</t>
  </si>
  <si>
    <t>예치금유가증권이자3</t>
  </si>
  <si>
    <t>운용신용1</t>
  </si>
  <si>
    <t>운용신용2</t>
  </si>
  <si>
    <t>운용일반1</t>
  </si>
  <si>
    <t>운용일반2</t>
  </si>
  <si>
    <t>일반기타비용1</t>
  </si>
  <si>
    <t>일반기타비용2</t>
  </si>
  <si>
    <t>일반기타수익1</t>
  </si>
  <si>
    <t>일반기타수익2</t>
  </si>
  <si>
    <t>일반기타수익4</t>
  </si>
  <si>
    <t>일반손익2</t>
  </si>
  <si>
    <t>일반손익3</t>
  </si>
  <si>
    <t>일반수수료1</t>
  </si>
  <si>
    <t>조달신용</t>
  </si>
  <si>
    <t>조달일반</t>
  </si>
  <si>
    <t>차입금2</t>
  </si>
  <si>
    <t>판관비</t>
  </si>
  <si>
    <t>판매경비1</t>
  </si>
  <si>
    <t>판매경비2</t>
  </si>
  <si>
    <t>판매경비3</t>
  </si>
  <si>
    <t>법인세이외제세금추납액</t>
  </si>
  <si>
    <t>전기보정손실발생차액</t>
  </si>
  <si>
    <t>용</t>
  </si>
  <si>
    <t>민원피해보상금</t>
  </si>
  <si>
    <t>기타잡손실</t>
  </si>
  <si>
    <t>계</t>
  </si>
  <si>
    <t>공동사업배분비용</t>
  </si>
  <si>
    <t>내
부
비
용</t>
  </si>
  <si>
    <t>내부매출원가</t>
  </si>
  <si>
    <t>사업소이자비용</t>
  </si>
  <si>
    <t>지도관리비분담비용</t>
  </si>
  <si>
    <t>기타내부비용</t>
  </si>
  <si>
    <t>소  계</t>
  </si>
  <si>
    <t>타회계자금이자비용</t>
  </si>
  <si>
    <t>타회계정산비용</t>
  </si>
  <si>
    <t>과     목     별</t>
  </si>
  <si>
    <t>연간비용</t>
  </si>
  <si>
    <t>비  용</t>
  </si>
  <si>
    <t>환  입</t>
  </si>
  <si>
    <t>순비용</t>
  </si>
  <si>
    <t>미지급비용</t>
  </si>
  <si>
    <t>추정비용</t>
  </si>
  <si>
    <r>
      <t xml:space="preserve"> 주) 1. 위 표에서의 요적립액은 정상채권의 0.5%, 요주의채권의 1%, 고정채권의 20%, 회수의문채권의 75%, 추정손실채권의 100% 해당액으로 자동산출되도록 되어있으나, 농업경제기획부 관련문서에 의거 요적립률을 달리 적용하기로 
</t>
    </r>
    <r>
      <rPr>
        <b/>
        <sz val="12"/>
        <color indexed="12"/>
        <rFont val="돋움"/>
        <family val="3"/>
      </rPr>
      <t xml:space="preserve">         </t>
    </r>
    <r>
      <rPr>
        <b/>
        <u val="single"/>
        <sz val="12"/>
        <color indexed="12"/>
        <rFont val="돋움"/>
        <family val="3"/>
      </rPr>
      <t xml:space="preserve">정한 조합(정상0.5~0.99%, 요주의1~19.99%, 고정20~74.99%, 회수의문75~99.99%, 추정손실100%)의 경우에는 요적립액부분(위 황색 부분) 산식을 그에 맞게 변경하실 것    </t>
    </r>
  </si>
  <si>
    <t>기타만기보유증권처분손실</t>
  </si>
  <si>
    <t>만기보유증권감액손실</t>
  </si>
  <si>
    <t>기타의대손상각비</t>
  </si>
  <si>
    <t>유입물건관리비</t>
  </si>
  <si>
    <t>전기오류수정손실</t>
  </si>
  <si>
    <t>기부금</t>
  </si>
  <si>
    <t>지분법적용투자주식처분손실</t>
  </si>
  <si>
    <t>기타영업외비용</t>
  </si>
  <si>
    <t>기
타
비
용</t>
  </si>
  <si>
    <t>타회계자금이자비용</t>
  </si>
  <si>
    <t>내
부
비
용</t>
  </si>
  <si>
    <t>지도관리비분담비용</t>
  </si>
  <si>
    <t>기타내부비용</t>
  </si>
  <si>
    <t>타</t>
  </si>
  <si>
    <t>공통관리비분담비용</t>
  </si>
  <si>
    <t>회계</t>
  </si>
  <si>
    <t>교육지원사업전출</t>
  </si>
  <si>
    <t>정산</t>
  </si>
  <si>
    <t>17-1.  공 제 사 업 수 익  계 산 표</t>
  </si>
  <si>
    <t>구             분</t>
  </si>
  <si>
    <t>수 입 액</t>
  </si>
  <si>
    <t>환    출</t>
  </si>
  <si>
    <t>순 수 입</t>
  </si>
  <si>
    <t>취    급</t>
  </si>
  <si>
    <t>수 수 료</t>
  </si>
  <si>
    <t>(G=E×F)</t>
  </si>
  <si>
    <t>(C+D+G)</t>
  </si>
  <si>
    <t>공제약관대출이자</t>
  </si>
  <si>
    <t>공  제
수수료
수  익</t>
  </si>
  <si>
    <t>생명공제수입수수료(신규)</t>
  </si>
  <si>
    <r>
      <t xml:space="preserve"> 주) 1. 위 표에서의 요적립액은 정상채권의 0.5%, 요주의채권의 1%, 고정채권의 20%, 회수의문채권의 75%, 추정손실채권의 100% 해당액으로 자동산출되도록 되어있으나, 2005이후 상호금융업감독규정 개정내용에 따라 요적립률을 달리 적용하기로
</t>
    </r>
    <r>
      <rPr>
        <b/>
        <sz val="12"/>
        <color indexed="12"/>
        <rFont val="돋움"/>
        <family val="3"/>
      </rPr>
      <t xml:space="preserve">        </t>
    </r>
    <r>
      <rPr>
        <b/>
        <u val="single"/>
        <sz val="12"/>
        <color indexed="12"/>
        <rFont val="돋움"/>
        <family val="3"/>
      </rPr>
      <t xml:space="preserve">정한 조합(정상0.5~0.99%, 요주의1~19.99%, 고정20~74.99%, 회수의문75~99.99%, 추정손실100%)의 경우에는 요적립액부분(위 황색 부분) 산식을 그에 맞게 변경하실 것    </t>
    </r>
  </si>
  <si>
    <t>판
매</t>
  </si>
  <si>
    <t>료</t>
  </si>
  <si>
    <t>전</t>
  </si>
  <si>
    <t>전자화폐수수료</t>
  </si>
  <si>
    <t>어음할인</t>
  </si>
  <si>
    <t>공동마케팅조직차입금</t>
  </si>
  <si>
    <t>금</t>
  </si>
  <si>
    <t>차</t>
  </si>
  <si>
    <t>장</t>
  </si>
  <si>
    <r>
      <t xml:space="preserve"> 주 1. 미지급비용환입은 </t>
    </r>
    <r>
      <rPr>
        <sz val="12"/>
        <color indexed="10"/>
        <rFont val="돋움체"/>
        <family val="3"/>
      </rPr>
      <t>판매경비("19.판매경비"시트) 해당 계정</t>
    </r>
    <r>
      <rPr>
        <sz val="12"/>
        <rFont val="돋움체"/>
        <family val="3"/>
      </rPr>
      <t>에서 차감</t>
    </r>
  </si>
  <si>
    <t>구          분</t>
  </si>
  <si>
    <t>상호금융대출금</t>
  </si>
  <si>
    <t>잔액</t>
  </si>
  <si>
    <t>평잔</t>
  </si>
  <si>
    <t>상호금융예수금</t>
  </si>
  <si>
    <t>정책대출</t>
  </si>
  <si>
    <t>퇴직급여충당금</t>
  </si>
  <si>
    <t>적립률</t>
  </si>
  <si>
    <t>요적립액
(A)</t>
  </si>
  <si>
    <t>충당금잔액
(B)</t>
  </si>
  <si>
    <t>적립률
(B/A)</t>
  </si>
  <si>
    <t>표</t>
  </si>
  <si>
    <t>라</t>
  </si>
  <si>
    <t>인</t>
  </si>
  <si>
    <t>생명공제수입수수료(보전)</t>
  </si>
  <si>
    <t>상호금융</t>
  </si>
  <si>
    <t>정책자금</t>
  </si>
  <si>
    <t>시트3-4. 조달(일반) 추정입력현황</t>
  </si>
  <si>
    <t>단기차입</t>
  </si>
  <si>
    <t>장기차입</t>
  </si>
  <si>
    <t>★ 참 고</t>
  </si>
  <si>
    <t>★ 참 고</t>
  </si>
  <si>
    <t>연말추정</t>
  </si>
  <si>
    <t>라=나+다+D</t>
  </si>
  <si>
    <t>라/마</t>
  </si>
  <si>
    <t>예치금</t>
  </si>
  <si>
    <t>매도가능</t>
  </si>
  <si>
    <t>단기매매</t>
  </si>
  <si>
    <t>만기보유</t>
  </si>
  <si>
    <t>지분법</t>
  </si>
  <si>
    <t xml:space="preserve">     2. 예치금 및 유가증권 계수는 시트 3-1및3-2의 계수와 일치시키세요</t>
  </si>
  <si>
    <t>주)  1. 계정과목 신설 및 폐쇄로 위 해당되는 목(또는 세목)이 없을 경우는 해당과목의 기타항목에 포함하여 계산</t>
  </si>
  <si>
    <t>(나)</t>
  </si>
  <si>
    <t>손해공제수입수수료</t>
  </si>
  <si>
    <t>생명재공제수입수수료</t>
  </si>
  <si>
    <t>손해재공제수입수수료</t>
  </si>
  <si>
    <t>소  계</t>
  </si>
  <si>
    <t>기  타
공  제
수  익</t>
  </si>
  <si>
    <t>장려금수익</t>
  </si>
  <si>
    <t>공제잡수익</t>
  </si>
  <si>
    <t>타조합공제취급수입수수료</t>
  </si>
  <si>
    <t>중앙회공제취급수입수수료</t>
  </si>
  <si>
    <t>공제대출장려금수익</t>
  </si>
  <si>
    <t>제공제이익수수료</t>
  </si>
  <si>
    <t>기타공제수익</t>
  </si>
  <si>
    <t>상호금융단기농사대출금</t>
  </si>
  <si>
    <t>상호금융중기대출금</t>
  </si>
  <si>
    <t>상호금융특별장기대출금</t>
  </si>
  <si>
    <t>(라=D/C)</t>
  </si>
  <si>
    <t xml:space="preserve">                              2. "요약보고서"파일의 첫번째 셀인"A11"에 마우스 포인터 놔두고, 오른쪽 마우스→"선택하여붙여넣기"선택→"값"선택후 확인(추정실적은 해당 시트에서 동일한 방법으로 작업)</t>
  </si>
  <si>
    <t>나. 일반대손충당금</t>
  </si>
  <si>
    <t>요적립액</t>
  </si>
  <si>
    <t>충당금잔액</t>
  </si>
  <si>
    <t>적립률</t>
  </si>
  <si>
    <t>다. 퇴직급여충당금</t>
  </si>
  <si>
    <t>(단위 : 백만원, %)</t>
  </si>
  <si>
    <t>합  계</t>
  </si>
  <si>
    <t>(단위 : 백만원)</t>
  </si>
  <si>
    <t>구             분</t>
  </si>
  <si>
    <t>연 간 비 용</t>
  </si>
  <si>
    <t>지 급 액</t>
  </si>
  <si>
    <t>환    입</t>
  </si>
  <si>
    <t>순 지 급</t>
  </si>
  <si>
    <t>미지급비용</t>
  </si>
  <si>
    <t>(가+나+다)</t>
  </si>
  <si>
    <t>공  제
제  비</t>
  </si>
  <si>
    <t>공제권유비</t>
  </si>
  <si>
    <t>업무추진비</t>
  </si>
  <si>
    <t>추정평잔</t>
  </si>
  <si>
    <t>(영업외손익)          (나)</t>
  </si>
  <si>
    <t>(공동사업배분손익)    (라)</t>
  </si>
  <si>
    <t>상호금융대출잔액</t>
  </si>
  <si>
    <t>상호금융대출평잔</t>
  </si>
  <si>
    <t>수익 및 비용</t>
  </si>
  <si>
    <t>외환수입수수료</t>
  </si>
  <si>
    <t>수</t>
  </si>
  <si>
    <t>익</t>
  </si>
  <si>
    <t>위탁판매유가증권정산익</t>
  </si>
  <si>
    <t>위탁판매유가증권정산손</t>
  </si>
  <si>
    <t>기
타
잡
비
용</t>
  </si>
  <si>
    <t>유통활성화차입금</t>
  </si>
  <si>
    <t>산지전문조직차입금</t>
  </si>
  <si>
    <t>시 도</t>
  </si>
  <si>
    <t>시 군</t>
  </si>
  <si>
    <t>이  율</t>
  </si>
  <si>
    <t>추정이자</t>
  </si>
  <si>
    <t>당기지방소득세(법인세분)</t>
  </si>
  <si>
    <t>(A*B)</t>
  </si>
  <si>
    <t>지연이자</t>
  </si>
  <si>
    <t>공  제
차입금
이  자</t>
  </si>
  <si>
    <t>타조합공제취급지급수수료</t>
  </si>
  <si>
    <t>중앙회공제취급지급수수료</t>
  </si>
  <si>
    <t>공제대출추진비</t>
  </si>
  <si>
    <t>이용고환원충당금</t>
  </si>
  <si>
    <t>상거래
이외에서
발생되는
채권</t>
  </si>
  <si>
    <t>윤활유</t>
  </si>
  <si>
    <t>가스</t>
  </si>
  <si>
    <t>소  계</t>
  </si>
  <si>
    <t>사료</t>
  </si>
  <si>
    <t>주택자재</t>
  </si>
  <si>
    <t>기타</t>
  </si>
  <si>
    <t>축
산
자
재</t>
  </si>
  <si>
    <t>동물약품</t>
  </si>
  <si>
    <t>계</t>
  </si>
  <si>
    <t xml:space="preserve">축
산 </t>
  </si>
  <si>
    <t xml:space="preserve">소 </t>
  </si>
  <si>
    <t>돼지</t>
  </si>
  <si>
    <t>닭</t>
  </si>
  <si>
    <t>계란</t>
  </si>
  <si>
    <t xml:space="preserve">군납 </t>
  </si>
  <si>
    <t>기타판매품</t>
  </si>
  <si>
    <t>마
트
상
품</t>
  </si>
  <si>
    <t>〈 합산제외 〉</t>
  </si>
  <si>
    <t>(단위 : 백만원, %)</t>
  </si>
  <si>
    <t>1. 주요사업실적</t>
  </si>
  <si>
    <t>2. 손익</t>
  </si>
  <si>
    <t>3. 충당금 적립현황</t>
  </si>
  <si>
    <t>4. 기타현황</t>
  </si>
  <si>
    <t>미지급이자</t>
  </si>
  <si>
    <t>(D)</t>
  </si>
  <si>
    <t>(가=A-B-C+D)</t>
  </si>
  <si>
    <t xml:space="preserve">    2. 거래중지계좌(잡좌) 편입 예탁금에 대한 이자는 계상치 않음</t>
  </si>
  <si>
    <t>추정이자</t>
  </si>
  <si>
    <t>이자율</t>
  </si>
  <si>
    <t>연말평잔</t>
  </si>
  <si>
    <t>연말이자
(=가+나)</t>
  </si>
  <si>
    <t>(B/A-1)</t>
  </si>
  <si>
    <t>(F/B-1)</t>
  </si>
  <si>
    <t>구  분</t>
  </si>
  <si>
    <t>시도</t>
  </si>
  <si>
    <t>시군</t>
  </si>
  <si>
    <t>환코드</t>
  </si>
  <si>
    <t>사    업    실    적</t>
  </si>
  <si>
    <t>매    출    총    이    익</t>
  </si>
  <si>
    <t>판  매  비  와  관  리  비</t>
  </si>
  <si>
    <t>신     용     대     손     충     당     금</t>
  </si>
  <si>
    <t>공     제     대     손     충     당     금</t>
  </si>
  <si>
    <t>대   출   금    미   수   이   자</t>
  </si>
  <si>
    <t>경  제  사  업  량</t>
  </si>
  <si>
    <t>신 용 (평잔순증)</t>
  </si>
  <si>
    <t>연말추정
채권잔액</t>
  </si>
  <si>
    <t>요 적 립 액</t>
  </si>
  <si>
    <t>충 당 금  적 립</t>
  </si>
  <si>
    <t>적 립 률</t>
  </si>
  <si>
    <t>대출금
(추정평잔)</t>
  </si>
  <si>
    <t>지   급   금   액</t>
  </si>
  <si>
    <t>지      급      률  (%)</t>
  </si>
  <si>
    <t>판매</t>
  </si>
  <si>
    <t>9.  일 반 기 타 비 용  계 산 표</t>
  </si>
  <si>
    <t>구매</t>
  </si>
  <si>
    <t>마트</t>
  </si>
  <si>
    <t>가공</t>
  </si>
  <si>
    <t>기타</t>
  </si>
  <si>
    <t>계</t>
  </si>
  <si>
    <t>예수금</t>
  </si>
  <si>
    <t>대출금</t>
  </si>
  <si>
    <t>신 용</t>
  </si>
  <si>
    <t>경       제</t>
  </si>
  <si>
    <t>공 제</t>
  </si>
  <si>
    <t>농작물보험</t>
  </si>
  <si>
    <t>인건비</t>
  </si>
  <si>
    <t>퇴직급여</t>
  </si>
  <si>
    <t>기타경비</t>
  </si>
  <si>
    <t>연말추정
(B)</t>
  </si>
  <si>
    <t>추가적립액
(D)</t>
  </si>
  <si>
    <t>연말잔액
(E=C+D)</t>
  </si>
  <si>
    <t>연말추정
(E/B)</t>
  </si>
  <si>
    <t>매도가능농금채처분손</t>
  </si>
  <si>
    <t>외환지급수수료</t>
  </si>
  <si>
    <t>환율변동손실</t>
  </si>
  <si>
    <t>자산재평가손실</t>
  </si>
  <si>
    <t>기타제비(자동이체할인등포함)</t>
  </si>
  <si>
    <t>기타충당금전입</t>
  </si>
  <si>
    <t>경비</t>
  </si>
  <si>
    <t>농
기
계
은
행
사
업</t>
  </si>
  <si>
    <t>수선비</t>
  </si>
  <si>
    <t>유류대</t>
  </si>
  <si>
    <t>보관료</t>
  </si>
  <si>
    <t>용역비</t>
  </si>
  <si>
    <t>공제료</t>
  </si>
  <si>
    <t>보험료</t>
  </si>
  <si>
    <t>기타경비</t>
  </si>
  <si>
    <t>소계</t>
  </si>
  <si>
    <t>신용카드채권</t>
  </si>
  <si>
    <t>사모사채</t>
  </si>
  <si>
    <t>매입외환</t>
  </si>
  <si>
    <t>기타채권</t>
  </si>
  <si>
    <t xml:space="preserve">      5. 일반대손충당금 중 선급금은 대여금 성격의 여신성 선급금임</t>
  </si>
  <si>
    <r>
      <t xml:space="preserve">주) </t>
    </r>
    <r>
      <rPr>
        <b/>
        <sz val="12"/>
        <color indexed="48"/>
        <rFont val="돋움체"/>
        <family val="3"/>
      </rPr>
      <t>또는 정기성과급, 변동성과급, 성과연봉, 특별성과급의 합계(변경후 급여체계) 금액임</t>
    </r>
  </si>
  <si>
    <t>추가적립(연말기준)</t>
  </si>
  <si>
    <r>
      <t xml:space="preserve">〈 용지크기 : </t>
    </r>
    <r>
      <rPr>
        <b/>
        <sz val="16"/>
        <color indexed="12"/>
        <rFont val="윤디자인고딕"/>
        <family val="1"/>
      </rPr>
      <t>A4</t>
    </r>
    <r>
      <rPr>
        <sz val="16"/>
        <color indexed="10"/>
        <rFont val="돋움체"/>
        <family val="3"/>
      </rPr>
      <t xml:space="preserve">, </t>
    </r>
    <r>
      <rPr>
        <b/>
        <sz val="16"/>
        <color indexed="10"/>
        <rFont val="돋움체"/>
        <family val="3"/>
      </rPr>
      <t xml:space="preserve">시트보호해제 비밀번호 : 3333 </t>
    </r>
    <r>
      <rPr>
        <sz val="16"/>
        <color indexed="10"/>
        <rFont val="돋움체"/>
        <family val="3"/>
      </rPr>
      <t>〉</t>
    </r>
  </si>
  <si>
    <r>
      <t xml:space="preserve">  - 구    매 : 구매품매출액(250200) + 수탁사업예수금대변누계 중 구매(234001) + 구매품통합전산(234011)  </t>
    </r>
    <r>
      <rPr>
        <sz val="12"/>
        <color indexed="10"/>
        <rFont val="돋움체"/>
        <family val="3"/>
      </rPr>
      <t>단, 수탁사업의 전년도 이월액은 차감</t>
    </r>
  </si>
  <si>
    <r>
      <t xml:space="preserve">    </t>
    </r>
    <r>
      <rPr>
        <sz val="12"/>
        <rFont val="돋움체"/>
        <family val="3"/>
      </rPr>
      <t xml:space="preserve"> + 위촉사업예수금차변누계(234100) ]</t>
    </r>
    <r>
      <rPr>
        <sz val="12"/>
        <color indexed="10"/>
        <rFont val="돋움체"/>
        <family val="3"/>
      </rPr>
      <t xml:space="preserve">   단, 수탁 및 위촉사업의 전년도 이월액은 차감</t>
    </r>
  </si>
  <si>
    <t xml:space="preserve">  - 판    매 : [ 판매품매출액(250400) + &lt; 수탁사업예수금대변누계(234000) - 구매(234001) - 구매품통합전산(234011) -  마트상품(234035) &gt; </t>
  </si>
  <si>
    <t>단기매도가능증권</t>
  </si>
  <si>
    <t>단기매매증권이자</t>
  </si>
  <si>
    <t>매도가능증권이자</t>
  </si>
  <si>
    <t>만기보유증권이자</t>
  </si>
  <si>
    <t>재고자산평가손실누계액</t>
  </si>
  <si>
    <t>단기매매증권처분이익</t>
  </si>
  <si>
    <t>단기매매증권평가이익</t>
  </si>
  <si>
    <t>신탁예치금처분이익</t>
  </si>
  <si>
    <t>신탁예치금평가이익</t>
  </si>
  <si>
    <t>기타잡수익</t>
  </si>
  <si>
    <t>단기매매증권처분손실</t>
  </si>
  <si>
    <t>단기매매증권평가손실</t>
  </si>
  <si>
    <t>증  감
(B-A)</t>
  </si>
  <si>
    <t>추가지급
(C)</t>
  </si>
  <si>
    <t>증  감
(D-A)</t>
  </si>
  <si>
    <t>소계</t>
  </si>
  <si>
    <t>식
품</t>
  </si>
  <si>
    <t>일반식품</t>
  </si>
  <si>
    <t>농협가공식품</t>
  </si>
  <si>
    <t>위생용품</t>
  </si>
  <si>
    <t>잡화</t>
  </si>
  <si>
    <t>내
구
재</t>
  </si>
  <si>
    <t>내구재</t>
  </si>
  <si>
    <t>재
고
자
산</t>
  </si>
  <si>
    <t>면세품목</t>
  </si>
  <si>
    <t>곡류</t>
  </si>
  <si>
    <t>과일류</t>
  </si>
  <si>
    <t>채소류</t>
  </si>
  <si>
    <t>특산물</t>
  </si>
  <si>
    <t>수산물</t>
  </si>
  <si>
    <t>정
육</t>
  </si>
  <si>
    <t>소</t>
  </si>
  <si>
    <t>축산</t>
  </si>
  <si>
    <t>위탁품</t>
  </si>
  <si>
    <t>기타마트상품</t>
  </si>
  <si>
    <t>제
품</t>
  </si>
  <si>
    <t>제
품</t>
  </si>
  <si>
    <t>양곡</t>
  </si>
  <si>
    <t>농산물</t>
  </si>
  <si>
    <t>자재</t>
  </si>
  <si>
    <t>축산물</t>
  </si>
  <si>
    <t>사료</t>
  </si>
  <si>
    <t>반제품</t>
  </si>
  <si>
    <t>4.  일 반 사 업  매 출 액  계 산 표</t>
  </si>
  <si>
    <t>일용
잡화</t>
  </si>
  <si>
    <t>수탁가공원가</t>
  </si>
  <si>
    <t>수탁
가공
원가</t>
  </si>
  <si>
    <t>노무비</t>
  </si>
  <si>
    <t>경비</t>
  </si>
  <si>
    <t>일
용
잡
화</t>
  </si>
  <si>
    <t>단기매매기업어음이자</t>
  </si>
  <si>
    <t>전자어음배서</t>
  </si>
  <si>
    <t>전자어음추심</t>
  </si>
  <si>
    <t>공제FC운영비</t>
  </si>
  <si>
    <t>기타공제비용기타</t>
  </si>
  <si>
    <t>주) 1. 기타사업경비 : 농지중개, 가축시장, 가축개량사업 이외의 기타 사업경비를 처리함</t>
  </si>
  <si>
    <t>부
산
물</t>
  </si>
  <si>
    <t>창
고</t>
  </si>
  <si>
    <t>보
관
료</t>
  </si>
  <si>
    <t>비료</t>
  </si>
  <si>
    <t>입
출
고
료</t>
  </si>
  <si>
    <t>창
고
잡
수
익</t>
  </si>
  <si>
    <t>이
용</t>
  </si>
  <si>
    <t>이
용
료</t>
  </si>
  <si>
    <t>인삼검사</t>
  </si>
  <si>
    <t>3. 계정과목 중 보증금은 설정대상채권에서 제외함</t>
  </si>
  <si>
    <t>공제일반대출이자</t>
  </si>
  <si>
    <t>공  제
대출금
이  자</t>
  </si>
  <si>
    <t>기타운전자금</t>
  </si>
  <si>
    <t>수삼센터</t>
  </si>
  <si>
    <t>기타이용잡수익</t>
  </si>
  <si>
    <t>운
송</t>
  </si>
  <si>
    <t>운송료</t>
  </si>
  <si>
    <t>운송하역료</t>
  </si>
  <si>
    <t>운송잡수익</t>
  </si>
  <si>
    <t>가
축
시
장</t>
  </si>
  <si>
    <t>매매수수료</t>
  </si>
  <si>
    <t>가
축
개
량</t>
  </si>
  <si>
    <t>인공수정시술료</t>
  </si>
  <si>
    <t>농
지
중
개</t>
  </si>
  <si>
    <t>전시수수료</t>
  </si>
  <si>
    <t>중개수수료</t>
  </si>
  <si>
    <t>양
곡
수
매</t>
  </si>
  <si>
    <t>보리</t>
  </si>
  <si>
    <t>맥주맥</t>
  </si>
  <si>
    <t>고구마</t>
  </si>
  <si>
    <t>옥수수</t>
  </si>
  <si>
    <t>두류</t>
  </si>
  <si>
    <t>밀</t>
  </si>
  <si>
    <t>위촉사업수익</t>
  </si>
  <si>
    <t>보험판매수수료</t>
  </si>
  <si>
    <t>손해평가수수료</t>
  </si>
  <si>
    <t>보험잡수익</t>
  </si>
  <si>
    <t>5.  일 반 사 업  매 출 원 가  계 산 표</t>
  </si>
  <si>
    <t>(단위 : 백만원)</t>
  </si>
  <si>
    <t>구       분</t>
  </si>
  <si>
    <t>미지급비용</t>
  </si>
  <si>
    <t>계</t>
  </si>
  <si>
    <t>(A)</t>
  </si>
  <si>
    <t>(B)</t>
  </si>
  <si>
    <t>(C=A+B)</t>
  </si>
  <si>
    <t>유
류</t>
  </si>
  <si>
    <t>유류</t>
  </si>
  <si>
    <t>윤활유</t>
  </si>
  <si>
    <t>가스</t>
  </si>
  <si>
    <t>소  계</t>
  </si>
  <si>
    <t>사료</t>
  </si>
  <si>
    <t>주택자재</t>
  </si>
  <si>
    <t>기타</t>
  </si>
  <si>
    <t>축
산
자
재</t>
  </si>
  <si>
    <t>동물약품</t>
  </si>
  <si>
    <t>계</t>
  </si>
  <si>
    <t>대출금이자</t>
  </si>
  <si>
    <t xml:space="preserve">축
산 </t>
  </si>
  <si>
    <t xml:space="preserve">소 </t>
  </si>
  <si>
    <t>돼지</t>
  </si>
  <si>
    <t>닭</t>
  </si>
  <si>
    <t>계란</t>
  </si>
  <si>
    <t xml:space="preserve">군납 </t>
  </si>
  <si>
    <t>기타판매품</t>
  </si>
  <si>
    <t>마
트
상
품</t>
  </si>
  <si>
    <t>식
품</t>
  </si>
  <si>
    <t>일반식품</t>
  </si>
  <si>
    <t>농협가공식품</t>
  </si>
  <si>
    <t>위생용품</t>
  </si>
  <si>
    <r>
      <t xml:space="preserve">  - 마    트 : 마트상품매출액(250300) + 수탁사업예수금대변누계 중 마트상품(234035)  </t>
    </r>
    <r>
      <rPr>
        <sz val="12"/>
        <color indexed="10"/>
        <rFont val="돋움체"/>
        <family val="3"/>
      </rPr>
      <t>단, 수탁사업의 전년도 이월액은 차감</t>
    </r>
  </si>
  <si>
    <t>잡화</t>
  </si>
  <si>
    <t>내
구
재</t>
  </si>
  <si>
    <t>내구재</t>
  </si>
  <si>
    <t>면세품목</t>
  </si>
  <si>
    <t>곡류</t>
  </si>
  <si>
    <t>본지점이자수익</t>
  </si>
  <si>
    <t>본지점이자비용</t>
  </si>
  <si>
    <t>과일류</t>
  </si>
  <si>
    <t>채소류</t>
  </si>
  <si>
    <t>구매품</t>
  </si>
  <si>
    <t xml:space="preserve">      2. 일반적인 상거래에서 발생되는 채권에 대한 대손충당금 적립시는 판매비와관리비의 대손상각비로 기표</t>
  </si>
  <si>
    <t xml:space="preserve">      3. 일반적인 상거래 이외에서 발생되는 채권에 대한 대손상각비는 영업외비용(기타의대손상각비)으로 기표</t>
  </si>
  <si>
    <t xml:space="preserve">      4. 공제대출금에 대한 대손충당금은 판매비와관리비의 대손상각비로 기표</t>
  </si>
  <si>
    <t>법인세차감
전순손익
(K=H+J)</t>
  </si>
  <si>
    <t>※ 1. 지급률입력例 : 200.0% → 200.0("2"가 아님)</t>
  </si>
  <si>
    <t>사모사채</t>
  </si>
  <si>
    <t>2.  손 익 집 계 표 ( 합 산 )</t>
  </si>
  <si>
    <t>2-1.  신 용 사 업  추 정  손 익 집 계 표</t>
  </si>
  <si>
    <t>1. 본소는 본지소 파일 합산시 자금수수 계정은 본지소 합산 잔액 및 기중평잔 시산표와 일치하도록 조정하시기 바람</t>
  </si>
  <si>
    <t>본소는 본지소 파일 합산시 자금수수 계정은 본지소 합산 잔액 및 기중평잔 시산표와 일치하도록 조정하시기 바람</t>
  </si>
  <si>
    <t>2. 이월결손금 및 미납입출자금은 시트 3-4.조달(일반)의 이익잉여금 및 납입출자금에서 차감항목으로 반영함</t>
  </si>
  <si>
    <t>2-2.  일 반 사 업  추 정  손 익 집 계 표</t>
  </si>
  <si>
    <t xml:space="preserve">   2. 지급률은 본소에서만 본지소합산 기준으로 입력(지사무소는 기재 불필요)</t>
  </si>
  <si>
    <t>특산물</t>
  </si>
  <si>
    <t>수산물</t>
  </si>
  <si>
    <t>정
육</t>
  </si>
  <si>
    <t>소</t>
  </si>
  <si>
    <t>축산</t>
  </si>
  <si>
    <t>위탁품</t>
  </si>
  <si>
    <t>기타마트상품</t>
  </si>
  <si>
    <t>제
품</t>
  </si>
  <si>
    <t>제
품</t>
  </si>
  <si>
    <t>양곡</t>
  </si>
  <si>
    <t>농산물</t>
  </si>
  <si>
    <t>자재</t>
  </si>
  <si>
    <t>축산물</t>
  </si>
  <si>
    <t>사료</t>
  </si>
  <si>
    <t>반제품</t>
  </si>
  <si>
    <t>부
산
물</t>
  </si>
  <si>
    <t>농
작
물
보
험
비
용</t>
  </si>
  <si>
    <t>보
험
제
비</t>
  </si>
  <si>
    <t>보험권유비</t>
  </si>
  <si>
    <t>기타제비</t>
  </si>
  <si>
    <t>손해평가비용</t>
  </si>
  <si>
    <t>6.  일 반 사 업  수 탁 사 업 수 수 료  계 산 표</t>
  </si>
  <si>
    <t>품        목</t>
  </si>
  <si>
    <t>수수료율</t>
  </si>
  <si>
    <t>수수료</t>
  </si>
  <si>
    <t>(A)</t>
  </si>
  <si>
    <t>구
매</t>
  </si>
  <si>
    <t>비료</t>
  </si>
  <si>
    <t>농기계</t>
  </si>
  <si>
    <t>중고농기계</t>
  </si>
  <si>
    <t>자동차</t>
  </si>
  <si>
    <t>유
통</t>
  </si>
  <si>
    <t>출하수수료</t>
  </si>
  <si>
    <t>상장수수료</t>
  </si>
  <si>
    <t>기타수탁판매수수료</t>
  </si>
  <si>
    <t>양곡</t>
  </si>
  <si>
    <t>축
산</t>
  </si>
  <si>
    <t xml:space="preserve">일반 </t>
  </si>
  <si>
    <t>상장수수료</t>
  </si>
  <si>
    <t>위촉판매</t>
  </si>
  <si>
    <t>군납</t>
  </si>
  <si>
    <r>
      <t xml:space="preserve">2. 9월말 실적 및 미수수익, 미지급비용 : 시점결산시스템의 "PL및보정-(가)결산 PL및보정 내역조회"상의 </t>
    </r>
    <r>
      <rPr>
        <b/>
        <sz val="12"/>
        <color indexed="10"/>
        <rFont val="돋움체"/>
        <family val="3"/>
      </rPr>
      <t>전산 및 수기보정 계수와 일치여부 확인</t>
    </r>
  </si>
  <si>
    <t>3. 9월 이후 단기 및 장기 차입금 추정은 "시트 13"의 추정평잔과 일치시킵니다.</t>
  </si>
  <si>
    <r>
      <t xml:space="preserve">주) </t>
    </r>
    <r>
      <rPr>
        <b/>
        <sz val="12"/>
        <rFont val="돋움체"/>
        <family val="3"/>
      </rPr>
      <t>1. 9</t>
    </r>
    <r>
      <rPr>
        <b/>
        <sz val="12"/>
        <color indexed="12"/>
        <rFont val="돋움체"/>
        <family val="3"/>
      </rPr>
      <t>월말 실적은 시점결산시스템상 자료(보정현황 6741-P/L및보정내역조회)와 일치</t>
    </r>
  </si>
  <si>
    <t>9월말
예수금
이자율</t>
  </si>
  <si>
    <t>1.  9월 이후 회계별 차입금 추정계수는 시트 3-3 및 3-4의 계수와 상호 일치되게 작성하시기 바랍니다!</t>
  </si>
  <si>
    <t xml:space="preserve">    2. 9월말 P/L실적 및 미지급비용은 시점결산시스템상 자료와 일치시킬 것. </t>
  </si>
  <si>
    <t xml:space="preserve">☞ 매크로 오류발생시 9월 가결산 지도기준 </t>
  </si>
  <si>
    <t>김장김치주문배달</t>
  </si>
  <si>
    <t>인삼</t>
  </si>
  <si>
    <t>가
공</t>
  </si>
  <si>
    <t>임가공료</t>
  </si>
  <si>
    <t>기타</t>
  </si>
  <si>
    <t>기타수탁사업수수료</t>
  </si>
  <si>
    <t>합   계</t>
  </si>
  <si>
    <t>7.  일 반 사 업  수 수 료 수 익  계 산 표</t>
  </si>
  <si>
    <t>비
료</t>
  </si>
  <si>
    <t>취급수수료</t>
  </si>
  <si>
    <t>발지관리</t>
  </si>
  <si>
    <t>가격인하차액보전</t>
  </si>
  <si>
    <t>소  계</t>
  </si>
  <si>
    <t>농
약</t>
  </si>
  <si>
    <t>농
기
계</t>
  </si>
  <si>
    <t>유
류</t>
  </si>
  <si>
    <t>윤활유</t>
  </si>
  <si>
    <t>가스</t>
  </si>
  <si>
    <t>사
료</t>
  </si>
  <si>
    <t>일반자재수익</t>
  </si>
  <si>
    <t>축
산
자
재</t>
  </si>
  <si>
    <t>마
트</t>
  </si>
  <si>
    <t>군납수익</t>
  </si>
  <si>
    <t>인삼수익</t>
  </si>
  <si>
    <t>생장물수익</t>
  </si>
  <si>
    <t>수수료수익 기타</t>
  </si>
  <si>
    <t>과     목     별</t>
  </si>
  <si>
    <t>연간수익</t>
  </si>
  <si>
    <t>예치금이자</t>
  </si>
  <si>
    <t>퇴직예치금이자</t>
  </si>
  <si>
    <t>이</t>
  </si>
  <si>
    <t>외
상
매
출
금
이
자</t>
  </si>
  <si>
    <r>
      <t xml:space="preserve">   </t>
    </r>
    <r>
      <rPr>
        <b/>
        <sz val="12"/>
        <color indexed="12"/>
        <rFont val="돋움체"/>
        <family val="3"/>
      </rPr>
      <t>2. 대손추산액이 대손충당금 잔액보다 작아 환입할 경우 해당금액 입력, 해당사항 없으면 "0" 입력</t>
    </r>
  </si>
  <si>
    <t xml:space="preserve">   2. 대손추산액이 대손충당금 잔액보다 클경우 해당금액 입력, 환입발생시 "0" 입력</t>
  </si>
  <si>
    <t>주) 대손추산액이 대손충당금 잔액보다 작아 환입할 경우 해당금액 입력, 해당사항 없으면 "0" 입력</t>
  </si>
  <si>
    <t>구매</t>
  </si>
  <si>
    <t>마트상품</t>
  </si>
  <si>
    <t>판매</t>
  </si>
  <si>
    <t>자</t>
  </si>
  <si>
    <t>제조</t>
  </si>
  <si>
    <t>소  계</t>
  </si>
  <si>
    <t>선급금이자</t>
  </si>
  <si>
    <t>수</t>
  </si>
  <si>
    <t>단기대여금</t>
  </si>
  <si>
    <t>장기대여금</t>
  </si>
  <si>
    <t>익</t>
  </si>
  <si>
    <t>수탁사업입체금이자</t>
  </si>
  <si>
    <t>현재가치할인차금환입</t>
  </si>
  <si>
    <t>현금 및 외국통화</t>
  </si>
  <si>
    <r>
      <t xml:space="preserve">     </t>
    </r>
    <r>
      <rPr>
        <b/>
        <sz val="12"/>
        <color indexed="10"/>
        <rFont val="돋움체"/>
        <family val="3"/>
      </rPr>
      <t>즉, 수수료(D) 값에는 9월말실적(A)값이 포함되어 있음 D=A+E</t>
    </r>
  </si>
  <si>
    <t>기타이자수익</t>
  </si>
  <si>
    <t>업</t>
  </si>
  <si>
    <t>배
당
금
수
익</t>
  </si>
  <si>
    <t>계
통
출
자</t>
  </si>
  <si>
    <t>중앙회출자금</t>
  </si>
  <si>
    <t>기</t>
  </si>
  <si>
    <t>타</t>
  </si>
  <si>
    <t>영</t>
  </si>
  <si>
    <t>업</t>
  </si>
  <si>
    <t>유</t>
  </si>
  <si>
    <t>가</t>
  </si>
  <si>
    <t>증</t>
  </si>
  <si>
    <t>권</t>
  </si>
  <si>
    <t>평</t>
  </si>
  <si>
    <t>및</t>
  </si>
  <si>
    <t>처</t>
  </si>
  <si>
    <t>분</t>
  </si>
  <si>
    <t>대출채권매각손실</t>
  </si>
  <si>
    <t>외환
거래
손실</t>
  </si>
  <si>
    <t>외화환산손실</t>
  </si>
  <si>
    <t>외환차손</t>
  </si>
  <si>
    <t>지
급
수
수
료</t>
  </si>
  <si>
    <t>투
자
자
산</t>
  </si>
  <si>
    <t>기
타
비
유
동
자
산</t>
  </si>
  <si>
    <t>기타의비유동자산</t>
  </si>
  <si>
    <t>비
유
동
자
산</t>
  </si>
  <si>
    <t>계</t>
  </si>
  <si>
    <t>퇴직금운용자산</t>
  </si>
  <si>
    <t>기타포괄손익누계액</t>
  </si>
  <si>
    <t>부</t>
  </si>
  <si>
    <t>채</t>
  </si>
  <si>
    <t>기타포괄손익누계액</t>
  </si>
  <si>
    <t>공
제
사
업
부
채</t>
  </si>
  <si>
    <t>퇴직금운용자산이익</t>
  </si>
  <si>
    <t>일반사업상각채권매각이익</t>
  </si>
  <si>
    <t>기
타
수
익</t>
  </si>
  <si>
    <t>매도가능증권처분이익</t>
  </si>
  <si>
    <t>만기보유증권처분이익</t>
  </si>
  <si>
    <t>유가
증권
평가
및
처분
이익</t>
  </si>
  <si>
    <t>대출채권평가 및 처분이익</t>
  </si>
  <si>
    <t>외환거래이익</t>
  </si>
  <si>
    <t>기
타
영
업
수
익</t>
  </si>
  <si>
    <t>매도가능증권처분손실</t>
  </si>
  <si>
    <t>만기보유증권처분손실</t>
  </si>
  <si>
    <t>유가
증권
평가
및
처분
손실</t>
  </si>
  <si>
    <t>대출채권평가 및 처분손실</t>
  </si>
  <si>
    <t>외환거래손실</t>
  </si>
  <si>
    <t>기
타
영
업
비
용</t>
  </si>
  <si>
    <t>일반퇴직급여</t>
  </si>
  <si>
    <t>특별퇴직급여</t>
  </si>
  <si>
    <t>농작물보험수익</t>
  </si>
  <si>
    <t>농작물보험비용</t>
  </si>
  <si>
    <t>회원조합가입금</t>
  </si>
  <si>
    <t>외부출자</t>
  </si>
  <si>
    <t>기타배당금수익</t>
  </si>
  <si>
    <t>임대료</t>
  </si>
  <si>
    <t>외</t>
  </si>
  <si>
    <t>외환차익</t>
  </si>
  <si>
    <t>외화환산이익</t>
  </si>
  <si>
    <t>비업무용자산처분이익</t>
  </si>
  <si>
    <t>유형자산처분이익</t>
  </si>
  <si>
    <t>사료</t>
  </si>
  <si>
    <t>수입보증금</t>
  </si>
  <si>
    <t>축산자재</t>
  </si>
  <si>
    <t>판매품</t>
  </si>
  <si>
    <t>제품</t>
  </si>
  <si>
    <t>금</t>
  </si>
  <si>
    <t>생장물</t>
  </si>
  <si>
    <t>기타판매장려금</t>
  </si>
  <si>
    <t>카드사업수익</t>
  </si>
  <si>
    <t>보</t>
  </si>
  <si>
    <t>국고보조금수익</t>
  </si>
  <si>
    <t>조</t>
  </si>
  <si>
    <t>중앙회보조금수익</t>
  </si>
  <si>
    <t>축발기금조조금수익</t>
  </si>
  <si>
    <t>기타보조금수익</t>
  </si>
  <si>
    <t>위약배상수익</t>
  </si>
  <si>
    <t>상각채권
추심이익</t>
  </si>
  <si>
    <t>외상매출금</t>
  </si>
  <si>
    <t>수수료율
(E)</t>
  </si>
  <si>
    <t>수수료
(F=D*E)</t>
  </si>
  <si>
    <t>연간수익
(G=C+F)</t>
  </si>
  <si>
    <t>(B)</t>
  </si>
  <si>
    <t>(C=A+B)</t>
  </si>
  <si>
    <t>취급액 (D)</t>
  </si>
  <si>
    <t>(E)</t>
  </si>
  <si>
    <t>(F=D*E)</t>
  </si>
  <si>
    <t>연간수익
(G=C+F)</t>
  </si>
  <si>
    <t>공제대출금</t>
  </si>
  <si>
    <t>기타채권</t>
  </si>
  <si>
    <t>대손충당금환입</t>
  </si>
  <si>
    <t>원가차익</t>
  </si>
  <si>
    <t>전기오류수정이익</t>
  </si>
  <si>
    <t>기</t>
  </si>
  <si>
    <t>출납과잉금</t>
  </si>
  <si>
    <t>타</t>
  </si>
  <si>
    <t>시효소멸채무이익</t>
  </si>
  <si>
    <t>영</t>
  </si>
  <si>
    <t>공병공상자대금</t>
  </si>
  <si>
    <t>수탁상품권수익처리</t>
  </si>
  <si>
    <t>과실계약출하사업
배분수익</t>
  </si>
  <si>
    <t>채소수금안정사업
배분수익</t>
  </si>
  <si>
    <t>기타잡이익</t>
  </si>
  <si>
    <t>일반퇴직급여</t>
  </si>
  <si>
    <t>일반퇴직급여</t>
  </si>
  <si>
    <t>특별퇴직급여</t>
  </si>
  <si>
    <t>특별퇴직급여</t>
  </si>
  <si>
    <t>내부매출액</t>
  </si>
  <si>
    <t>농기계판매권유비</t>
  </si>
  <si>
    <t>비</t>
  </si>
  <si>
    <t>유</t>
  </si>
  <si>
    <t>동</t>
  </si>
  <si>
    <t>(구)기타의투자자산</t>
  </si>
  <si>
    <t>기타포괄손익누계액</t>
  </si>
  <si>
    <t>퇴직금운용자산이익</t>
  </si>
  <si>
    <t>지분법적용투자주식처분이익</t>
  </si>
  <si>
    <t>자산수증이익</t>
  </si>
  <si>
    <t>채무면제이익</t>
  </si>
  <si>
    <t>수</t>
  </si>
  <si>
    <t>익</t>
  </si>
  <si>
    <t>외</t>
  </si>
  <si>
    <t>매도가능증권감액손실</t>
  </si>
  <si>
    <t>잔 액</t>
  </si>
  <si>
    <t>평 잔</t>
  </si>
  <si>
    <t>자산수증이익</t>
  </si>
  <si>
    <t>채무면제이익</t>
  </si>
  <si>
    <t>공동사업배분수익</t>
  </si>
  <si>
    <t>내
부
수
익</t>
  </si>
  <si>
    <t>사업소이자수익</t>
  </si>
  <si>
    <t>지도관리비배분수익</t>
  </si>
  <si>
    <t>기타내부수익</t>
  </si>
  <si>
    <t>타회계자금이자수익</t>
  </si>
  <si>
    <t>타회계정산수익</t>
  </si>
  <si>
    <t>영</t>
  </si>
  <si>
    <t>업</t>
  </si>
  <si>
    <t>외</t>
  </si>
  <si>
    <t>비</t>
  </si>
  <si>
    <t>용</t>
  </si>
  <si>
    <t>셀 갯수</t>
  </si>
  <si>
    <t>파일갯수</t>
  </si>
  <si>
    <t>파일명</t>
  </si>
  <si>
    <t xml:space="preserve">   폴더는 C:\HANARO 입니다.</t>
  </si>
  <si>
    <t>기
타
비
용</t>
  </si>
  <si>
    <t>(단위 : 백만원)</t>
  </si>
  <si>
    <t>구          분</t>
  </si>
  <si>
    <t>대 출 금
이    자</t>
  </si>
  <si>
    <t>순 수 입
이    자</t>
  </si>
  <si>
    <t>추    정</t>
  </si>
  <si>
    <t>미수이자총액</t>
  </si>
  <si>
    <t>소  계</t>
  </si>
  <si>
    <t>(E)</t>
  </si>
  <si>
    <t>(F/A)</t>
  </si>
  <si>
    <t>실적(B)</t>
  </si>
  <si>
    <t>실적 (B)</t>
  </si>
  <si>
    <t>마트상품통합전산</t>
  </si>
  <si>
    <t>일반대출금</t>
  </si>
  <si>
    <t>자립예탁금대출금</t>
  </si>
  <si>
    <t>종합통장대출금</t>
  </si>
  <si>
    <t>적금관계대출금</t>
  </si>
  <si>
    <t>농어가목돈마련저축대출금</t>
  </si>
  <si>
    <t>금</t>
  </si>
  <si>
    <t>자</t>
  </si>
  <si>
    <t>상호급부금</t>
  </si>
  <si>
    <t>상호금융지역발전대출금</t>
  </si>
  <si>
    <t>정</t>
  </si>
  <si>
    <t>책</t>
  </si>
  <si>
    <t>축산발전기금대출금</t>
  </si>
  <si>
    <t>농어촌구조개선자금대출</t>
  </si>
  <si>
    <t>금융축산경영자금대출금</t>
  </si>
  <si>
    <t>재정축산경영자금대출금</t>
  </si>
  <si>
    <t>기타재정시설자금대출금</t>
  </si>
  <si>
    <t>기타재정운전자금대출금</t>
  </si>
  <si>
    <t>합  계</t>
  </si>
  <si>
    <t>가. 신용대손충당금</t>
  </si>
  <si>
    <t>추정이자</t>
  </si>
  <si>
    <t>(가=A-B)</t>
  </si>
  <si>
    <t>단기매매증권</t>
  </si>
  <si>
    <r>
      <t>※ 붙임 3.요약보고서 작성방법 : 1.현재실적(</t>
    </r>
    <r>
      <rPr>
        <b/>
        <sz val="12"/>
        <color indexed="45"/>
        <rFont val="굴림체"/>
        <family val="3"/>
      </rPr>
      <t>붉은색</t>
    </r>
    <r>
      <rPr>
        <b/>
        <sz val="12"/>
        <color indexed="12"/>
        <rFont val="굴림체"/>
        <family val="3"/>
      </rPr>
      <t>) 본 요약표 시트의 "B12"셀부터 맨끝인 "BD12"까지 복사(추정실적(</t>
    </r>
    <r>
      <rPr>
        <b/>
        <sz val="12"/>
        <color indexed="44"/>
        <rFont val="굴림체"/>
        <family val="3"/>
      </rPr>
      <t>파랑색</t>
    </r>
    <r>
      <rPr>
        <b/>
        <sz val="12"/>
        <color indexed="12"/>
        <rFont val="굴림체"/>
        <family val="3"/>
      </rPr>
      <t>)은 "B13"부터 "DB13"까지 복사)</t>
    </r>
  </si>
  <si>
    <t>만기보유증권</t>
  </si>
  <si>
    <t>매도가능증권</t>
  </si>
  <si>
    <t>(나)</t>
  </si>
  <si>
    <t>(다)</t>
  </si>
  <si>
    <t>(가+나+다)</t>
  </si>
  <si>
    <t>타</t>
  </si>
  <si>
    <t>자기앞수표자금조정승이자</t>
  </si>
  <si>
    <t>가지급금이자</t>
  </si>
  <si>
    <t>급부지연이자</t>
  </si>
  <si>
    <t>퇴직금예치금이자</t>
  </si>
  <si>
    <t>기타수입잡이자</t>
  </si>
  <si>
    <t>계</t>
  </si>
  <si>
    <t>연간지급</t>
  </si>
  <si>
    <t>미지급이자</t>
  </si>
  <si>
    <t>이자총액</t>
  </si>
  <si>
    <t>자기앞수표자금조정부이자</t>
  </si>
  <si>
    <t>가수금이자</t>
  </si>
  <si>
    <t>여신관리자금이자</t>
  </si>
  <si>
    <t>기타지급잡이자</t>
  </si>
  <si>
    <t>(단위 : 백만원)</t>
  </si>
  <si>
    <t xml:space="preserve"> 구     분</t>
  </si>
  <si>
    <t>환  입</t>
  </si>
  <si>
    <t>선급이자</t>
  </si>
  <si>
    <t>(B)</t>
  </si>
  <si>
    <t>(C)</t>
  </si>
  <si>
    <t>보통예탁금</t>
  </si>
  <si>
    <t>별단예탁금</t>
  </si>
  <si>
    <t>자립예탁금</t>
  </si>
  <si>
    <t>자유저축예탁금</t>
  </si>
  <si>
    <t>8.  일 반 기 타 수 익  계 산 표</t>
  </si>
  <si>
    <t>11-1.  신 용 기 타 이 자 수 익</t>
  </si>
  <si>
    <t>11-2.  신 용 기 타 이 자 비 용</t>
  </si>
  <si>
    <t>기업자유예탁금</t>
  </si>
  <si>
    <t>정기예탁금</t>
  </si>
  <si>
    <t>정기적금</t>
  </si>
  <si>
    <t>장학적금</t>
  </si>
  <si>
    <t>1. 본표는 본지소 및 회계간 합산표이므로 내부손익, 타회계자금이자손익, 타회계정산손익의 금액 시현 불가</t>
  </si>
  <si>
    <t xml:space="preserve">  (단, 합산분이 아닌 사무소 자체분은 내부손익 시현 가능)</t>
  </si>
  <si>
    <t>2. 내부손익은 본지소 합산실적에서는 금액시현 불가(단, 사무소 자체분은 시현 가능)</t>
  </si>
  <si>
    <t>자유적립적금</t>
  </si>
  <si>
    <t>농어가목돈마련</t>
  </si>
  <si>
    <t>합  계</t>
  </si>
  <si>
    <t xml:space="preserve"> </t>
  </si>
  <si>
    <t>(단위 : 백만원, %)</t>
  </si>
  <si>
    <t>구
분</t>
  </si>
  <si>
    <t>기중평잔</t>
  </si>
  <si>
    <t>추정이자</t>
  </si>
  <si>
    <t>(C)</t>
  </si>
  <si>
    <t>한도약정수수료</t>
  </si>
  <si>
    <t>중도상환수수료</t>
  </si>
  <si>
    <t>지방세수납수수료</t>
  </si>
  <si>
    <t>(D)</t>
  </si>
  <si>
    <t>상</t>
  </si>
  <si>
    <t>일시차입금</t>
  </si>
  <si>
    <t>호</t>
  </si>
  <si>
    <t>운전차입금</t>
  </si>
  <si>
    <t>신</t>
  </si>
  <si>
    <t>금</t>
  </si>
  <si>
    <t>지원차입금</t>
  </si>
  <si>
    <t>융</t>
  </si>
  <si>
    <t>농업경영자금차입금</t>
  </si>
  <si>
    <t>차</t>
  </si>
  <si>
    <t>농업인우선차입금</t>
  </si>
  <si>
    <t>용</t>
  </si>
  <si>
    <t>입</t>
  </si>
  <si>
    <t>예치금담보차입금</t>
  </si>
  <si>
    <t>소  계 (A)</t>
  </si>
  <si>
    <t>단기농사차입금</t>
  </si>
  <si>
    <t>사</t>
  </si>
  <si>
    <t>금융농업중기차입금</t>
  </si>
  <si>
    <t>재정농사차입금</t>
  </si>
  <si>
    <t>재정농업중기차입금</t>
  </si>
  <si>
    <t>업</t>
  </si>
  <si>
    <t>농업개발차입금</t>
  </si>
  <si>
    <t>책</t>
  </si>
  <si>
    <t>종합개발차입금</t>
  </si>
  <si>
    <t>국민투자기금차입금</t>
  </si>
  <si>
    <t>자</t>
  </si>
  <si>
    <t>축산발전기금차입금</t>
  </si>
  <si>
    <t>주) 상여금은 정기상여금, 보건단련비, 인센티브, 특별상여금(변경전 급여체계)의 합계</t>
  </si>
  <si>
    <t>농촌주택차입금</t>
  </si>
  <si>
    <t>원화표시차관차입금</t>
  </si>
  <si>
    <t>세은차관차입금</t>
  </si>
  <si>
    <t>농가특별자금차입금</t>
  </si>
  <si>
    <t>농지구입자금차입금</t>
  </si>
  <si>
    <t>농어촌구조개선차입</t>
  </si>
  <si>
    <t>금융축산경영자금</t>
  </si>
  <si>
    <t>재정축산경영자금</t>
  </si>
  <si>
    <t>기타재정시설자금</t>
  </si>
  <si>
    <t>기타재정운전자금</t>
  </si>
  <si>
    <t>소  계 (B)</t>
  </si>
  <si>
    <t>기타차입금 (C)</t>
  </si>
  <si>
    <t>계 (D = A + B + C)</t>
  </si>
  <si>
    <t>원예</t>
  </si>
  <si>
    <t>단</t>
  </si>
  <si>
    <t>양곡</t>
  </si>
  <si>
    <t xml:space="preserve">축산 </t>
  </si>
  <si>
    <t>기</t>
  </si>
  <si>
    <t>인삼</t>
  </si>
  <si>
    <t>기타단기차입금</t>
  </si>
  <si>
    <t>채소수급안정자금</t>
  </si>
  <si>
    <t>과실계약출하자금</t>
  </si>
  <si>
    <t>시설채소출하약정자금</t>
  </si>
  <si>
    <t>수탁수매수탁금</t>
  </si>
  <si>
    <t xml:space="preserve">소  계 (A) </t>
  </si>
  <si>
    <t>시설자금차입금</t>
  </si>
  <si>
    <t>공제시설자금차입금</t>
  </si>
  <si>
    <t>특별지원차입금</t>
  </si>
  <si>
    <t>계 (C = A + B)</t>
  </si>
  <si>
    <t xml:space="preserve">주) </t>
  </si>
  <si>
    <t>구
분</t>
  </si>
  <si>
    <t>평  잔 (C)</t>
  </si>
  <si>
    <t>대
내
예
치
금</t>
  </si>
  <si>
    <t>상환준비예치금</t>
  </si>
  <si>
    <t>정기예치금</t>
  </si>
  <si>
    <t>적립식예치금</t>
  </si>
  <si>
    <t>중앙회타회계예치금</t>
  </si>
  <si>
    <t>일시예치금</t>
  </si>
  <si>
    <t>대
외
예
치
금</t>
  </si>
  <si>
    <t>타조합예치금</t>
  </si>
  <si>
    <t>타금융기관예치금</t>
  </si>
  <si>
    <t>기타예치금</t>
  </si>
  <si>
    <t>일
반</t>
  </si>
  <si>
    <t>중앙회예치금</t>
  </si>
  <si>
    <t>추정실적</t>
  </si>
  <si>
    <t>(A)</t>
  </si>
  <si>
    <t>(B)</t>
  </si>
  <si>
    <t>(B/A)</t>
  </si>
  <si>
    <t>(C)</t>
  </si>
  <si>
    <t>(D)</t>
  </si>
  <si>
    <t>(E)</t>
  </si>
  <si>
    <t>(D/C)</t>
  </si>
  <si>
    <t>(F/C)</t>
  </si>
  <si>
    <t>(F-C)</t>
  </si>
  <si>
    <t xml:space="preserve"> </t>
  </si>
  <si>
    <t>생  장  물</t>
  </si>
  <si>
    <t>창      고</t>
  </si>
  <si>
    <t>이      용</t>
  </si>
  <si>
    <t>예수금(평잔순증)</t>
  </si>
  <si>
    <t>예 수 금 잔 액</t>
  </si>
  <si>
    <t>예 수 금 평 잔</t>
  </si>
  <si>
    <t>정책자금대출평잔</t>
  </si>
  <si>
    <t>납입출자금(잔액)</t>
  </si>
  <si>
    <t xml:space="preserve"> 0 경제사업량</t>
  </si>
  <si>
    <t xml:space="preserve"> 0 신용사업량</t>
  </si>
  <si>
    <t xml:space="preserve"> 0 공제사업량</t>
  </si>
  <si>
    <t>미수수익및</t>
  </si>
  <si>
    <t>계</t>
  </si>
  <si>
    <t>합  계</t>
  </si>
  <si>
    <t>미지급비용</t>
  </si>
  <si>
    <t>①</t>
  </si>
  <si>
    <t>②</t>
  </si>
  <si>
    <t>①+②=③</t>
  </si>
  <si>
    <t>④</t>
  </si>
  <si>
    <t>(C=③+④)</t>
  </si>
  <si>
    <t>(C/B)</t>
  </si>
  <si>
    <t>(C/A)</t>
  </si>
  <si>
    <t>추정수익및비용</t>
  </si>
  <si>
    <t>주)</t>
  </si>
  <si>
    <t>연간평잔</t>
  </si>
  <si>
    <t>(평잔)</t>
  </si>
  <si>
    <t>기중평잔(A)</t>
  </si>
  <si>
    <t>잔   액</t>
  </si>
  <si>
    <t>계(B)</t>
  </si>
  <si>
    <t>예</t>
  </si>
  <si>
    <t>자립예탁금</t>
  </si>
  <si>
    <t>정기예탁금</t>
  </si>
  <si>
    <t>자유적립적금</t>
  </si>
  <si>
    <t>농어가목돈저축</t>
  </si>
  <si>
    <t>차</t>
  </si>
  <si>
    <t>입</t>
  </si>
  <si>
    <t>구      분</t>
  </si>
  <si>
    <t>총    액</t>
  </si>
  <si>
    <t>수  입</t>
  </si>
  <si>
    <t>환  출</t>
  </si>
  <si>
    <t>순 수 익</t>
  </si>
  <si>
    <t>미수수익</t>
  </si>
  <si>
    <t>추정수익</t>
  </si>
  <si>
    <t>(C=A-B)</t>
  </si>
  <si>
    <t>(C+D+E)</t>
  </si>
  <si>
    <t>환   출</t>
  </si>
  <si>
    <t xml:space="preserve">미 수 이 자 총 액 </t>
  </si>
  <si>
    <t>미 수 이 자 총 액</t>
  </si>
  <si>
    <t>미수이자</t>
  </si>
  <si>
    <t>순    액</t>
  </si>
  <si>
    <t>상</t>
  </si>
  <si>
    <t>단기농사대출금</t>
  </si>
  <si>
    <t>금융농업중기대출금</t>
  </si>
  <si>
    <t>재정농사대출금</t>
  </si>
  <si>
    <t>재정농업중기대출금</t>
  </si>
  <si>
    <t>농업개발대출금</t>
  </si>
  <si>
    <t>국민투자기금대출금</t>
  </si>
  <si>
    <t>농촌주택대출금</t>
  </si>
  <si>
    <t>원화표시차관대출금</t>
  </si>
  <si>
    <t>세은차관대출금</t>
  </si>
  <si>
    <t>농가특별자금대출금</t>
  </si>
  <si>
    <t>농지구입자금대출금</t>
  </si>
  <si>
    <t>과   목   별</t>
  </si>
  <si>
    <t>연간이자</t>
  </si>
  <si>
    <t>이자순계</t>
  </si>
  <si>
    <t>예수금이자</t>
  </si>
  <si>
    <t>순이자지급액</t>
  </si>
  <si>
    <t>과     목     별</t>
  </si>
  <si>
    <t>차입금이자</t>
  </si>
  <si>
    <t>환  입</t>
  </si>
  <si>
    <t>미지급이자</t>
  </si>
  <si>
    <t>(가=A-B)</t>
  </si>
  <si>
    <t>여신관련수수료</t>
  </si>
  <si>
    <t>감정평가수수료</t>
  </si>
  <si>
    <t>연간비용</t>
  </si>
  <si>
    <t>지 급 액</t>
  </si>
  <si>
    <t>순지급액</t>
  </si>
  <si>
    <t>추정비용</t>
  </si>
  <si>
    <t>계약고(평잔)</t>
  </si>
  <si>
    <t>또는 공제료</t>
  </si>
  <si>
    <t>수수료율</t>
  </si>
  <si>
    <t>(F)</t>
  </si>
  <si>
    <t>(다)</t>
  </si>
  <si>
    <t>약관차입금이자</t>
  </si>
  <si>
    <t>일반차입금이자</t>
  </si>
  <si>
    <t>연간소요액</t>
  </si>
  <si>
    <t>환원사업비</t>
  </si>
  <si>
    <t>영농지도비</t>
  </si>
  <si>
    <t>생활지도비</t>
  </si>
  <si>
    <t>보급선전비</t>
  </si>
  <si>
    <t>조사연구비</t>
  </si>
  <si>
    <t>복지지원비</t>
  </si>
  <si>
    <t>수탁상품권취급수수료</t>
  </si>
  <si>
    <t>연 말 추 정</t>
  </si>
  <si>
    <t>구       분</t>
  </si>
  <si>
    <t>합     계</t>
  </si>
  <si>
    <t>재고자산평가손실</t>
  </si>
  <si>
    <t xml:space="preserve">      4. 가지급금, 보증금, 미수금의 대손충당금 적립시는 영업외비용(기타의대손상각비)으로 기표</t>
  </si>
  <si>
    <t>보정이자
순    액</t>
  </si>
  <si>
    <t>불보정이자중</t>
  </si>
  <si>
    <t>회수가능이자</t>
  </si>
  <si>
    <t>요적립액</t>
  </si>
  <si>
    <t>적립비율</t>
  </si>
  <si>
    <t>연도말</t>
  </si>
  <si>
    <t>연말 추가</t>
  </si>
  <si>
    <t>정  상</t>
  </si>
  <si>
    <t>요주의</t>
  </si>
  <si>
    <t>고  정</t>
  </si>
  <si>
    <t>회수의문</t>
  </si>
  <si>
    <t>추정손실</t>
  </si>
  <si>
    <t>요적립액(C)</t>
  </si>
  <si>
    <t>추정적립액(D)</t>
  </si>
  <si>
    <t>상호금융대출금</t>
  </si>
  <si>
    <t>정책자금대출금</t>
  </si>
  <si>
    <t>조합유형</t>
  </si>
  <si>
    <t>자유로부금</t>
  </si>
  <si>
    <t>자유정기예탁</t>
  </si>
  <si>
    <t>기타예탁금</t>
  </si>
  <si>
    <t>신용카드수탁취급자금이자</t>
  </si>
  <si>
    <t>3분기</t>
  </si>
  <si>
    <t>4분기</t>
  </si>
  <si>
    <t>3분기</t>
  </si>
  <si>
    <t>4분기</t>
  </si>
  <si>
    <t>본소</t>
  </si>
  <si>
    <t>지소</t>
  </si>
  <si>
    <r>
      <t xml:space="preserve">    문서</t>
    </r>
    <r>
      <rPr>
        <sz val="11"/>
        <rFont val="돋움"/>
        <family val="3"/>
      </rPr>
      <t>에 따라 조치합니다!</t>
    </r>
  </si>
  <si>
    <t>3분기</t>
  </si>
  <si>
    <t>4분기</t>
  </si>
  <si>
    <t>연간실적</t>
  </si>
  <si>
    <t>3분기</t>
  </si>
  <si>
    <t>4분기</t>
  </si>
  <si>
    <t>(D)</t>
  </si>
  <si>
    <t>(C+D)</t>
  </si>
  <si>
    <t>연간실적</t>
  </si>
  <si>
    <t>3분기</t>
  </si>
  <si>
    <t>4분기</t>
  </si>
  <si>
    <t>계</t>
  </si>
  <si>
    <t>(D)</t>
  </si>
  <si>
    <t>(C+D)</t>
  </si>
  <si>
    <t>계
(C=A+B)</t>
  </si>
  <si>
    <t>이자율</t>
  </si>
  <si>
    <t>(C)</t>
  </si>
  <si>
    <t>(D)</t>
  </si>
  <si>
    <t>(D/C)</t>
  </si>
  <si>
    <t>연말 추정</t>
  </si>
  <si>
    <t>평잔</t>
  </si>
  <si>
    <t>이자</t>
  </si>
  <si>
    <t>마=나+다+D</t>
  </si>
  <si>
    <t>마/라</t>
  </si>
  <si>
    <t>기타예치금</t>
  </si>
  <si>
    <t>2010년도</t>
  </si>
  <si>
    <t>지급률</t>
  </si>
  <si>
    <t>인건비</t>
  </si>
  <si>
    <t>세금과공과</t>
  </si>
  <si>
    <t>전산비용</t>
  </si>
  <si>
    <t>합          계</t>
  </si>
  <si>
    <t>소  계</t>
  </si>
  <si>
    <t>10.  신 용 회 계  대 출 금 이 자  계 산 표</t>
  </si>
  <si>
    <t>12.  예  수  금  이  자   계  산  표</t>
  </si>
  <si>
    <t>13.  차  입  금  이  자   계  산  표</t>
  </si>
  <si>
    <t>14-1.  예  치  금  이  자   계  산  표</t>
  </si>
  <si>
    <t>14-2.  신 용 사 업  유 가 증 권 이 자  계 산 표</t>
  </si>
  <si>
    <t>17-2.  공 제 사 업 비 용  계 산 표</t>
  </si>
  <si>
    <t>19.  판  매  경  비   계  산  표</t>
  </si>
  <si>
    <t>신
용</t>
  </si>
  <si>
    <t>가</t>
  </si>
  <si>
    <t>4분기 추정실적 (순증)</t>
  </si>
  <si>
    <r>
      <t xml:space="preserve">주)1. 9월말 미수이자는 대출금 건별로 개별 계산하여 계상하고 4분기 추정미수이자는 </t>
    </r>
    <r>
      <rPr>
        <sz val="12"/>
        <color indexed="48"/>
        <rFont val="돋움체"/>
        <family val="3"/>
      </rPr>
      <t>부표의 추정미수이자 계산</t>
    </r>
    <r>
      <rPr>
        <sz val="12"/>
        <color indexed="8"/>
        <rFont val="돋움체"/>
        <family val="3"/>
      </rPr>
      <t>하여 계상</t>
    </r>
  </si>
  <si>
    <t xml:space="preserve">   3. '11.9월말 상호금융대출이자 실적에는 정부이차보전 포함하여 각각 입력</t>
  </si>
  <si>
    <t xml:space="preserve">   5. 대출금이자중 보정,불보정이자 계산자료는 9월말 시점결산 보정완료후 시점결산시스템상 미수/선수현황에서 지원되는 자료를 기준으로 할 것 </t>
  </si>
  <si>
    <t>권</t>
  </si>
  <si>
    <t>생
장
물
사
업</t>
  </si>
  <si>
    <t>18.  판 매 비 와 관 리 비  소 요 액  추 정 표</t>
  </si>
  <si>
    <t>(단위 : 백만원)</t>
  </si>
  <si>
    <t>일 반 사 업 회 계</t>
  </si>
  <si>
    <t>합             계</t>
  </si>
  <si>
    <t>대손상각비</t>
  </si>
  <si>
    <t>감가상각비</t>
  </si>
  <si>
    <t>무형자산상각비</t>
  </si>
  <si>
    <t>(단위 : 백만원)</t>
  </si>
  <si>
    <t>구        분</t>
  </si>
  <si>
    <t>연간비용</t>
  </si>
  <si>
    <t>미지급비용</t>
  </si>
  <si>
    <t>추정비용</t>
  </si>
  <si>
    <t>평잔(C=B/2)</t>
  </si>
  <si>
    <t>공      제      미      수      금</t>
  </si>
  <si>
    <r>
      <t xml:space="preserve">정기성과급
</t>
    </r>
    <r>
      <rPr>
        <sz val="12"/>
        <color indexed="10"/>
        <rFont val="돋움체"/>
        <family val="3"/>
      </rPr>
      <t>&lt;정기상여금&gt;</t>
    </r>
  </si>
  <si>
    <r>
      <t xml:space="preserve">변동성과급
</t>
    </r>
    <r>
      <rPr>
        <sz val="12"/>
        <color indexed="10"/>
        <rFont val="돋움체"/>
        <family val="3"/>
      </rPr>
      <t>&lt;보건단련비&gt;</t>
    </r>
  </si>
  <si>
    <r>
      <t xml:space="preserve">특별성과급
</t>
    </r>
    <r>
      <rPr>
        <sz val="12"/>
        <color indexed="10"/>
        <rFont val="돋움체"/>
        <family val="3"/>
      </rPr>
      <t>&lt;특별상여금&gt;</t>
    </r>
  </si>
  <si>
    <t>주2) (신)급여체계 적용조합은 각 구분란 하단의 &lt;     &gt; 항목 해당금액을 각셀에 입력하여 작성</t>
  </si>
  <si>
    <t xml:space="preserve">     (신)급여체계 적용조합 : 연봉제직원 및 상임조합장, 상임이감사에 대한 성과연봉 지급액은 &lt;성과연봉&gt; 금액란에 합산하여 입력</t>
  </si>
  <si>
    <t>주5) 상여금&lt;또는 성과급&gt; 집행률 금액란에는 정규직, 비정규직 포함 한 금액을 입력, 지급률은 정규직 기준으로 입력</t>
  </si>
  <si>
    <t xml:space="preserve">주4) (신)급여체계 적용조합의 &lt;특별성과급&gt; 란에는 임원에 대한 "특별성과금", "비상임조합장관리성과금","비정규직 상여금"을 합산하여 입력 </t>
  </si>
  <si>
    <t>보관료</t>
  </si>
  <si>
    <t>재고조사비</t>
  </si>
  <si>
    <t>구</t>
  </si>
  <si>
    <t>판매수수료</t>
  </si>
  <si>
    <t>조작비</t>
  </si>
  <si>
    <t>매</t>
  </si>
  <si>
    <t>이용장려금</t>
  </si>
  <si>
    <t>관리비</t>
  </si>
  <si>
    <t>사</t>
  </si>
  <si>
    <t>광고선전비</t>
  </si>
  <si>
    <t>공제료</t>
  </si>
  <si>
    <t>업</t>
  </si>
  <si>
    <t>차량비</t>
  </si>
  <si>
    <t>용역비</t>
  </si>
  <si>
    <t>경</t>
  </si>
  <si>
    <t>카드가맹점수수료</t>
  </si>
  <si>
    <t>포상비</t>
  </si>
  <si>
    <t>비</t>
  </si>
  <si>
    <t>시장개척비</t>
  </si>
  <si>
    <t>기타경비</t>
  </si>
  <si>
    <t>축산자재</t>
  </si>
  <si>
    <t>구매품</t>
  </si>
  <si>
    <t>상</t>
  </si>
  <si>
    <t>품</t>
  </si>
  <si>
    <t>자산재평가손실누계액</t>
  </si>
  <si>
    <t>자산재평가손실누계액</t>
  </si>
  <si>
    <t>자금수수</t>
  </si>
  <si>
    <t>구매품통합전산</t>
  </si>
  <si>
    <t>구
매</t>
  </si>
  <si>
    <t>판매품통합전산</t>
  </si>
  <si>
    <t>농기계은행수익</t>
  </si>
  <si>
    <t>구
매</t>
  </si>
  <si>
    <t>구매품통합전산</t>
  </si>
  <si>
    <t>재
고
자
산
평
가
손
실</t>
  </si>
  <si>
    <t>농약</t>
  </si>
  <si>
    <t>가지급금이자</t>
  </si>
  <si>
    <t>판</t>
  </si>
  <si>
    <t>매</t>
  </si>
  <si>
    <t>장</t>
  </si>
  <si>
    <t>려</t>
  </si>
  <si>
    <t>금</t>
  </si>
  <si>
    <t>지분법적용투자주식처분이익</t>
  </si>
  <si>
    <t>농업자금우선대출금</t>
  </si>
  <si>
    <t>외환수입이자</t>
  </si>
  <si>
    <t>외환지급이자</t>
  </si>
  <si>
    <t>농금채이자</t>
  </si>
  <si>
    <t>매도가능농금채처분이익</t>
  </si>
  <si>
    <t>농금채처분이익</t>
  </si>
  <si>
    <t>펌뱅킹취급수수료</t>
  </si>
  <si>
    <t>환율변동이익</t>
  </si>
  <si>
    <t>자산재평가손실환입액</t>
  </si>
  <si>
    <t>주1) (구)급여체계 적용조합은 전년도와 동일한 방법으로 작성(정기상여금, 보건단련비, 인센티브, 특별상여금 해당액을 합산하여 각 해당란에 입력)</t>
  </si>
  <si>
    <t>모기지신용보험료</t>
  </si>
  <si>
    <t>중 이차보전</t>
  </si>
  <si>
    <t>중 이차보전</t>
  </si>
  <si>
    <t>마</t>
  </si>
  <si>
    <t>트</t>
  </si>
  <si>
    <t>하나로쿠폰</t>
  </si>
  <si>
    <t>사</t>
  </si>
  <si>
    <t>업</t>
  </si>
  <si>
    <t>유통</t>
  </si>
  <si>
    <t>양곡</t>
  </si>
  <si>
    <t>판</t>
  </si>
  <si>
    <t>축산</t>
  </si>
  <si>
    <t>유통활성화사업</t>
  </si>
  <si>
    <t>군납</t>
  </si>
  <si>
    <t>인삼</t>
  </si>
  <si>
    <t>경</t>
  </si>
  <si>
    <t>과실계약출하사업</t>
  </si>
  <si>
    <t>수탁상품권비용</t>
  </si>
  <si>
    <t>대출
평가
처분손실</t>
  </si>
  <si>
    <t>기타판매사업경비</t>
  </si>
  <si>
    <t>가</t>
  </si>
  <si>
    <t>공</t>
  </si>
  <si>
    <t>가격인하차액보전</t>
  </si>
  <si>
    <t>면세유수수료</t>
  </si>
  <si>
    <t>대출금</t>
  </si>
  <si>
    <t>평  잔</t>
  </si>
  <si>
    <t>대출금이자율</t>
  </si>
  <si>
    <t>(가)</t>
  </si>
  <si>
    <t>(나=A-B)</t>
  </si>
  <si>
    <t>(다=C-D)</t>
  </si>
  <si>
    <t>((나+다)/가</t>
  </si>
  <si>
    <t>(라)</t>
  </si>
  <si>
    <t>(마=E-F)</t>
  </si>
  <si>
    <t>연도말 전망</t>
  </si>
  <si>
    <t>이    자
총    액</t>
  </si>
  <si>
    <t>대    출
이 자 율</t>
  </si>
  <si>
    <t>대    출
평    잔</t>
  </si>
  <si>
    <t>(바)</t>
  </si>
  <si>
    <t>(사=</t>
  </si>
  <si>
    <t>나+다+라+마)</t>
  </si>
  <si>
    <t>(사/바)</t>
  </si>
  <si>
    <t>창
고
사
업</t>
  </si>
  <si>
    <t>수도광열비</t>
  </si>
  <si>
    <t>이</t>
  </si>
  <si>
    <t>용</t>
  </si>
  <si>
    <t>운</t>
  </si>
  <si>
    <t>유류대</t>
  </si>
  <si>
    <t>송</t>
  </si>
  <si>
    <t>통행료</t>
  </si>
  <si>
    <t>수선비</t>
  </si>
  <si>
    <t>보험료</t>
  </si>
  <si>
    <t>농
지
중
개</t>
  </si>
  <si>
    <t>가
축
시
장
사
업</t>
  </si>
  <si>
    <t>중개인수당</t>
  </si>
  <si>
    <t>일반가축공제금</t>
  </si>
  <si>
    <t>정액대</t>
  </si>
  <si>
    <t>합  계</t>
  </si>
  <si>
    <t>20.  교 육 지 원 사 업 비</t>
  </si>
  <si>
    <t>구       분</t>
  </si>
  <si>
    <t xml:space="preserve">교
육
지
원
사
업
비
용 </t>
  </si>
  <si>
    <t>교육비</t>
  </si>
  <si>
    <t>계 (Ⅰ)</t>
  </si>
  <si>
    <t>교
육
지
원
사
업
수
익</t>
  </si>
  <si>
    <t>부과금</t>
  </si>
  <si>
    <t>교육지원보조금</t>
  </si>
  <si>
    <t>실비수입</t>
  </si>
  <si>
    <t>간행수입</t>
  </si>
  <si>
    <t>합 계 
(C=A-B)</t>
  </si>
  <si>
    <t>계 (D)</t>
  </si>
  <si>
    <t>영업손익
(E=C-D)</t>
  </si>
  <si>
    <t>교육지원
사업순비
(F)</t>
  </si>
  <si>
    <t>영업외손익
(G)</t>
  </si>
  <si>
    <t>경상손익
(H=E-F+G)</t>
  </si>
  <si>
    <t>법인세비용
(L)</t>
  </si>
  <si>
    <t>당기순손익
(M=K-L)</t>
  </si>
  <si>
    <t>인삼회비수입</t>
  </si>
  <si>
    <t>계 (Ⅱ)</t>
  </si>
  <si>
    <t>교육지원사업순비 (Ⅰ-Ⅱ)</t>
  </si>
  <si>
    <t>21.  법  인  세  비  용   명  세  표</t>
  </si>
  <si>
    <t>구     분</t>
  </si>
  <si>
    <t>일   반  회  계 (A)</t>
  </si>
  <si>
    <t>신  용  회  계 (B)</t>
  </si>
  <si>
    <t>합           계 (A+B)</t>
  </si>
  <si>
    <t>(단위 : 백만원, %)</t>
  </si>
  <si>
    <t>합       계 (A+B)</t>
  </si>
  <si>
    <t>금  액</t>
  </si>
  <si>
    <t>(단위 : 백만원, %)</t>
  </si>
  <si>
    <t>구            분</t>
  </si>
  <si>
    <t>충당금 잔액(B)</t>
  </si>
  <si>
    <t>적립액(D-B)</t>
  </si>
  <si>
    <t>가지급금</t>
  </si>
  <si>
    <t>미수금</t>
  </si>
  <si>
    <t>계</t>
  </si>
  <si>
    <t>단기매매증권</t>
  </si>
  <si>
    <t>지분법적용투자주식</t>
  </si>
  <si>
    <t>만기보유증권</t>
  </si>
  <si>
    <t>단기매매증권이자</t>
  </si>
  <si>
    <t>매도가능증권이자</t>
  </si>
  <si>
    <t>만기보유증권이자</t>
  </si>
  <si>
    <t>단기매매증권처분이익</t>
  </si>
  <si>
    <t>단기국채처분이익</t>
  </si>
  <si>
    <t>단기공채처분이익</t>
  </si>
  <si>
    <t>기타단기처분이익</t>
  </si>
  <si>
    <t>단기매매증권평가이익</t>
  </si>
  <si>
    <t>단기국채평가이익</t>
  </si>
  <si>
    <t>단기공채평가이익</t>
  </si>
  <si>
    <t>기타단기평가이익</t>
  </si>
  <si>
    <t>공채처분이익</t>
  </si>
  <si>
    <t>기타증권처분이익</t>
  </si>
  <si>
    <t>국채처분이익</t>
  </si>
  <si>
    <t>공채처분이익</t>
  </si>
  <si>
    <t>기타증권처분이익</t>
  </si>
  <si>
    <t xml:space="preserve">      2. 연도말 추정 적립액은 해당조합에서 연도말까지 적립하고자 하는 신용대손충당금을 말함</t>
  </si>
  <si>
    <t>외상매출금</t>
  </si>
  <si>
    <t>수탁사업미수금</t>
  </si>
  <si>
    <t>일반적인</t>
  </si>
  <si>
    <t>선급금</t>
  </si>
  <si>
    <t>협동카드계정</t>
  </si>
  <si>
    <t>단기대여금</t>
  </si>
  <si>
    <t>장기대여금</t>
  </si>
  <si>
    <t>장기미수금</t>
  </si>
  <si>
    <t>계 (A)</t>
  </si>
  <si>
    <t>공      제</t>
  </si>
  <si>
    <t>공제대출금</t>
  </si>
  <si>
    <t>기타</t>
  </si>
  <si>
    <t>합  계 (A+B)</t>
  </si>
  <si>
    <t>비  용</t>
  </si>
  <si>
    <t>퇴직금운용자산</t>
  </si>
  <si>
    <t>환  입</t>
  </si>
  <si>
    <t>추정이자</t>
  </si>
  <si>
    <t>조합명</t>
  </si>
  <si>
    <t>공제료</t>
  </si>
  <si>
    <t>환코드</t>
  </si>
  <si>
    <t>입력 (예)→</t>
  </si>
  <si>
    <t>1.  연  말  추  정  사  업  실  적</t>
  </si>
  <si>
    <t>(단위 : 백만원)</t>
  </si>
  <si>
    <t>사    업    별</t>
  </si>
  <si>
    <t>합  계</t>
  </si>
  <si>
    <t>과 부 족</t>
  </si>
  <si>
    <t>계 획</t>
  </si>
  <si>
    <t>구
매</t>
  </si>
  <si>
    <t>일반매출</t>
  </si>
  <si>
    <t>수탁매출</t>
  </si>
  <si>
    <t>경</t>
  </si>
  <si>
    <t>소  계</t>
  </si>
  <si>
    <t>판
매</t>
  </si>
  <si>
    <t>위촉매출</t>
  </si>
  <si>
    <t>제</t>
  </si>
  <si>
    <t>마
트</t>
  </si>
  <si>
    <t>사</t>
  </si>
  <si>
    <t>가      공</t>
  </si>
  <si>
    <t>업</t>
  </si>
  <si>
    <t>운      송</t>
  </si>
  <si>
    <t>수수료</t>
  </si>
  <si>
    <t>기      타</t>
  </si>
  <si>
    <t>계</t>
  </si>
  <si>
    <t>신
용
사
업</t>
  </si>
  <si>
    <t>대출금(평잔순증)</t>
  </si>
  <si>
    <t>공  제  료</t>
  </si>
  <si>
    <t>기</t>
  </si>
  <si>
    <t>평</t>
  </si>
  <si>
    <t>및</t>
  </si>
  <si>
    <t>처</t>
  </si>
  <si>
    <t>분</t>
  </si>
  <si>
    <t>대출</t>
  </si>
  <si>
    <t>평가</t>
  </si>
  <si>
    <t>처분익</t>
  </si>
  <si>
    <t>외환</t>
  </si>
  <si>
    <t>거래</t>
  </si>
  <si>
    <t>이익</t>
  </si>
  <si>
    <t xml:space="preserve">  - 가    공 : 제품매출액(250600)</t>
  </si>
  <si>
    <t xml:space="preserve">  - 생 장 물 : 생장물매출액(250500)</t>
  </si>
  <si>
    <t xml:space="preserve">  - 창    고 : 창고매출액(250800)</t>
  </si>
  <si>
    <t xml:space="preserve">  - 이    용 : 이용매출액(250900)</t>
  </si>
  <si>
    <t xml:space="preserve">  - 운    송 : 운송매출액(251000)</t>
  </si>
  <si>
    <t xml:space="preserve">  - 수 수 료 : 수탁사업수수료(250700) + 수수료수익(252000)</t>
  </si>
  <si>
    <t xml:space="preserve">  - 기    타 : 기타매출액(251500)</t>
  </si>
  <si>
    <t xml:space="preserve">  - 공 제 료 : 공제료 차변누계(236300)</t>
  </si>
  <si>
    <t>(단위 : 백만원)</t>
  </si>
  <si>
    <t>부
문
별</t>
  </si>
  <si>
    <t xml:space="preserve">       구        분
항        목            </t>
  </si>
  <si>
    <t>(A)</t>
  </si>
  <si>
    <t>이자수익</t>
  </si>
  <si>
    <t>수수료수익</t>
  </si>
  <si>
    <t>기타영업수익</t>
  </si>
  <si>
    <t>소  계 (a)</t>
  </si>
  <si>
    <t>경제사업영업수익(매출액)   (b)</t>
  </si>
  <si>
    <t>공제사업영업수익(공제수익) (c)</t>
  </si>
  <si>
    <t>농작물보험수익             (d)</t>
  </si>
  <si>
    <t>계 (A=a+b+c+d)</t>
  </si>
  <si>
    <t>직거래매취자금차입금</t>
  </si>
  <si>
    <t>축산물생산유통자금</t>
  </si>
  <si>
    <t>정책대출차입급</t>
  </si>
  <si>
    <t>인삼계약재배차입금</t>
  </si>
  <si>
    <t>인삼수매자금차입금</t>
  </si>
  <si>
    <t>인삼가공운영자금차입</t>
  </si>
  <si>
    <t>기타장기차입금</t>
  </si>
  <si>
    <r>
      <t xml:space="preserve">[ 상 여 금 </t>
    </r>
    <r>
      <rPr>
        <b/>
        <sz val="18"/>
        <color indexed="10"/>
        <rFont val="돋움체"/>
        <family val="3"/>
      </rPr>
      <t>&lt;또는 성 과 급&gt;</t>
    </r>
    <r>
      <rPr>
        <b/>
        <sz val="18"/>
        <rFont val="돋움체"/>
        <family val="3"/>
      </rPr>
      <t xml:space="preserve">  집 행 률 ]</t>
    </r>
  </si>
  <si>
    <t>잔액(C=B)</t>
  </si>
  <si>
    <t>잔액(B)</t>
  </si>
  <si>
    <t>기타온라인수수료</t>
  </si>
  <si>
    <t>소  계 (a')</t>
  </si>
  <si>
    <t>경제사업영업비용(매출원가) (b')</t>
  </si>
  <si>
    <t>일   반   대   손   충   당   금(공제대손충당금제외)</t>
  </si>
  <si>
    <t>공제사업영업비용(공제비용) (c')</t>
  </si>
  <si>
    <t>기타경비</t>
  </si>
  <si>
    <t>가
축
개
량
사
업</t>
  </si>
  <si>
    <t>기타사업경비</t>
  </si>
  <si>
    <t>농작물보험비용             (d')</t>
  </si>
  <si>
    <t>계 (B=a'+b'+c'+d')</t>
  </si>
  <si>
    <t>매
출
총
이
익</t>
  </si>
  <si>
    <t>신용</t>
  </si>
  <si>
    <t>경제</t>
  </si>
  <si>
    <t>공제</t>
  </si>
  <si>
    <t>농작물보험</t>
  </si>
  <si>
    <t>계 (C=A-B)</t>
  </si>
  <si>
    <t>판
매
비
와
관
리
비</t>
  </si>
  <si>
    <t>인건비</t>
  </si>
  <si>
    <t>세금과공과</t>
  </si>
  <si>
    <t>전산비용</t>
  </si>
  <si>
    <t>감가상각비</t>
  </si>
  <si>
    <t>무형자산상각비</t>
  </si>
  <si>
    <t>경비</t>
  </si>
  <si>
    <t>판매경비</t>
  </si>
  <si>
    <t>대손상각비</t>
  </si>
  <si>
    <t>계 (D)</t>
  </si>
  <si>
    <t>영업손익  (E=C-D)</t>
  </si>
  <si>
    <t>(교육지원사업순비)    (가)</t>
  </si>
  <si>
    <t>경상손익  (F=E-가+나)</t>
  </si>
  <si>
    <t>(내부손익)</t>
  </si>
  <si>
    <t>(타회계자금이자손익)</t>
  </si>
  <si>
    <t>(타회계정산손익)</t>
  </si>
  <si>
    <t>&lt;성과연봉&gt;</t>
  </si>
  <si>
    <t>인센티브</t>
  </si>
  <si>
    <t>만기
보유
증권
처분
이익</t>
  </si>
  <si>
    <t xml:space="preserve">주) </t>
  </si>
  <si>
    <t>저리대체자금대출금</t>
  </si>
  <si>
    <t xml:space="preserve"> 주) 1. 미수수익환출은 해당 수익 계정에서 차감</t>
  </si>
  <si>
    <t xml:space="preserve">     2. 대손추산액이 대손충당금보다 큰 경우 해당금액 입력 즉, 21.대손충당금 시트 U29 금액 입력</t>
  </si>
  <si>
    <t>회수불능이자</t>
  </si>
  <si>
    <t>(불보정이자)</t>
  </si>
  <si>
    <t>(D)</t>
  </si>
  <si>
    <t>연도중</t>
  </si>
  <si>
    <t>회수불능이자</t>
  </si>
  <si>
    <t>(연도말추정)</t>
  </si>
  <si>
    <t>(F)</t>
  </si>
  <si>
    <t xml:space="preserve">   4. 회수불능이자란 2011년말까지 회수하지 못할 이자로서 자산건전성분류기준에 의함</t>
  </si>
  <si>
    <t>1. 회계별 예치금 계수는 시트3-1 및 3-2의 계수와 일치시킵니다.</t>
  </si>
  <si>
    <t xml:space="preserve"> 주)  1. 업무추진비는 2011년 예산범위내에서 추정</t>
  </si>
  <si>
    <t>2011계 획</t>
  </si>
  <si>
    <t>2011 계 획</t>
  </si>
  <si>
    <t>2010 실 적</t>
  </si>
  <si>
    <t>2011년말 대출금 잔액 (추정)</t>
  </si>
  <si>
    <t>2011말</t>
  </si>
  <si>
    <t>2011년말 채권 잔액 (추정)</t>
  </si>
  <si>
    <t>2010년말</t>
  </si>
  <si>
    <t>2011.12월 (추정)</t>
  </si>
  <si>
    <t>지역신보중앙회 출연금</t>
  </si>
  <si>
    <t>2011.12월말
추 정 실 적</t>
  </si>
  <si>
    <t>연도말 추정 불보정이자</t>
  </si>
  <si>
    <t>불보정이자
(a)</t>
  </si>
  <si>
    <t>계
(B=a-b)</t>
  </si>
  <si>
    <t>'11년도말 채권 추정잔액</t>
  </si>
  <si>
    <t>2010 실적
(A)</t>
  </si>
  <si>
    <t>2011 추정
(B)</t>
  </si>
  <si>
    <t>2010실적
(A)</t>
  </si>
  <si>
    <t>2011 계
(D=B+C)</t>
  </si>
  <si>
    <t>2011년도</t>
  </si>
  <si>
    <t xml:space="preserve">      (급여체계의 변경여부에 관계없이 2010년란은 2010년 지급금액을, 2011년란은 2011년 추정금액을 입력)</t>
  </si>
  <si>
    <t>법인세차감전순손익 (G=F+다+라)</t>
  </si>
  <si>
    <t>(법인세비용)        (마)</t>
  </si>
  <si>
    <t>증권계좌대행</t>
  </si>
  <si>
    <t>농신보기금출연</t>
  </si>
  <si>
    <t>이용도축</t>
  </si>
  <si>
    <t>당기순손익  (G-마)</t>
  </si>
  <si>
    <t>주)</t>
  </si>
  <si>
    <t>기타수입수수료</t>
  </si>
  <si>
    <t>전자금융수수료</t>
  </si>
  <si>
    <t>(단위 : 백만원)</t>
  </si>
  <si>
    <t>구        분</t>
  </si>
  <si>
    <t>이
자
수
익</t>
  </si>
  <si>
    <t>예치금이자</t>
  </si>
  <si>
    <t>기타이자수익</t>
  </si>
  <si>
    <t>( 2011. 9. 30 현재 )</t>
  </si>
  <si>
    <t>11.9월말</t>
  </si>
  <si>
    <t>10~12 월</t>
  </si>
  <si>
    <t xml:space="preserve">주2) 10~12월중 사업실적 추정은 과거 3년간 월별 사업실적추이를 기초로 하되 여건변동 등 특기사항을 감안하여 산출   </t>
  </si>
  <si>
    <t>9  월   가  결  산</t>
  </si>
  <si>
    <t>9월말 실적</t>
  </si>
  <si>
    <t>9월이후추정</t>
  </si>
  <si>
    <t>9월 이후</t>
  </si>
  <si>
    <t>1. 9월말 실적 및 미수수익, 미지급비용 : 시점결산시스템의 "PL및보정-(가)결산 PL및보정 내역조회"상의 계수와 일치여부 확인</t>
  </si>
  <si>
    <t>9 월 이후</t>
  </si>
  <si>
    <t>9 월 말  실 적</t>
  </si>
  <si>
    <t>4분기 평잔</t>
  </si>
  <si>
    <t>평잔(C=B)</t>
  </si>
  <si>
    <t>(A*3+C)/4</t>
  </si>
  <si>
    <t>4분기 평잔</t>
  </si>
  <si>
    <t>1. '11. 9월 이후 정책자금차입금 평잔은 운용부문의 정책대출금과 동액으로 추정합니다.</t>
  </si>
  <si>
    <t>2. 차입금의 9~12월 평잔 추정은 시트"13.차입금이자"의 자금별 추정 평잔과 일치시킵니다.</t>
  </si>
  <si>
    <t xml:space="preserve"> 4분기 평잔</t>
  </si>
  <si>
    <t>9 월  가 결 산</t>
  </si>
  <si>
    <t>9월말 P/L 실적</t>
  </si>
  <si>
    <t xml:space="preserve"> 4분기 추정실적(순증) </t>
  </si>
  <si>
    <t>9월말P/L실적</t>
  </si>
  <si>
    <t>9 월 말
실적(P/L)</t>
  </si>
  <si>
    <t>9 월 말
미수수익</t>
  </si>
  <si>
    <t>4분기  추 정 수 익</t>
  </si>
  <si>
    <t xml:space="preserve"> 4분기 예상</t>
  </si>
  <si>
    <t>9 월 말
실    적
(P/L)
(A)</t>
  </si>
  <si>
    <t>9 월 말
미수수익
(B)</t>
  </si>
  <si>
    <t xml:space="preserve"> 4분기  추 정 수 익</t>
  </si>
  <si>
    <t xml:space="preserve"> 4분기
예상취급액
(D)</t>
  </si>
  <si>
    <t>9 월 말  실 적 (P/L)</t>
  </si>
  <si>
    <t>9 월 말</t>
  </si>
  <si>
    <t xml:space="preserve"> 4 분기</t>
  </si>
  <si>
    <t xml:space="preserve"> 4분기</t>
  </si>
  <si>
    <t>9 월 말  실 적</t>
  </si>
  <si>
    <t>9  월  말    미   수   이   자</t>
  </si>
  <si>
    <t>9월말</t>
  </si>
  <si>
    <t>*365/273)</t>
  </si>
  <si>
    <t>9월말(D)</t>
  </si>
  <si>
    <t>4 분 기   추   정   미   수   이   자</t>
  </si>
  <si>
    <t>9  월 말  실 적 (P/L)</t>
  </si>
  <si>
    <t>4 분 기</t>
  </si>
  <si>
    <t xml:space="preserve"> 4 분 기</t>
  </si>
  <si>
    <t>9   월
예수금
평  잔</t>
  </si>
  <si>
    <t>4 분 기  추 정 이 자</t>
  </si>
  <si>
    <t>10~12월 평잔</t>
  </si>
  <si>
    <t>9  월  말   실  적</t>
  </si>
  <si>
    <t>9  월 말
이 자 율
(나+다)/가</t>
  </si>
  <si>
    <t>4 분기  추 정 이 자</t>
  </si>
  <si>
    <t>10~12월추정평잔</t>
  </si>
  <si>
    <t>라=(가*3+C)/4</t>
  </si>
  <si>
    <t>9  월 말
이 자 율
(나+다)/가</t>
  </si>
  <si>
    <t>10 ~ 12월</t>
  </si>
  <si>
    <t xml:space="preserve"> 4 분 기  추 정 이 자</t>
  </si>
  <si>
    <t>마=(가*3+C)/4</t>
  </si>
  <si>
    <t>9 월 말  실적 (P/L)</t>
  </si>
  <si>
    <t>4 분 기</t>
  </si>
  <si>
    <t>9 월 말</t>
  </si>
  <si>
    <t xml:space="preserve"> 4 분 기</t>
  </si>
  <si>
    <t>9 월 말  실 적 (P/L)</t>
  </si>
  <si>
    <t>강원</t>
  </si>
  <si>
    <t>홍천</t>
  </si>
  <si>
    <t>홍천축협</t>
  </si>
  <si>
    <t>지역축협</t>
  </si>
  <si>
    <t xml:space="preserve"> 4 분 기  추 정 수 익</t>
  </si>
  <si>
    <t xml:space="preserve"> 4 분 기   추 정 비 용</t>
  </si>
  <si>
    <t>주) 4분기 추정수익 중 공제대출금은 계약고란에 추정평잔을, 취급수수료율란에는 이율을 대입하여 산출</t>
  </si>
  <si>
    <t>9월말 집행</t>
  </si>
  <si>
    <t>9월말 P/L</t>
  </si>
  <si>
    <t>9월말미지급</t>
  </si>
  <si>
    <t>10~12월
추정액</t>
  </si>
  <si>
    <t xml:space="preserve">    주)  1. 9월말 P/L실적 및 미지급비용은 시점결산시스템상 자료와 일치시킬 것.  </t>
  </si>
  <si>
    <t xml:space="preserve">         2. 대손상각비는 10-12월 추정액은 동기간 추정 대손충당금 요적립액에서 추정 상각채권추심이익을 차감한 값을 입력 </t>
  </si>
  <si>
    <t>4 분기</t>
  </si>
  <si>
    <t>9월미수/</t>
  </si>
  <si>
    <t>10~12월 추정</t>
  </si>
  <si>
    <t>10 ~ 12 월
추 정 액</t>
  </si>
  <si>
    <t>10~ 12 월
추 정 액</t>
  </si>
  <si>
    <t>11. 9월말  실 적 (A)</t>
  </si>
  <si>
    <t>10 ~ 12 월  예 상 (B)</t>
  </si>
  <si>
    <t>2011. 9월말 대출금 (잔액)</t>
  </si>
  <si>
    <t>2011. 9월말 신용대손</t>
  </si>
  <si>
    <t>2011. 9월말 채권 잔액</t>
  </si>
  <si>
    <t>2011. 9월말  대손</t>
  </si>
  <si>
    <t>2011. 9월말</t>
  </si>
  <si>
    <t>2011. 9월말 가결산 결과 요약표</t>
  </si>
  <si>
    <t>2011. 9월말
현 재 실 적</t>
  </si>
  <si>
    <t>소  계</t>
  </si>
  <si>
    <t>수입수수료</t>
  </si>
  <si>
    <t>소  계</t>
  </si>
  <si>
    <t xml:space="preserve">※ 구체적인 요인 및 요인별 관련계수 기재
   (난 부족시 별지 첨부)  </t>
  </si>
  <si>
    <t>계 (A)</t>
  </si>
  <si>
    <t>이
자
비
용</t>
  </si>
  <si>
    <t>예수금이자</t>
  </si>
  <si>
    <t>차입금이자</t>
  </si>
  <si>
    <t>기타이자비용</t>
  </si>
  <si>
    <t>수수료비용</t>
  </si>
  <si>
    <t>기금출연금</t>
  </si>
  <si>
    <t>기타잡비용</t>
  </si>
  <si>
    <t>계 (B)</t>
  </si>
  <si>
    <t>매출총이익 (C=A-B)</t>
  </si>
  <si>
    <t>판
매
비
와
관
리
비</t>
  </si>
  <si>
    <t>인건비</t>
  </si>
  <si>
    <t>세금과공과</t>
  </si>
  <si>
    <t>지분법이익</t>
  </si>
  <si>
    <t>특정비용차감대상보조금</t>
  </si>
  <si>
    <t>전산비용</t>
  </si>
  <si>
    <t>적립률</t>
  </si>
  <si>
    <t>감가상각비</t>
  </si>
  <si>
    <t>무형자산상각비</t>
  </si>
  <si>
    <t>경비</t>
  </si>
  <si>
    <t>계 (D)</t>
  </si>
  <si>
    <t>영업손익 (E=C-D)</t>
  </si>
  <si>
    <t>영업외
손  익</t>
  </si>
  <si>
    <t>영업외수익</t>
  </si>
  <si>
    <t>영업외비용</t>
  </si>
  <si>
    <t>계 (F)</t>
  </si>
  <si>
    <t>경상손익 (G=E+F)</t>
  </si>
  <si>
    <t>내부손익</t>
  </si>
  <si>
    <t>내부수익</t>
  </si>
  <si>
    <t>내부비용</t>
  </si>
  <si>
    <t>계 (나)</t>
  </si>
  <si>
    <t>타 회 계
자    금
이자손익</t>
  </si>
  <si>
    <t>타회계자금이자수익</t>
  </si>
  <si>
    <t>타회계자금이자비용</t>
  </si>
  <si>
    <t>계 (다)</t>
  </si>
  <si>
    <t>타 회 계
정산손익</t>
  </si>
  <si>
    <t>타회계정산수익</t>
  </si>
  <si>
    <t>타회계정산비용</t>
  </si>
  <si>
    <t>계 (라)</t>
  </si>
  <si>
    <t>법인세차감전순손익
(마=G+가+나+다+라)</t>
  </si>
  <si>
    <t>(법인세비용) (바)</t>
  </si>
  <si>
    <t>당기순손익 (사=마-바)</t>
  </si>
  <si>
    <t>(단위 : 백만원)</t>
  </si>
  <si>
    <t>부
문
별</t>
  </si>
  <si>
    <t>구        분</t>
  </si>
  <si>
    <t>매출액및</t>
  </si>
  <si>
    <t>매출원가</t>
  </si>
  <si>
    <t>(A)</t>
  </si>
  <si>
    <t>(1)</t>
  </si>
  <si>
    <t>(2)</t>
  </si>
  <si>
    <t xml:space="preserve">차감등(3) </t>
  </si>
  <si>
    <t>(4=1+2-3)</t>
  </si>
  <si>
    <t>(F=D+E)</t>
  </si>
  <si>
    <t>3. 타회계자금이자손익과 타회계정산손익은 일반회계의 해당계정과 일치하여야 하며 회계간 합산에서는 금액시현 불가</t>
  </si>
  <si>
    <t>지분법적용투자주식</t>
  </si>
  <si>
    <t>장기매도가능증권</t>
  </si>
  <si>
    <t>우선출자금</t>
  </si>
  <si>
    <t>대여
금이
자</t>
  </si>
  <si>
    <t>전기보정손익발생차익</t>
  </si>
  <si>
    <t>법인세이외
제세금환수액</t>
  </si>
  <si>
    <t>(5)</t>
  </si>
  <si>
    <t>(C=4+5)</t>
  </si>
  <si>
    <t>매
출
액</t>
  </si>
  <si>
    <t>경
제
사
업
매
출
액</t>
  </si>
  <si>
    <t>상
품
매
출
액</t>
  </si>
  <si>
    <t>구매품매출액</t>
  </si>
  <si>
    <t>제품매출액</t>
  </si>
  <si>
    <t>창고매출액</t>
  </si>
  <si>
    <t>이용매출액</t>
  </si>
  <si>
    <t>운송매출액</t>
  </si>
  <si>
    <t>기타매출액</t>
  </si>
  <si>
    <t>수탁사업수수료</t>
  </si>
  <si>
    <t>수수료수익</t>
  </si>
  <si>
    <t>소계</t>
  </si>
  <si>
    <t>공
제
수
익</t>
  </si>
  <si>
    <t>공제대출금이자</t>
  </si>
  <si>
    <t>공제수수료수익</t>
  </si>
  <si>
    <t>기타공제수익</t>
  </si>
  <si>
    <t>판매품매출액</t>
  </si>
  <si>
    <t>마트상품매출액</t>
  </si>
  <si>
    <t>판매품매출원가</t>
  </si>
  <si>
    <t>마트상품매출원가</t>
  </si>
  <si>
    <t>계 (A)</t>
  </si>
  <si>
    <t>매
출
원
가</t>
  </si>
  <si>
    <t>경
제
사
업</t>
  </si>
  <si>
    <t>구매품매출원가</t>
  </si>
  <si>
    <t>제품매출원가</t>
  </si>
  <si>
    <t>공
제</t>
  </si>
  <si>
    <t>공제차입금이자</t>
  </si>
  <si>
    <t>기타공제비용</t>
  </si>
  <si>
    <t>계 (B)</t>
  </si>
  <si>
    <t>매출총이익 (C=A-B)</t>
  </si>
  <si>
    <t>판
매
비
와
관
리
비</t>
  </si>
  <si>
    <t>인건비</t>
  </si>
  <si>
    <t>세금과공과</t>
  </si>
  <si>
    <t>전산비용</t>
  </si>
  <si>
    <t>감가상각비</t>
  </si>
  <si>
    <t>무형자산상각비</t>
  </si>
  <si>
    <t>경비</t>
  </si>
  <si>
    <t>판매경비</t>
  </si>
  <si>
    <t>대손상각비</t>
  </si>
  <si>
    <t>교육지원
사업순비</t>
  </si>
  <si>
    <t>교육지원사업비용</t>
  </si>
  <si>
    <t>교육지원사업수익</t>
  </si>
  <si>
    <t>영업외
손  익</t>
  </si>
  <si>
    <t>영업외수익</t>
  </si>
  <si>
    <t>영업외비용</t>
  </si>
  <si>
    <t>공동사업
배분손익</t>
  </si>
  <si>
    <t>공동사업배분수익</t>
  </si>
  <si>
    <t>공동사업배분비용</t>
  </si>
  <si>
    <t>계 (나)</t>
  </si>
  <si>
    <t>내부손익</t>
  </si>
  <si>
    <t>내부수익</t>
  </si>
  <si>
    <t>내부비용</t>
  </si>
  <si>
    <t>계 (다)</t>
  </si>
  <si>
    <t>타 회 계
자    금
이자손익</t>
  </si>
  <si>
    <t>타회계자금이자수익</t>
  </si>
  <si>
    <t>타회계자금이자비용</t>
  </si>
  <si>
    <t>계 (라)</t>
  </si>
  <si>
    <t>타 회 계
정산손익</t>
  </si>
  <si>
    <t>타회계정산수익</t>
  </si>
  <si>
    <t>타회계정산비용</t>
  </si>
  <si>
    <t>계 (마)</t>
  </si>
  <si>
    <t>(법인세비용) (사)</t>
  </si>
  <si>
    <t>당기순손익 (아=바-사)</t>
  </si>
  <si>
    <t>3.  종  합  자  금  수  급  표</t>
  </si>
  <si>
    <t>배당금수익</t>
  </si>
  <si>
    <t>신용카드수탁취급수수료</t>
  </si>
  <si>
    <t>기타충당금환입</t>
  </si>
  <si>
    <t>기타충당금전입액</t>
  </si>
  <si>
    <t>☞ 모든 표에서 색이 있는 부분은 입력하지 마시고 흰색부분만 입력하세요!!</t>
  </si>
  <si>
    <t>발생 채권</t>
  </si>
  <si>
    <t>상  여  금 (또는  성  과  급)    집  행  현  황</t>
  </si>
  <si>
    <t>가. 운  용 (신용회계)</t>
  </si>
  <si>
    <t>(단위 : 백만원)</t>
  </si>
  <si>
    <t>구         분</t>
  </si>
  <si>
    <t>예
치
금</t>
  </si>
  <si>
    <t>대
내</t>
  </si>
  <si>
    <t>상환준비예치금</t>
  </si>
  <si>
    <t>정기예치금</t>
  </si>
  <si>
    <t>적립식예치금</t>
  </si>
  <si>
    <t>중앙회타회계예치금</t>
  </si>
  <si>
    <t>일시예치금</t>
  </si>
  <si>
    <t>소  계</t>
  </si>
  <si>
    <t>대
외</t>
  </si>
  <si>
    <t>타조합예치금</t>
  </si>
  <si>
    <t>타금융기관예치금</t>
  </si>
  <si>
    <t>기타예치금</t>
  </si>
  <si>
    <t>미지급(C)</t>
  </si>
  <si>
    <t>E=B+C+D</t>
  </si>
  <si>
    <t>(E/A)</t>
  </si>
  <si>
    <t>실적(D)</t>
  </si>
  <si>
    <t>일반대출금</t>
  </si>
  <si>
    <t>상</t>
  </si>
  <si>
    <t>자립예탁금대출금</t>
  </si>
  <si>
    <t>종합통장대출금</t>
  </si>
  <si>
    <t>호</t>
  </si>
  <si>
    <t>적금관계대출금</t>
  </si>
  <si>
    <t>농어가목돈</t>
  </si>
  <si>
    <t>대</t>
  </si>
  <si>
    <t>금</t>
  </si>
  <si>
    <t>상호금융단기농사</t>
  </si>
  <si>
    <t>상호금융중기</t>
  </si>
  <si>
    <t>융</t>
  </si>
  <si>
    <t>21. 대 손 충 당 금  계 산 근 기 표</t>
  </si>
  <si>
    <t xml:space="preserve">   2. 정부이차보전 중 미정산이자(9월말일 이후에 정산될 이자)에 대하여는 회수가능 미수이자에 포함하되 10월이후 이차보상란에 별도 표시</t>
  </si>
  <si>
    <t>상호금융특별장기</t>
  </si>
  <si>
    <t>저리대체자금대출</t>
  </si>
  <si>
    <t>자</t>
  </si>
  <si>
    <t>농업자금우대대출</t>
  </si>
  <si>
    <t>상호급부금</t>
  </si>
  <si>
    <t>상호금융지역발전</t>
  </si>
  <si>
    <t>출</t>
  </si>
  <si>
    <t>할인어음</t>
  </si>
  <si>
    <t>단기농사대출금</t>
  </si>
  <si>
    <t>금융농업중기대출</t>
  </si>
  <si>
    <t>정</t>
  </si>
  <si>
    <t>재정농사대출금</t>
  </si>
  <si>
    <t>재정농업중기대츨</t>
  </si>
  <si>
    <t>농업개발대출금</t>
  </si>
  <si>
    <t>채</t>
  </si>
  <si>
    <t>인 삼</t>
  </si>
  <si>
    <t>대</t>
  </si>
  <si>
    <t>출</t>
  </si>
  <si>
    <t>이</t>
  </si>
  <si>
    <t>증</t>
  </si>
  <si>
    <t>단기매매국채이자</t>
  </si>
  <si>
    <t>단기매매공사채이자</t>
  </si>
  <si>
    <t>단기매매지방채이자</t>
  </si>
  <si>
    <t>단기매매금융채이자</t>
  </si>
  <si>
    <t>단기매매회사채이자</t>
  </si>
  <si>
    <t>단기매매채권형수익증권이자</t>
  </si>
  <si>
    <t>단기매매혼합형수익증권이자</t>
  </si>
  <si>
    <t>기타단기매매증권이자</t>
  </si>
  <si>
    <t>매도가능국채이자</t>
  </si>
  <si>
    <t>매도가능공사채이자</t>
  </si>
  <si>
    <t>매도가능지방채이자</t>
  </si>
  <si>
    <t>매도가능금융채이자</t>
  </si>
  <si>
    <t>매도가능회사채이자</t>
  </si>
  <si>
    <t>매도가능채권형수익증권이자</t>
  </si>
  <si>
    <t>매도가능혼합형수익증권이자</t>
  </si>
  <si>
    <t>기타매도가능증권이자</t>
  </si>
  <si>
    <t>만기보유국채이자</t>
  </si>
  <si>
    <t>만기보유공사채이자</t>
  </si>
  <si>
    <t>만기보유지방채이자</t>
  </si>
  <si>
    <t>만기보유금융채이자</t>
  </si>
  <si>
    <t>만기보유회사채이자</t>
  </si>
  <si>
    <t>만기보유채권형수익증권이자</t>
  </si>
  <si>
    <t>만기보유혼합형수익증권이자</t>
  </si>
  <si>
    <t>예금자보호기금채권이자</t>
  </si>
  <si>
    <t>첨가매입국공채이자</t>
  </si>
  <si>
    <t>기타만기보유증권이자</t>
  </si>
  <si>
    <t>합  계</t>
  </si>
  <si>
    <t>당기법인세</t>
  </si>
  <si>
    <t>당기주민세</t>
  </si>
  <si>
    <t>당기농특세</t>
  </si>
  <si>
    <t>전기이전법인세부담액</t>
  </si>
  <si>
    <t>&lt;업무정기성과급&gt;</t>
  </si>
  <si>
    <t>&lt;업무변동성과급&gt;</t>
  </si>
  <si>
    <t>&lt;업무특별성과급&gt;</t>
  </si>
  <si>
    <t>재해손실</t>
  </si>
  <si>
    <t>외</t>
  </si>
  <si>
    <t>시트3-1. 유가증권 4월이후 추정현황</t>
  </si>
  <si>
    <t>시트3-2. 일반회계 예치금 4월 이후추정 입력현황</t>
  </si>
  <si>
    <t>시트3-3. 조달(신용) 추정입력현황</t>
  </si>
  <si>
    <t>사모사채이자</t>
  </si>
  <si>
    <t>전기이전법인세환급액</t>
  </si>
  <si>
    <t>2. 이익잉여금은 이월결손금 차감후 금액을 입력</t>
  </si>
  <si>
    <t>주)</t>
  </si>
  <si>
    <t>과  목  별</t>
  </si>
  <si>
    <t>(나)</t>
  </si>
  <si>
    <t>매출액</t>
  </si>
  <si>
    <t>신용사업
영업수익</t>
  </si>
  <si>
    <t>경제사업
영업수익</t>
  </si>
  <si>
    <t>공제사업
영업수익</t>
  </si>
  <si>
    <t>농작물
보험수익</t>
  </si>
  <si>
    <t>매출액
합계(A)</t>
  </si>
  <si>
    <t>연도추정
총 이 자
(A+B)</t>
  </si>
  <si>
    <t>연도추정
보정이자
(A)</t>
  </si>
  <si>
    <t>매출원가</t>
  </si>
  <si>
    <t>신용사업
영업비용</t>
  </si>
  <si>
    <t>경제사업
영업비용</t>
  </si>
  <si>
    <t>공제사업
영업비용</t>
  </si>
  <si>
    <t>농작물
보험비용</t>
  </si>
  <si>
    <t>매출원가
합계(B)</t>
  </si>
  <si>
    <t>정상</t>
  </si>
  <si>
    <t>요주의</t>
  </si>
  <si>
    <t>고정</t>
  </si>
  <si>
    <t>회수의문</t>
  </si>
  <si>
    <t>추정손실</t>
  </si>
  <si>
    <t>합계</t>
  </si>
  <si>
    <t>Ubi수수료</t>
  </si>
  <si>
    <t>경         제         사         업          대           손          충         당          금</t>
  </si>
  <si>
    <t>정상</t>
  </si>
  <si>
    <t>합계</t>
  </si>
  <si>
    <t>영</t>
  </si>
  <si>
    <t>국민투자기금대출</t>
  </si>
  <si>
    <t>책</t>
  </si>
  <si>
    <t>축산발전기금대출</t>
  </si>
  <si>
    <t>농촌주택대출금</t>
  </si>
  <si>
    <t>원화표시차관대출</t>
  </si>
  <si>
    <t>세은차관대출금</t>
  </si>
  <si>
    <t>농가특별자금대출</t>
  </si>
  <si>
    <t>농지구입자금대출</t>
  </si>
  <si>
    <t>권</t>
  </si>
  <si>
    <t>농어촌구조개선</t>
  </si>
  <si>
    <t>금융축산경영자금</t>
  </si>
  <si>
    <t>재정축산경영자금</t>
  </si>
  <si>
    <t>기타재정시설자금</t>
  </si>
  <si>
    <t>기타재정운전자금</t>
  </si>
  <si>
    <t>투
자
자
산</t>
  </si>
  <si>
    <t>계통출자금</t>
  </si>
  <si>
    <t>유
형
자
산</t>
  </si>
  <si>
    <t>업무용토지</t>
  </si>
  <si>
    <t>업무용건물</t>
  </si>
  <si>
    <t>임차점포시설물</t>
  </si>
  <si>
    <t>업무용동산</t>
  </si>
  <si>
    <t>건설중인자산</t>
  </si>
  <si>
    <t>산</t>
  </si>
  <si>
    <t>무형자산</t>
  </si>
  <si>
    <t>비업무용자산</t>
  </si>
  <si>
    <t>기타자산</t>
  </si>
  <si>
    <t>국민연금전환금</t>
  </si>
  <si>
    <t>현재가치할인차금</t>
  </si>
  <si>
    <t>자금수수</t>
  </si>
  <si>
    <t>타회계사업자금</t>
  </si>
  <si>
    <t>내부자본수수</t>
  </si>
  <si>
    <t>자본조정</t>
  </si>
  <si>
    <t>비용계정</t>
  </si>
  <si>
    <t>합  계</t>
  </si>
  <si>
    <t>나. 운  용 (일반회계)</t>
  </si>
  <si>
    <t>(단위 : 백만원)</t>
  </si>
  <si>
    <t>구        분</t>
  </si>
  <si>
    <t>당
좌
자
산</t>
  </si>
  <si>
    <t>현금</t>
  </si>
  <si>
    <t>예치금</t>
  </si>
  <si>
    <t>수</t>
  </si>
  <si>
    <t>익</t>
  </si>
  <si>
    <t xml:space="preserve"> </t>
  </si>
  <si>
    <t>예금자보호기금보증금</t>
  </si>
  <si>
    <t>일반사업채권매각이익</t>
  </si>
  <si>
    <t xml:space="preserve"> </t>
  </si>
  <si>
    <t>외상매출금</t>
  </si>
  <si>
    <t>수탁사업미수금</t>
  </si>
  <si>
    <t>대손충당금1</t>
  </si>
  <si>
    <t>일반기타수익3</t>
  </si>
  <si>
    <t>일반손익1</t>
  </si>
  <si>
    <t>일반수수료2</t>
  </si>
  <si>
    <t>일반수수료3</t>
  </si>
  <si>
    <t>차입금1</t>
  </si>
  <si>
    <t>선급금</t>
  </si>
  <si>
    <t>추곡수매선금</t>
  </si>
  <si>
    <t>부가가치세선급금</t>
  </si>
  <si>
    <t>선급법인세</t>
  </si>
  <si>
    <t>미수수익</t>
  </si>
  <si>
    <t>선급비용</t>
  </si>
  <si>
    <t>미수금</t>
  </si>
  <si>
    <t>가지급금</t>
  </si>
  <si>
    <t>단기대여금</t>
  </si>
  <si>
    <t>협동카드계정</t>
  </si>
  <si>
    <t>생물자산</t>
  </si>
  <si>
    <t>생 물 자 산</t>
  </si>
  <si>
    <t>자산손상차손환입액</t>
  </si>
  <si>
    <t>지분법적용투자주식손상차손환입</t>
  </si>
  <si>
    <t>매도가능증권손상차손환입</t>
  </si>
  <si>
    <t>만기보유증권손상차손환입</t>
  </si>
  <si>
    <t>보험금수익</t>
  </si>
  <si>
    <t>이용고환원충당부채환입</t>
  </si>
  <si>
    <t>기타충당부채환입</t>
  </si>
  <si>
    <t>소비용생물자산</t>
  </si>
  <si>
    <t>퇴직급여충당부채</t>
  </si>
  <si>
    <t>이용고환원충당부채</t>
  </si>
  <si>
    <t>기타충당부채</t>
  </si>
  <si>
    <t>자산손상차손누계액</t>
  </si>
  <si>
    <t>이용고환원충당부채</t>
  </si>
  <si>
    <t>자산손상차손</t>
  </si>
  <si>
    <t>지분법적용투자주식손상차손</t>
  </si>
  <si>
    <t>소송및법적절차비용</t>
  </si>
  <si>
    <t>생
물
자산</t>
  </si>
  <si>
    <t>생산용생물자산</t>
  </si>
  <si>
    <t>생물자산사고미결산</t>
  </si>
  <si>
    <t>계</t>
  </si>
  <si>
    <t>자산손상차손누계액</t>
  </si>
  <si>
    <t>매도가능증권손상차손환입</t>
  </si>
  <si>
    <t>만기보유증권손상차손환입</t>
  </si>
  <si>
    <t>자산손상차손환입액</t>
  </si>
  <si>
    <t>지분법적용투자주식손상차손환입</t>
  </si>
  <si>
    <t>기타충당부채전입액</t>
  </si>
  <si>
    <t>자산손상차손</t>
  </si>
  <si>
    <t>지분법적용투자주식손상차손</t>
  </si>
  <si>
    <t>생물자산매출액</t>
  </si>
  <si>
    <t>생물자산매출원가</t>
  </si>
  <si>
    <t>수
수
료
수
익</t>
  </si>
  <si>
    <t>기타충당부채환입</t>
  </si>
  <si>
    <t>기타의 당좌자산</t>
  </si>
  <si>
    <t>계</t>
  </si>
  <si>
    <t>유류</t>
  </si>
  <si>
    <t>사료</t>
  </si>
  <si>
    <t>일반자재</t>
  </si>
  <si>
    <t>마트상품</t>
  </si>
  <si>
    <t>판매품</t>
  </si>
  <si>
    <t>소  계</t>
  </si>
  <si>
    <t>생장물</t>
  </si>
  <si>
    <t>공제대출중도상환수수료</t>
  </si>
  <si>
    <t>(C/A-1)</t>
  </si>
  <si>
    <t>공동사업
배분손익 등
(J)</t>
  </si>
  <si>
    <t xml:space="preserve">  ※ 위 미수 및 미지급이자는 시점결산시스템의 보정(수기+자동)계수와 일치시키세요.</t>
  </si>
  <si>
    <t>이자율</t>
  </si>
  <si>
    <t>(다)</t>
  </si>
  <si>
    <t>평잔</t>
  </si>
  <si>
    <t>이자</t>
  </si>
  <si>
    <t>제품</t>
  </si>
  <si>
    <t>재공품</t>
  </si>
  <si>
    <t>가공재료</t>
  </si>
  <si>
    <t xml:space="preserve">   </t>
  </si>
  <si>
    <t>9월말기준
(A)</t>
  </si>
  <si>
    <t>9월말잔액
(C)</t>
  </si>
  <si>
    <t>9월현재
(C/A)</t>
  </si>
  <si>
    <t>9월 불보정이자 중
회수가능 이자(b)</t>
  </si>
  <si>
    <t>9월말
실적(B)</t>
  </si>
  <si>
    <t>11.9월말 채권잔액</t>
  </si>
  <si>
    <t>저장품</t>
  </si>
  <si>
    <t>재고자산사고미결산</t>
  </si>
  <si>
    <t>기타</t>
  </si>
  <si>
    <t>제조계정</t>
  </si>
  <si>
    <t>공제대출금</t>
  </si>
  <si>
    <t>농작물보험미수금</t>
  </si>
  <si>
    <t>자산처분미수금</t>
  </si>
  <si>
    <t>공동사업투자금</t>
  </si>
  <si>
    <t>계통출자금</t>
  </si>
  <si>
    <t>비업무용자산</t>
  </si>
  <si>
    <t>성 장 률</t>
  </si>
  <si>
    <t>달   성   률</t>
  </si>
  <si>
    <t>달 성 률</t>
  </si>
  <si>
    <t>성 장 률</t>
  </si>
  <si>
    <t>집 행 률</t>
  </si>
  <si>
    <t>집행률</t>
  </si>
  <si>
    <t>보증금</t>
  </si>
  <si>
    <t>장기대여금</t>
  </si>
  <si>
    <t>장기미수금</t>
  </si>
  <si>
    <t>소  계</t>
  </si>
  <si>
    <t>유
형
자
산</t>
  </si>
  <si>
    <t>업무용토지</t>
  </si>
  <si>
    <t>업무용건물</t>
  </si>
  <si>
    <t>임차점포시설물</t>
  </si>
  <si>
    <t>업무용동산</t>
  </si>
  <si>
    <t>건설중인자산</t>
  </si>
  <si>
    <t>무형자산</t>
  </si>
  <si>
    <t>국민연금전환금</t>
  </si>
  <si>
    <t>차입금대충</t>
  </si>
  <si>
    <t>현재가치할인차금</t>
  </si>
  <si>
    <t>신용사업투자금</t>
  </si>
  <si>
    <t>자금수수</t>
  </si>
  <si>
    <t>타회계사업자금</t>
  </si>
  <si>
    <t>자본조정</t>
  </si>
  <si>
    <t>비용계정</t>
  </si>
  <si>
    <t>합  계</t>
  </si>
  <si>
    <t>다. 조  달 (신용회계)</t>
  </si>
  <si>
    <t>(단위 : 백만원)</t>
  </si>
  <si>
    <t>회
계
별</t>
  </si>
  <si>
    <t>구       분</t>
  </si>
  <si>
    <t>보통예탁금</t>
  </si>
  <si>
    <t>별단예탁금</t>
  </si>
  <si>
    <t>자유저축예탁금</t>
  </si>
  <si>
    <t>신</t>
  </si>
  <si>
    <t>기업자유예탁금</t>
  </si>
  <si>
    <t>수</t>
  </si>
  <si>
    <t>정기적금</t>
  </si>
  <si>
    <t>장학적금</t>
  </si>
  <si>
    <t>용</t>
  </si>
  <si>
    <t>금</t>
  </si>
  <si>
    <t>자유정기예탁금</t>
  </si>
  <si>
    <t>기타예탁금</t>
  </si>
  <si>
    <t>회</t>
  </si>
  <si>
    <t>자유로부금</t>
  </si>
  <si>
    <t>상호금융자금차입금</t>
  </si>
  <si>
    <t>정책자금차입금</t>
  </si>
  <si>
    <t>계</t>
  </si>
  <si>
    <t>금</t>
  </si>
  <si>
    <t>기타차입금</t>
  </si>
  <si>
    <t xml:space="preserve"> </t>
  </si>
  <si>
    <t>기 타 부 채</t>
  </si>
  <si>
    <t>대손충당금</t>
  </si>
  <si>
    <t>조</t>
  </si>
  <si>
    <t>감가상각누계액</t>
  </si>
  <si>
    <t>현재가치할인차금</t>
  </si>
  <si>
    <t>보조금</t>
  </si>
  <si>
    <t>자금수수</t>
  </si>
  <si>
    <t>달</t>
  </si>
  <si>
    <t>타회계사업자금</t>
  </si>
  <si>
    <t>내부자본수수</t>
  </si>
  <si>
    <t>수익계정</t>
  </si>
  <si>
    <t>합  계</t>
  </si>
  <si>
    <t>라. 조  달 (일반회계)</t>
  </si>
  <si>
    <t>(단위 : 백만원)</t>
  </si>
  <si>
    <t>회
계
별</t>
  </si>
  <si>
    <t>외상매입금</t>
  </si>
  <si>
    <t>계통사업외상매입금</t>
  </si>
  <si>
    <t>유</t>
  </si>
  <si>
    <t>선수금</t>
  </si>
  <si>
    <t>추곡수매선수금</t>
  </si>
  <si>
    <t>3. 내부손익은 본지소 합산실적에서는 금액 시현 불가</t>
  </si>
  <si>
    <t>가  결  산   보  고  서</t>
  </si>
  <si>
    <t>수탁상품권선수금</t>
  </si>
  <si>
    <t>일</t>
  </si>
  <si>
    <t>부가가치세예수금</t>
  </si>
  <si>
    <t>동</t>
  </si>
  <si>
    <t>유가증권위탁판매수수료</t>
  </si>
  <si>
    <t>수익증권권유비</t>
  </si>
  <si>
    <t>이  름  명</t>
  </si>
  <si>
    <t>단기차입금</t>
  </si>
  <si>
    <t>미지급비용</t>
  </si>
  <si>
    <t>선수수익</t>
  </si>
  <si>
    <t>미지급금</t>
  </si>
  <si>
    <t>부</t>
  </si>
  <si>
    <t>미지급배당금</t>
  </si>
  <si>
    <t>수탁사업예수금</t>
  </si>
  <si>
    <t>위촉사업예수금</t>
  </si>
  <si>
    <t>반</t>
  </si>
  <si>
    <t>수탁수매예수금</t>
  </si>
  <si>
    <t>채</t>
  </si>
  <si>
    <t>수입제세</t>
  </si>
  <si>
    <t>미지급법인세</t>
  </si>
  <si>
    <t>가수금</t>
  </si>
  <si>
    <t>제조계정</t>
  </si>
  <si>
    <t>농작물보험사업부채</t>
  </si>
  <si>
    <t>공제차입금</t>
  </si>
  <si>
    <t>회</t>
  </si>
  <si>
    <t>공제예수금</t>
  </si>
  <si>
    <t>공제료</t>
  </si>
  <si>
    <t>공제자금</t>
  </si>
  <si>
    <t>장기차입금</t>
  </si>
  <si>
    <t>계 (D)</t>
  </si>
  <si>
    <t>영업손익 (E=C-D)</t>
  </si>
  <si>
    <t>계 (F)</t>
  </si>
  <si>
    <t>계 (G)</t>
  </si>
  <si>
    <t>경상손익 (H=E-F+G)</t>
  </si>
  <si>
    <t>법인세차감전순손익
(바=H+가+나+다+라+마)</t>
  </si>
  <si>
    <t>장기성미지급금</t>
  </si>
  <si>
    <t>계</t>
  </si>
  <si>
    <t>공동사업기금</t>
  </si>
  <si>
    <t>정</t>
  </si>
  <si>
    <t>헬퍼사업기금</t>
  </si>
  <si>
    <t>송아지생산안정자금</t>
  </si>
  <si>
    <t>젖소검정사업기금</t>
  </si>
  <si>
    <t>유통손실보전자금</t>
  </si>
  <si>
    <r>
      <t>5. 본 표는 대손충당금 적립대상채권(</t>
    </r>
    <r>
      <rPr>
        <b/>
        <u val="single"/>
        <sz val="12"/>
        <color indexed="10"/>
        <rFont val="돋움"/>
        <family val="3"/>
      </rPr>
      <t>대손보전을 받는 채권은 제외</t>
    </r>
    <r>
      <rPr>
        <sz val="12"/>
        <color indexed="10"/>
        <rFont val="돋움"/>
        <family val="3"/>
      </rPr>
      <t>)만을 기준으로 산출</t>
    </r>
  </si>
  <si>
    <t>2009 실적</t>
  </si>
  <si>
    <t>실 적</t>
  </si>
  <si>
    <t xml:space="preserve">  - 예수금 평잔순증 : 2010 예수금평잔(130000) - 2009 예수금평잔(130000)</t>
  </si>
  <si>
    <t xml:space="preserve">  - 대출금 평잔순증 : 2010 대출금평잔(114000) - 2009 대출금평잔(114000)</t>
  </si>
  <si>
    <t>사무소명</t>
  </si>
  <si>
    <t>사무소유형</t>
  </si>
  <si>
    <t>손    실    요    인
(적자 및 1억 이하 소액흑자예상 사무소는 반드시 기재)</t>
  </si>
  <si>
    <t>예수금</t>
  </si>
  <si>
    <t>1. 납입출자금은 미납입출자금 차감후 금액을 입력</t>
  </si>
  <si>
    <t>2. 공동사업 배분수익·비용은 주관 조합과 참여 조합간의 합계계수 상호일치</t>
  </si>
  <si>
    <t>4. 타회계자금이자손익과 타회계정산손익은 신용회계의 해당계정과 일치하여야 하며 회계간 합산에서는 금액 시현 불가</t>
  </si>
  <si>
    <t>평 잔 (C)</t>
  </si>
  <si>
    <t>유가증권평가및처분이익</t>
  </si>
  <si>
    <t>대출채권평가및처분이익</t>
  </si>
  <si>
    <t>외환거래이익</t>
  </si>
  <si>
    <t>용</t>
  </si>
  <si>
    <t>사</t>
  </si>
  <si>
    <t>영</t>
  </si>
  <si>
    <t>익</t>
  </si>
  <si>
    <t>수</t>
  </si>
  <si>
    <t>배당금수익</t>
  </si>
  <si>
    <t>1. 경제사업 매출액차감 및 매출원가차감은 본 표에서 직접 차감하여 계상</t>
  </si>
  <si>
    <t>이자비용</t>
  </si>
  <si>
    <t>유가증권평가및처분손실</t>
  </si>
  <si>
    <t>대출채권평가및처분손실</t>
  </si>
  <si>
    <t>외환거래손실</t>
  </si>
  <si>
    <t>수수료비용</t>
  </si>
  <si>
    <t>기타영업비용</t>
  </si>
  <si>
    <t>특별퇴직급여</t>
  </si>
  <si>
    <t>매</t>
  </si>
  <si>
    <t>출</t>
  </si>
  <si>
    <t>액</t>
  </si>
  <si>
    <t>원</t>
  </si>
  <si>
    <t>가</t>
  </si>
  <si>
    <t>주3) (구)급여체계 적용조합 : 연봉제 직원의 부가급지급액은 정기상여금 금액란에 포함하여 입력</t>
  </si>
  <si>
    <t>인수고정자산미지급금</t>
  </si>
  <si>
    <t>조</t>
  </si>
  <si>
    <t>대손충당금</t>
  </si>
  <si>
    <t>감가상각누계액</t>
  </si>
  <si>
    <t>현재가치할인차금</t>
  </si>
  <si>
    <t>보조금</t>
  </si>
  <si>
    <t>타회계사업자금</t>
  </si>
  <si>
    <t>출
자
금</t>
  </si>
  <si>
    <t>납입출자금</t>
  </si>
  <si>
    <t>회전출자금</t>
  </si>
  <si>
    <t>달</t>
  </si>
  <si>
    <t>가입금</t>
  </si>
  <si>
    <t>자본잉여금</t>
  </si>
  <si>
    <t>비용(D)</t>
  </si>
  <si>
    <t>(F=C+D+E)</t>
  </si>
  <si>
    <t>비용 ( C)</t>
  </si>
  <si>
    <t>(E=B+C+D)</t>
  </si>
  <si>
    <t xml:space="preserve"> </t>
  </si>
  <si>
    <t xml:space="preserve"> </t>
  </si>
  <si>
    <t>(구)유가증권이자</t>
  </si>
  <si>
    <t>신탁예치금처분손실</t>
  </si>
  <si>
    <t>신탁예치금평가손실</t>
  </si>
  <si>
    <t>마트통합전산</t>
  </si>
  <si>
    <t>주)1. 기타자산(가지급금, 보증금, 미수금, 자산처분미수금 등)에 대한 대손충당금은 영업외비용 기타의대손상각비에 입력</t>
  </si>
  <si>
    <t>이익잉여금</t>
  </si>
  <si>
    <t>자본조정</t>
  </si>
  <si>
    <t>수익계정</t>
  </si>
  <si>
    <t>합  계</t>
  </si>
  <si>
    <t>구   분</t>
  </si>
  <si>
    <t>미수수익</t>
  </si>
  <si>
    <t>계</t>
  </si>
  <si>
    <t>(A)</t>
  </si>
  <si>
    <t>(B)</t>
  </si>
  <si>
    <t>(C=A+B)</t>
  </si>
  <si>
    <t>유
류</t>
  </si>
  <si>
    <t>유류</t>
  </si>
  <si>
    <t>FTA이행기금차입금</t>
  </si>
  <si>
    <t>농안기금차입금</t>
  </si>
  <si>
    <t>경제사업운전자금</t>
  </si>
  <si>
    <t>매도가능기업어음이자</t>
  </si>
  <si>
    <t>매도가능증권취득원가조정</t>
  </si>
  <si>
    <t>만기보유기업어음이자</t>
  </si>
  <si>
    <t>만기보유증권취득원가조정</t>
  </si>
  <si>
    <t>15.  신 용 기 타 수 익  계 산 표</t>
  </si>
  <si>
    <t>(단위 : 백만원)</t>
  </si>
  <si>
    <t>과        목        별</t>
  </si>
  <si>
    <t>온라인취급수수료</t>
  </si>
  <si>
    <t>환송금수수료</t>
  </si>
  <si>
    <t>추심수수료</t>
  </si>
  <si>
    <t>온</t>
  </si>
  <si>
    <t>타행환수수료</t>
  </si>
  <si>
    <t>타조합대리취급수수료</t>
  </si>
  <si>
    <t>수</t>
  </si>
  <si>
    <t>중앙회대리취급수수료</t>
  </si>
  <si>
    <t>중앙회수표대지급수수료</t>
  </si>
  <si>
    <t>타행타지수표대지급수수료</t>
  </si>
  <si>
    <t>전자상거래중개수수료</t>
  </si>
  <si>
    <t>타행수표지급수수료</t>
  </si>
  <si>
    <t>잡</t>
  </si>
  <si>
    <t>자기앞수표발행수수료</t>
  </si>
  <si>
    <t>하추곡지급대행수수료</t>
  </si>
  <si>
    <t>대리사무취급수수료</t>
  </si>
  <si>
    <t>지역개발공채대행수수료</t>
  </si>
  <si>
    <t>지로수수료</t>
  </si>
  <si>
    <t>공과금취급수수료</t>
  </si>
  <si>
    <t>대행업무취급수수료</t>
  </si>
  <si>
    <t>타지방세대리취급수수료</t>
  </si>
  <si>
    <t>보관어음수탁수수료</t>
  </si>
  <si>
    <t>복권지급대행수수료</t>
  </si>
  <si>
    <t>금융정보제공</t>
  </si>
  <si>
    <t>IC칩카드발급수수료</t>
  </si>
  <si>
    <t>제휴사업수수료</t>
  </si>
  <si>
    <t>기타잡수수료</t>
  </si>
  <si>
    <t>소  계</t>
  </si>
  <si>
    <t>판매대행수수료</t>
  </si>
  <si>
    <t>CD,ATM이용수수료</t>
  </si>
  <si>
    <t>E-뱅킹 수수료</t>
  </si>
  <si>
    <t>CMS 취급수수료</t>
  </si>
  <si>
    <t>가상계좌수수료</t>
  </si>
  <si>
    <t>무선단말기수수료</t>
  </si>
  <si>
    <t>CMS 공동이용업무수수료</t>
  </si>
  <si>
    <t>기타수입수수료</t>
  </si>
  <si>
    <t>단기매매국채처분이익</t>
  </si>
  <si>
    <t>단기</t>
  </si>
  <si>
    <t>단기매매공사채처분이익</t>
  </si>
  <si>
    <t>매매</t>
  </si>
  <si>
    <t>단기매매지방채처분이익</t>
  </si>
  <si>
    <t>증권</t>
  </si>
  <si>
    <t>단기매매금융채처분이익</t>
  </si>
  <si>
    <t>처분</t>
  </si>
  <si>
    <t>단기매매회사채처분이익</t>
  </si>
  <si>
    <t>이익</t>
  </si>
  <si>
    <t>단기매매채권형수익증권처분이익</t>
  </si>
  <si>
    <t>단기매매혼합형수익증권처분이익</t>
  </si>
  <si>
    <t>단기매매기업어음처분이익</t>
  </si>
  <si>
    <t>기타단기매매증권처분이익</t>
  </si>
  <si>
    <t>소  계</t>
  </si>
  <si>
    <t>단기매매국채평가이익</t>
  </si>
  <si>
    <t>단기</t>
  </si>
  <si>
    <t>단기매매공사채평가이익</t>
  </si>
  <si>
    <t>매매</t>
  </si>
  <si>
    <t>단기매매지방채평가이익</t>
  </si>
  <si>
    <t>증권</t>
  </si>
  <si>
    <t>단기매매금융채평가이익</t>
  </si>
  <si>
    <t>(구) 법인세환급액</t>
  </si>
  <si>
    <t>평가</t>
  </si>
  <si>
    <t>단기매매회사채평가이익</t>
  </si>
  <si>
    <t>이익</t>
  </si>
  <si>
    <t>단기매매채권형수익증권평가이익</t>
  </si>
  <si>
    <t xml:space="preserve"> </t>
  </si>
  <si>
    <t>단기매매혼합형수익증권평가이익</t>
  </si>
  <si>
    <t>단기매매기업어음평가이익</t>
  </si>
  <si>
    <t>기타단기매매증권평가이익</t>
  </si>
  <si>
    <t>신탁예치금처분이익</t>
  </si>
  <si>
    <t>신탁예치금평가이익</t>
  </si>
  <si>
    <t>대손충당금환입</t>
  </si>
  <si>
    <t>료</t>
  </si>
  <si>
    <t>비</t>
  </si>
  <si>
    <t>대손보전기금출연금</t>
  </si>
  <si>
    <t>퇴직금운용자산손실</t>
  </si>
  <si>
    <t>신용카드수탁취급수수료</t>
  </si>
  <si>
    <t>기
타
잡
수
익</t>
  </si>
  <si>
    <t>행정민원발급대행수익</t>
  </si>
  <si>
    <t>기 타</t>
  </si>
  <si>
    <t>소  계</t>
  </si>
  <si>
    <t>유형자산처분이익</t>
  </si>
  <si>
    <t>비업무용자산처분이익</t>
  </si>
  <si>
    <t>임대료</t>
  </si>
  <si>
    <t>매도
가능
증권
처분
이익</t>
  </si>
  <si>
    <t>매도가능국채처분이익</t>
  </si>
  <si>
    <t>매도가능공사채처분이익</t>
  </si>
  <si>
    <t>매도가능지방채처분이익</t>
  </si>
  <si>
    <t>매도가능금융채처분이익</t>
  </si>
  <si>
    <t>매도가능회사채처분이익</t>
  </si>
  <si>
    <t>매도가능채권형수익증권처분이익</t>
  </si>
  <si>
    <t>매도가능혼합형수익증권처분이익</t>
  </si>
  <si>
    <t>매도가능기업어음처분이익</t>
  </si>
  <si>
    <t>소 계</t>
  </si>
  <si>
    <t>소 계</t>
  </si>
  <si>
    <t>상
품
원
가</t>
  </si>
  <si>
    <t>농
작
물
수
익</t>
  </si>
  <si>
    <t>매도가능
증권처분
이    익</t>
  </si>
  <si>
    <t>만기보유
증권처분
이    익</t>
  </si>
  <si>
    <t>(다)</t>
  </si>
  <si>
    <t>단
기
매
매
증
권
이
자</t>
  </si>
  <si>
    <t>매
도
가
능
증
권
이
자</t>
  </si>
  <si>
    <t>만
기
보
유
증
권
이
자</t>
  </si>
  <si>
    <t>계</t>
  </si>
  <si>
    <t>신 용 사 업 회 계</t>
  </si>
  <si>
    <t>기타매도가능증권처분이익</t>
  </si>
  <si>
    <t>소  계</t>
  </si>
  <si>
    <t>만기보유국채처분이익</t>
  </si>
  <si>
    <t>만기보유공사채처분이익</t>
  </si>
  <si>
    <t>만기보유지방채처분이익</t>
  </si>
  <si>
    <t>수익증권계좌대행</t>
  </si>
  <si>
    <t>제휴사업수수료</t>
  </si>
  <si>
    <t>공인인증서판매대행수수료</t>
  </si>
  <si>
    <t>지로전자수납수수료</t>
  </si>
  <si>
    <t>만기보유금융채처분이익</t>
  </si>
  <si>
    <t>만기보유회사채처분이익</t>
  </si>
  <si>
    <t>만기보유채권형수익증권처분이익</t>
  </si>
  <si>
    <t>손</t>
  </si>
  <si>
    <t>실</t>
  </si>
  <si>
    <t>만기보유혼항형수익증권처분이익</t>
  </si>
  <si>
    <t>예금자보호기금채권처분이익</t>
  </si>
  <si>
    <t>첨가매입국공채처분이익</t>
  </si>
  <si>
    <t>만기보유기업어음처분이익</t>
  </si>
  <si>
    <t>기타만기보유증권처분이익</t>
  </si>
  <si>
    <t>소  계</t>
  </si>
  <si>
    <t>보조금수익</t>
  </si>
  <si>
    <t>외화환산이익</t>
  </si>
  <si>
    <t>외환차익</t>
  </si>
  <si>
    <t>상각채권추심이익</t>
  </si>
  <si>
    <t>전기오류수정이익</t>
  </si>
  <si>
    <t>대출채권매각이익</t>
  </si>
  <si>
    <t>상각채권매각이익</t>
  </si>
  <si>
    <t>기타영업외수익</t>
  </si>
  <si>
    <t>계</t>
  </si>
  <si>
    <t>타회계자금이자수익</t>
  </si>
  <si>
    <t>내
부
수
익</t>
  </si>
  <si>
    <t>지도관리비배분수익</t>
  </si>
  <si>
    <t>기타내부수익</t>
  </si>
  <si>
    <t>타회계정산수익</t>
  </si>
  <si>
    <t>지분법이익</t>
  </si>
  <si>
    <t>16.  신 용 기 타 비 용  계 산 표</t>
  </si>
  <si>
    <t>과      목      별</t>
  </si>
  <si>
    <t>수익증권중도해지수수료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</si>
</sst>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_ "/>
    <numFmt numFmtId="179" formatCode="mm&quot;월&quot;\ dd&quot;일&quot;"/>
    <numFmt numFmtId="180" formatCode="#,##0.0_ "/>
    <numFmt numFmtId="181" formatCode="0_ "/>
    <numFmt numFmtId="182" formatCode="0.00_ "/>
    <numFmt numFmtId="183" formatCode="0.0_ "/>
    <numFmt numFmtId="184" formatCode="0.00_);[Red]\(0.00\)"/>
    <numFmt numFmtId="185" formatCode="#,##0.00_ "/>
    <numFmt numFmtId="186" formatCode="0.0_);[Red]\(0.0\)"/>
  </numFmts>
  <fonts count="109">
    <font>
      <sz val="11"/>
      <name val="돋움"/>
      <family val="3"/>
    </font>
    <font>
      <sz val="12"/>
      <name val="바탕체"/>
      <family val="1"/>
    </font>
    <font>
      <sz val="8"/>
      <name val="바탕"/>
      <family val="1"/>
    </font>
    <font>
      <b/>
      <u val="single"/>
      <sz val="18"/>
      <name val="HY견명조"/>
      <family val="1"/>
    </font>
    <font>
      <b/>
      <sz val="14"/>
      <name val="HY견명조"/>
      <family val="1"/>
    </font>
    <font>
      <sz val="14"/>
      <color indexed="10"/>
      <name val="돋움체"/>
      <family val="3"/>
    </font>
    <font>
      <b/>
      <sz val="18"/>
      <name val="HY견명조"/>
      <family val="1"/>
    </font>
    <font>
      <sz val="14"/>
      <name val="HY견명조"/>
      <family val="1"/>
    </font>
    <font>
      <sz val="12"/>
      <color indexed="46"/>
      <name val="굴림체"/>
      <family val="3"/>
    </font>
    <font>
      <sz val="12"/>
      <color indexed="12"/>
      <name val="굴림체"/>
      <family val="3"/>
    </font>
    <font>
      <b/>
      <u val="single"/>
      <sz val="18"/>
      <name val="돋움체"/>
      <family val="3"/>
    </font>
    <font>
      <sz val="12"/>
      <name val="돋움체"/>
      <family val="3"/>
    </font>
    <font>
      <sz val="12"/>
      <name val="굴림체"/>
      <family val="3"/>
    </font>
    <font>
      <sz val="12"/>
      <color indexed="10"/>
      <name val="굴림체"/>
      <family val="3"/>
    </font>
    <font>
      <b/>
      <sz val="16"/>
      <color indexed="12"/>
      <name val="궁서체"/>
      <family val="1"/>
    </font>
    <font>
      <sz val="16"/>
      <color indexed="12"/>
      <name val="궁서체"/>
      <family val="1"/>
    </font>
    <font>
      <sz val="12"/>
      <color indexed="12"/>
      <name val="궁서체"/>
      <family val="1"/>
    </font>
    <font>
      <b/>
      <sz val="12"/>
      <color indexed="10"/>
      <name val="굴림체"/>
      <family val="3"/>
    </font>
    <font>
      <b/>
      <sz val="12"/>
      <color indexed="10"/>
      <name val="돋움체"/>
      <family val="3"/>
    </font>
    <font>
      <sz val="12"/>
      <color indexed="8"/>
      <name val="돋움체"/>
      <family val="3"/>
    </font>
    <font>
      <sz val="10"/>
      <name val="돋움체"/>
      <family val="3"/>
    </font>
    <font>
      <sz val="12"/>
      <color indexed="14"/>
      <name val="돋움체"/>
      <family val="3"/>
    </font>
    <font>
      <sz val="12"/>
      <color indexed="18"/>
      <name val="돋움체"/>
      <family val="3"/>
    </font>
    <font>
      <sz val="12"/>
      <color indexed="18"/>
      <name val="견고딕"/>
      <family val="1"/>
    </font>
    <font>
      <sz val="12"/>
      <color indexed="10"/>
      <name val="돋움체"/>
      <family val="3"/>
    </font>
    <font>
      <b/>
      <sz val="12"/>
      <color indexed="8"/>
      <name val="돋움체"/>
      <family val="3"/>
    </font>
    <font>
      <b/>
      <sz val="12"/>
      <color indexed="12"/>
      <name val="돋움체"/>
      <family val="3"/>
    </font>
    <font>
      <sz val="14"/>
      <name val="돋움체"/>
      <family val="3"/>
    </font>
    <font>
      <sz val="8"/>
      <name val="바탕체"/>
      <family val="1"/>
    </font>
    <font>
      <b/>
      <sz val="12"/>
      <color indexed="18"/>
      <name val="돋움"/>
      <family val="3"/>
    </font>
    <font>
      <sz val="12"/>
      <name val="바탕"/>
      <family val="1"/>
    </font>
    <font>
      <b/>
      <sz val="12"/>
      <color indexed="18"/>
      <name val="돋움체"/>
      <family val="3"/>
    </font>
    <font>
      <b/>
      <u val="single"/>
      <sz val="14"/>
      <name val="돋움체"/>
      <family val="3"/>
    </font>
    <font>
      <sz val="16"/>
      <name val="돋움체"/>
      <family val="3"/>
    </font>
    <font>
      <b/>
      <sz val="16"/>
      <name val="돋움체"/>
      <family val="3"/>
    </font>
    <font>
      <sz val="12"/>
      <name val="돋움"/>
      <family val="3"/>
    </font>
    <font>
      <b/>
      <sz val="12"/>
      <name val="돋움체"/>
      <family val="3"/>
    </font>
    <font>
      <sz val="12"/>
      <color indexed="17"/>
      <name val="돋움체"/>
      <family val="3"/>
    </font>
    <font>
      <b/>
      <u val="single"/>
      <sz val="18"/>
      <name val="돋움"/>
      <family val="3"/>
    </font>
    <font>
      <sz val="8"/>
      <name val="돋움"/>
      <family val="3"/>
    </font>
    <font>
      <b/>
      <sz val="18"/>
      <name val="돋움체"/>
      <family val="3"/>
    </font>
    <font>
      <u val="single"/>
      <sz val="16"/>
      <name val="돋움체"/>
      <family val="3"/>
    </font>
    <font>
      <u val="single"/>
      <sz val="12"/>
      <name val="돋움체"/>
      <family val="3"/>
    </font>
    <font>
      <u val="single"/>
      <sz val="18"/>
      <name val="돋움체"/>
      <family val="3"/>
    </font>
    <font>
      <b/>
      <sz val="14"/>
      <name val="돋움"/>
      <family val="3"/>
    </font>
    <font>
      <b/>
      <sz val="12"/>
      <name val="돋움"/>
      <family val="3"/>
    </font>
    <font>
      <b/>
      <sz val="12"/>
      <color indexed="10"/>
      <name val="돋움"/>
      <family val="3"/>
    </font>
    <font>
      <sz val="12"/>
      <color indexed="8"/>
      <name val="돋움"/>
      <family val="3"/>
    </font>
    <font>
      <sz val="12"/>
      <color indexed="10"/>
      <name val="돋움"/>
      <family val="3"/>
    </font>
    <font>
      <b/>
      <sz val="16"/>
      <color indexed="10"/>
      <name val="돋움체"/>
      <family val="3"/>
    </font>
    <font>
      <b/>
      <u val="single"/>
      <sz val="18"/>
      <name val="굴림체"/>
      <family val="3"/>
    </font>
    <font>
      <sz val="14"/>
      <name val="굴림체"/>
      <family val="3"/>
    </font>
    <font>
      <sz val="14"/>
      <color indexed="12"/>
      <name val="굴림체"/>
      <family val="3"/>
    </font>
    <font>
      <sz val="12"/>
      <name val="Times New Roman"/>
      <family val="1"/>
    </font>
    <font>
      <b/>
      <sz val="14"/>
      <color indexed="10"/>
      <name val="굴림체"/>
      <family val="3"/>
    </font>
    <font>
      <sz val="14"/>
      <color indexed="10"/>
      <name val="굴림"/>
      <family val="3"/>
    </font>
    <font>
      <b/>
      <sz val="14"/>
      <color indexed="10"/>
      <name val="굴림"/>
      <family val="3"/>
    </font>
    <font>
      <sz val="14"/>
      <color indexed="56"/>
      <name val="궁서체"/>
      <family val="1"/>
    </font>
    <font>
      <sz val="10"/>
      <color indexed="12"/>
      <name val="바탕체"/>
      <family val="1"/>
    </font>
    <font>
      <sz val="12"/>
      <color indexed="12"/>
      <name val="바탕체"/>
      <family val="1"/>
    </font>
    <font>
      <sz val="12"/>
      <color indexed="8"/>
      <name val="굴림체"/>
      <family val="3"/>
    </font>
    <font>
      <b/>
      <sz val="14"/>
      <name val="돋움체"/>
      <family val="3"/>
    </font>
    <font>
      <b/>
      <u val="single"/>
      <sz val="20"/>
      <name val="HY견명조"/>
      <family val="1"/>
    </font>
    <font>
      <b/>
      <u val="single"/>
      <sz val="12"/>
      <color indexed="10"/>
      <name val="돋움"/>
      <family val="3"/>
    </font>
    <font>
      <b/>
      <sz val="18"/>
      <color indexed="10"/>
      <name val="돋움체"/>
      <family val="3"/>
    </font>
    <font>
      <b/>
      <sz val="14"/>
      <color indexed="10"/>
      <name val="돋움체"/>
      <family val="3"/>
    </font>
    <font>
      <sz val="9"/>
      <name val="굴림"/>
      <family val="3"/>
    </font>
    <font>
      <b/>
      <sz val="12"/>
      <color indexed="10"/>
      <name val="굴림"/>
      <family val="3"/>
    </font>
    <font>
      <b/>
      <sz val="12"/>
      <color indexed="48"/>
      <name val="돋움체"/>
      <family val="3"/>
    </font>
    <font>
      <b/>
      <sz val="12"/>
      <color indexed="9"/>
      <name val="돋움체"/>
      <family val="3"/>
    </font>
    <font>
      <sz val="12"/>
      <color indexed="9"/>
      <name val="돋움체"/>
      <family val="3"/>
    </font>
    <font>
      <sz val="12"/>
      <color indexed="48"/>
      <name val="돋움체"/>
      <family val="3"/>
    </font>
    <font>
      <sz val="12"/>
      <color indexed="10"/>
      <name val="견고딕"/>
      <family val="1"/>
    </font>
    <font>
      <b/>
      <sz val="12"/>
      <color indexed="10"/>
      <name val="견고딕"/>
      <family val="1"/>
    </font>
    <font>
      <u val="single"/>
      <sz val="7.7"/>
      <color indexed="12"/>
      <name val="돋움"/>
      <family val="3"/>
    </font>
    <font>
      <u val="single"/>
      <sz val="7.7"/>
      <color indexed="36"/>
      <name val="돋움"/>
      <family val="3"/>
    </font>
    <font>
      <b/>
      <sz val="12"/>
      <name val="굴림"/>
      <family val="3"/>
    </font>
    <font>
      <b/>
      <sz val="12"/>
      <color indexed="20"/>
      <name val="굴림"/>
      <family val="3"/>
    </font>
    <font>
      <b/>
      <sz val="12"/>
      <color indexed="12"/>
      <name val="굴림"/>
      <family val="3"/>
    </font>
    <font>
      <b/>
      <sz val="12"/>
      <color indexed="20"/>
      <name val="돋움체"/>
      <family val="3"/>
    </font>
    <font>
      <sz val="12"/>
      <color indexed="10"/>
      <name val="굴림"/>
      <family val="3"/>
    </font>
    <font>
      <sz val="11"/>
      <name val="돋움체"/>
      <family val="3"/>
    </font>
    <font>
      <b/>
      <sz val="12"/>
      <color indexed="48"/>
      <name val="굴림"/>
      <family val="3"/>
    </font>
    <font>
      <b/>
      <sz val="14"/>
      <color indexed="12"/>
      <name val="돋움체"/>
      <family val="3"/>
    </font>
    <font>
      <b/>
      <sz val="9"/>
      <name val="굴림"/>
      <family val="3"/>
    </font>
    <font>
      <b/>
      <sz val="12"/>
      <color indexed="12"/>
      <name val="굴림체"/>
      <family val="3"/>
    </font>
    <font>
      <sz val="16"/>
      <color indexed="10"/>
      <name val="돋움체"/>
      <family val="3"/>
    </font>
    <font>
      <sz val="16"/>
      <name val="돋움"/>
      <family val="3"/>
    </font>
    <font>
      <sz val="11"/>
      <color indexed="12"/>
      <name val="돋움"/>
      <family val="3"/>
    </font>
    <font>
      <sz val="12"/>
      <color indexed="12"/>
      <name val="돋움체"/>
      <family val="3"/>
    </font>
    <font>
      <sz val="12"/>
      <color indexed="59"/>
      <name val="돋움체"/>
      <family val="3"/>
    </font>
    <font>
      <b/>
      <sz val="16"/>
      <color indexed="12"/>
      <name val="윤디자인고딕"/>
      <family val="1"/>
    </font>
    <font>
      <sz val="11"/>
      <color indexed="10"/>
      <name val="돋움"/>
      <family val="3"/>
    </font>
    <font>
      <sz val="14"/>
      <color indexed="12"/>
      <name val="굴림"/>
      <family val="3"/>
    </font>
    <font>
      <sz val="10"/>
      <name val="굴림"/>
      <family val="3"/>
    </font>
    <font>
      <sz val="12"/>
      <color indexed="12"/>
      <name val="굴림"/>
      <family val="3"/>
    </font>
    <font>
      <b/>
      <sz val="11"/>
      <color indexed="12"/>
      <name val="굴림"/>
      <family val="3"/>
    </font>
    <font>
      <sz val="13"/>
      <name val="굴림"/>
      <family val="3"/>
    </font>
    <font>
      <b/>
      <sz val="13"/>
      <name val="굴림"/>
      <family val="3"/>
    </font>
    <font>
      <b/>
      <u val="single"/>
      <sz val="12"/>
      <color indexed="12"/>
      <name val="돋움"/>
      <family val="3"/>
    </font>
    <font>
      <b/>
      <sz val="12"/>
      <color indexed="12"/>
      <name val="돋움"/>
      <family val="3"/>
    </font>
    <font>
      <b/>
      <sz val="16"/>
      <name val="돋움"/>
      <family val="3"/>
    </font>
    <font>
      <b/>
      <sz val="12"/>
      <color indexed="45"/>
      <name val="굴림체"/>
      <family val="3"/>
    </font>
    <font>
      <b/>
      <sz val="12"/>
      <color indexed="44"/>
      <name val="굴림체"/>
      <family val="3"/>
    </font>
    <font>
      <sz val="12"/>
      <name val="견고딕"/>
      <family val="1"/>
    </font>
    <font>
      <sz val="11"/>
      <name val="굴림"/>
      <family val="3"/>
    </font>
    <font>
      <sz val="12"/>
      <name val="굴림"/>
      <family val="3"/>
    </font>
    <font>
      <sz val="12"/>
      <color indexed="9"/>
      <name val="바탕체"/>
      <family val="1"/>
    </font>
    <font>
      <b/>
      <sz val="8"/>
      <name val="돋움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3">
    <border>
      <left/>
      <right/>
      <top/>
      <bottom/>
      <diagonal/>
    </border>
    <border>
      <left style="medium">
        <color indexed="29"/>
      </left>
      <right style="dotted">
        <color indexed="29"/>
      </right>
      <top style="medium">
        <color indexed="29"/>
      </top>
      <bottom style="dotted">
        <color indexed="29"/>
      </bottom>
    </border>
    <border>
      <left style="dotted">
        <color indexed="29"/>
      </left>
      <right style="dotted">
        <color indexed="29"/>
      </right>
      <top style="medium">
        <color indexed="29"/>
      </top>
      <bottom style="dotted">
        <color indexed="29"/>
      </bottom>
    </border>
    <border>
      <left style="dotted">
        <color indexed="29"/>
      </left>
      <right style="medium">
        <color indexed="29"/>
      </right>
      <top style="medium">
        <color indexed="29"/>
      </top>
      <bottom style="dotted">
        <color indexed="29"/>
      </bottom>
    </border>
    <border>
      <left style="medium">
        <color indexed="29"/>
      </left>
      <right style="dotted">
        <color indexed="29"/>
      </right>
      <top style="dotted">
        <color indexed="29"/>
      </top>
      <bottom style="medium">
        <color indexed="29"/>
      </bottom>
    </border>
    <border>
      <left style="dotted">
        <color indexed="29"/>
      </left>
      <right style="dotted">
        <color indexed="29"/>
      </right>
      <top style="dotted">
        <color indexed="29"/>
      </top>
      <bottom style="medium">
        <color indexed="29"/>
      </bottom>
    </border>
    <border>
      <left style="dotted">
        <color indexed="29"/>
      </left>
      <right style="medium">
        <color indexed="29"/>
      </right>
      <top style="dotted">
        <color indexed="29"/>
      </top>
      <bottom style="medium">
        <color indexed="2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>
        <color indexed="63"/>
      </right>
      <top style="thin"/>
      <bottom style="thin"/>
    </border>
    <border>
      <left style="thin"/>
      <right style="dotted"/>
      <top style="dotted"/>
      <bottom style="thin"/>
    </border>
    <border>
      <left style="thin"/>
      <right style="thin"/>
      <top style="hair"/>
      <bottom style="hair"/>
    </border>
    <border>
      <left style="dotted"/>
      <right style="dotted"/>
      <top style="dotted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 diagonalUp="1">
      <left style="hair"/>
      <right style="hair"/>
      <top style="thin"/>
      <bottom style="thin"/>
      <diagonal style="thin"/>
    </border>
    <border>
      <left style="hair"/>
      <right style="hair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hair"/>
      <top style="dotted"/>
      <bottom style="dotted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dotted"/>
      <top style="dashed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ashed"/>
      <bottom style="thin"/>
    </border>
    <border>
      <left style="hair"/>
      <right>
        <color indexed="63"/>
      </right>
      <top style="dashed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dotted"/>
      <right style="hair"/>
      <top style="thin"/>
      <bottom style="dotted"/>
    </border>
    <border>
      <left style="dotted"/>
      <right style="hair"/>
      <top style="dotted"/>
      <bottom style="dott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dotted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ashed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thin"/>
      <top style="thin"/>
      <bottom style="dashed"/>
    </border>
    <border>
      <left style="hair"/>
      <right style="thin"/>
      <top style="thin"/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dotted"/>
      <top style="dashed"/>
      <bottom style="dashed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dotted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dotted"/>
      <top style="dashed"/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 style="dash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dash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dashed"/>
      <bottom>
        <color indexed="63"/>
      </bottom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dotted"/>
      <top style="dashed"/>
      <bottom style="dashed"/>
    </border>
    <border>
      <left style="dotted"/>
      <right style="dotted"/>
      <top style="dashed"/>
      <bottom style="dashed"/>
    </border>
    <border>
      <left style="dotted"/>
      <right style="thin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dashed"/>
      <bottom style="medium"/>
    </border>
    <border>
      <left style="medium"/>
      <right style="dashed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medium"/>
      <right style="dashed"/>
      <top style="dashed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dotted"/>
      <right style="medium"/>
      <top style="dotted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 style="thin"/>
      <top style="dashed"/>
      <bottom style="dashed"/>
    </border>
    <border>
      <left style="dotted"/>
      <right style="thin"/>
      <top style="dashed"/>
      <bottom>
        <color indexed="63"/>
      </bottom>
    </border>
    <border>
      <left style="dotted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</cellStyleXfs>
  <cellXfs count="1777">
    <xf numFmtId="0" fontId="0" fillId="0" borderId="0" xfId="0" applyAlignment="1">
      <alignment/>
    </xf>
    <xf numFmtId="0" fontId="0" fillId="0" borderId="0" xfId="0" applyNumberForma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13" fillId="0" borderId="0" xfId="0" applyNumberFormat="1" applyFont="1" applyAlignment="1" applyProtection="1">
      <alignment horizontal="centerContinuous" vertical="center"/>
      <protection locked="0"/>
    </xf>
    <xf numFmtId="0" fontId="14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Continuous" vertical="center"/>
      <protection locked="0"/>
    </xf>
    <xf numFmtId="0" fontId="16" fillId="0" borderId="0" xfId="0" applyNumberFormat="1" applyFont="1" applyBorder="1" applyAlignment="1" applyProtection="1">
      <alignment horizontal="centerContinuous" vertical="center"/>
      <protection locked="0"/>
    </xf>
    <xf numFmtId="0" fontId="11" fillId="0" borderId="0" xfId="0" applyNumberFormat="1" applyFont="1" applyAlignment="1" applyProtection="1">
      <alignment horizontal="centerContinuous" vertical="center"/>
      <protection locked="0"/>
    </xf>
    <xf numFmtId="0" fontId="11" fillId="0" borderId="0" xfId="0" applyNumberFormat="1" applyFont="1" applyBorder="1" applyAlignment="1" applyProtection="1">
      <alignment horizontal="centerContinuous" vertical="center"/>
      <protection locked="0"/>
    </xf>
    <xf numFmtId="0" fontId="17" fillId="0" borderId="0" xfId="0" applyNumberFormat="1" applyFont="1" applyAlignment="1" applyProtection="1">
      <alignment horizontal="left"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8" fillId="0" borderId="0" xfId="0" applyNumberFormat="1" applyFont="1" applyAlignment="1" applyProtection="1">
      <alignment horizontal="right" vertical="center"/>
      <protection locked="0"/>
    </xf>
    <xf numFmtId="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8" xfId="0" applyNumberFormat="1" applyFont="1" applyBorder="1" applyAlignment="1" applyProtection="1" quotePrefix="1">
      <alignment horizontal="center" vertical="center"/>
      <protection locked="0"/>
    </xf>
    <xf numFmtId="0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distributed" vertical="center"/>
      <protection locked="0"/>
    </xf>
    <xf numFmtId="3" fontId="11" fillId="0" borderId="16" xfId="0" applyNumberFormat="1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horizontal="distributed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3" fontId="11" fillId="2" borderId="16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 locked="0"/>
    </xf>
    <xf numFmtId="0" fontId="19" fillId="0" borderId="18" xfId="0" applyNumberFormat="1" applyFont="1" applyBorder="1" applyAlignment="1" applyProtection="1">
      <alignment horizontal="distributed" vertical="center"/>
      <protection locked="0"/>
    </xf>
    <xf numFmtId="3" fontId="11" fillId="0" borderId="18" xfId="0" applyNumberFormat="1" applyFont="1" applyBorder="1" applyAlignment="1" applyProtection="1">
      <alignment vertical="center"/>
      <protection locked="0"/>
    </xf>
    <xf numFmtId="3" fontId="11" fillId="2" borderId="18" xfId="0" applyNumberFormat="1" applyFont="1" applyFill="1" applyBorder="1" applyAlignment="1" applyProtection="1">
      <alignment vertical="center"/>
      <protection/>
    </xf>
    <xf numFmtId="0" fontId="11" fillId="2" borderId="19" xfId="0" applyNumberFormat="1" applyFont="1" applyFill="1" applyBorder="1" applyAlignment="1" applyProtection="1">
      <alignment horizontal="center" vertical="center"/>
      <protection locked="0"/>
    </xf>
    <xf numFmtId="3" fontId="11" fillId="2" borderId="19" xfId="0" applyNumberFormat="1" applyFont="1" applyFill="1" applyBorder="1" applyAlignment="1" applyProtection="1">
      <alignment vertical="center"/>
      <protection/>
    </xf>
    <xf numFmtId="0" fontId="11" fillId="0" borderId="18" xfId="0" applyNumberFormat="1" applyFont="1" applyBorder="1" applyAlignment="1" applyProtection="1">
      <alignment horizontal="distributed" vertical="center"/>
      <protection locked="0"/>
    </xf>
    <xf numFmtId="0" fontId="11" fillId="2" borderId="20" xfId="0" applyNumberFormat="1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3" fontId="11" fillId="0" borderId="17" xfId="0" applyNumberFormat="1" applyFont="1" applyBorder="1" applyAlignment="1" applyProtection="1">
      <alignment vertical="center"/>
      <protection locked="0"/>
    </xf>
    <xf numFmtId="3" fontId="11" fillId="2" borderId="17" xfId="0" applyNumberFormat="1" applyFont="1" applyFill="1" applyBorder="1" applyAlignment="1" applyProtection="1">
      <alignment vertical="center"/>
      <protection/>
    </xf>
    <xf numFmtId="0" fontId="20" fillId="0" borderId="13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0" fontId="21" fillId="0" borderId="0" xfId="0" applyNumberFormat="1" applyFont="1" applyAlignment="1" applyProtection="1" quotePrefix="1">
      <alignment horizontal="left" vertical="center"/>
      <protection locked="0"/>
    </xf>
    <xf numFmtId="0" fontId="20" fillId="0" borderId="0" xfId="0" applyNumberFormat="1" applyFont="1" applyAlignment="1" applyProtection="1">
      <alignment horizontal="left" vertical="center"/>
      <protection locked="0"/>
    </xf>
    <xf numFmtId="0" fontId="22" fillId="0" borderId="0" xfId="0" applyNumberFormat="1" applyFont="1" applyAlignment="1" applyProtection="1">
      <alignment horizontal="left" vertical="center"/>
      <protection locked="0"/>
    </xf>
    <xf numFmtId="0" fontId="22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NumberFormat="1" applyFont="1" applyAlignment="1" applyProtection="1" quotePrefix="1">
      <alignment vertical="center"/>
      <protection locked="0"/>
    </xf>
    <xf numFmtId="0" fontId="22" fillId="0" borderId="0" xfId="0" applyNumberFormat="1" applyFont="1" applyAlignment="1" applyProtection="1" quotePrefix="1">
      <alignment horizontal="left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distributed" vertical="center"/>
      <protection locked="0"/>
    </xf>
    <xf numFmtId="3" fontId="11" fillId="2" borderId="26" xfId="0" applyNumberFormat="1" applyFont="1" applyFill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horizontal="distributed" vertical="center"/>
      <protection locked="0"/>
    </xf>
    <xf numFmtId="3" fontId="11" fillId="2" borderId="27" xfId="0" applyNumberFormat="1" applyFont="1" applyFill="1" applyBorder="1" applyAlignment="1" applyProtection="1">
      <alignment vertical="center"/>
      <protection/>
    </xf>
    <xf numFmtId="3" fontId="11" fillId="2" borderId="28" xfId="0" applyNumberFormat="1" applyFont="1" applyFill="1" applyBorder="1" applyAlignment="1" applyProtection="1">
      <alignment vertical="center"/>
      <protection/>
    </xf>
    <xf numFmtId="3" fontId="11" fillId="2" borderId="29" xfId="0" applyNumberFormat="1" applyFont="1" applyFill="1" applyBorder="1" applyAlignment="1" applyProtection="1">
      <alignment vertical="center"/>
      <protection/>
    </xf>
    <xf numFmtId="3" fontId="11" fillId="2" borderId="30" xfId="0" applyNumberFormat="1" applyFont="1" applyFill="1" applyBorder="1" applyAlignment="1" applyProtection="1">
      <alignment vertical="center"/>
      <protection/>
    </xf>
    <xf numFmtId="3" fontId="11" fillId="2" borderId="31" xfId="0" applyNumberFormat="1" applyFont="1" applyFill="1" applyBorder="1" applyAlignment="1" applyProtection="1">
      <alignment vertical="center"/>
      <protection/>
    </xf>
    <xf numFmtId="3" fontId="11" fillId="2" borderId="32" xfId="0" applyNumberFormat="1" applyFont="1" applyFill="1" applyBorder="1" applyAlignment="1" applyProtection="1">
      <alignment vertical="center"/>
      <protection/>
    </xf>
    <xf numFmtId="3" fontId="11" fillId="2" borderId="33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 locked="0"/>
    </xf>
    <xf numFmtId="0" fontId="2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NumberFormat="1" applyFont="1" applyAlignment="1" applyProtection="1">
      <alignment vertical="center"/>
      <protection locked="0"/>
    </xf>
    <xf numFmtId="0" fontId="25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NumberFormat="1" applyFont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 quotePrefix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distributed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distributed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NumberFormat="1" applyFont="1" applyAlignment="1" applyProtection="1">
      <alignment vertical="center"/>
      <protection locked="0"/>
    </xf>
    <xf numFmtId="0" fontId="30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NumberFormat="1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 quotePrefix="1">
      <alignment horizontal="center" vertical="center"/>
      <protection locked="0"/>
    </xf>
    <xf numFmtId="0" fontId="11" fillId="0" borderId="25" xfId="0" applyFont="1" applyBorder="1" applyAlignment="1" applyProtection="1" quotePrefix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33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33" fillId="0" borderId="0" xfId="0" applyNumberFormat="1" applyFont="1" applyAlignment="1" applyProtection="1">
      <alignment horizontal="centerContinuous"/>
      <protection locked="0"/>
    </xf>
    <xf numFmtId="0" fontId="34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 applyProtection="1">
      <alignment vertical="center"/>
      <protection locked="0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11" fillId="0" borderId="25" xfId="0" applyNumberFormat="1" applyFont="1" applyBorder="1" applyAlignment="1" applyProtection="1">
      <alignment vertical="center"/>
      <protection locked="0"/>
    </xf>
    <xf numFmtId="3" fontId="11" fillId="2" borderId="25" xfId="0" applyNumberFormat="1" applyFont="1" applyFill="1" applyBorder="1" applyAlignment="1" applyProtection="1">
      <alignment vertical="center"/>
      <protection/>
    </xf>
    <xf numFmtId="3" fontId="11" fillId="2" borderId="15" xfId="0" applyNumberFormat="1" applyFont="1" applyFill="1" applyBorder="1" applyAlignment="1" applyProtection="1">
      <alignment vertical="center"/>
      <protection/>
    </xf>
    <xf numFmtId="3" fontId="11" fillId="2" borderId="12" xfId="0" applyNumberFormat="1" applyFont="1" applyFill="1" applyBorder="1" applyAlignment="1" applyProtection="1">
      <alignment vertical="center"/>
      <protection/>
    </xf>
    <xf numFmtId="3" fontId="11" fillId="0" borderId="37" xfId="0" applyNumberFormat="1" applyFont="1" applyBorder="1" applyAlignment="1" applyProtection="1">
      <alignment vertical="center"/>
      <protection locked="0"/>
    </xf>
    <xf numFmtId="3" fontId="11" fillId="0" borderId="26" xfId="0" applyNumberFormat="1" applyFont="1" applyBorder="1" applyAlignment="1" applyProtection="1">
      <alignment vertical="center"/>
      <protection locked="0"/>
    </xf>
    <xf numFmtId="3" fontId="11" fillId="0" borderId="38" xfId="0" applyNumberFormat="1" applyFont="1" applyBorder="1" applyAlignment="1" applyProtection="1">
      <alignment vertical="center"/>
      <protection locked="0"/>
    </xf>
    <xf numFmtId="0" fontId="35" fillId="0" borderId="11" xfId="0" applyNumberFormat="1" applyFont="1" applyBorder="1" applyAlignment="1" applyProtection="1">
      <alignment horizontal="center" vertical="center"/>
      <protection locked="0"/>
    </xf>
    <xf numFmtId="3" fontId="11" fillId="0" borderId="39" xfId="0" applyNumberFormat="1" applyFont="1" applyBorder="1" applyAlignment="1" applyProtection="1">
      <alignment vertical="center"/>
      <protection locked="0"/>
    </xf>
    <xf numFmtId="3" fontId="11" fillId="0" borderId="27" xfId="0" applyNumberFormat="1" applyFont="1" applyBorder="1" applyAlignment="1" applyProtection="1">
      <alignment vertical="center"/>
      <protection locked="0"/>
    </xf>
    <xf numFmtId="3" fontId="11" fillId="0" borderId="40" xfId="0" applyNumberFormat="1" applyFont="1" applyBorder="1" applyAlignment="1" applyProtection="1">
      <alignment vertical="center"/>
      <protection locked="0"/>
    </xf>
    <xf numFmtId="3" fontId="11" fillId="0" borderId="31" xfId="0" applyNumberFormat="1" applyFont="1" applyBorder="1" applyAlignment="1" applyProtection="1">
      <alignment vertical="center"/>
      <protection locked="0"/>
    </xf>
    <xf numFmtId="3" fontId="11" fillId="0" borderId="33" xfId="0" applyNumberFormat="1" applyFont="1" applyBorder="1" applyAlignment="1" applyProtection="1">
      <alignment vertical="center"/>
      <protection locked="0"/>
    </xf>
    <xf numFmtId="3" fontId="11" fillId="0" borderId="32" xfId="0" applyNumberFormat="1" applyFont="1" applyBorder="1" applyAlignment="1" applyProtection="1">
      <alignment vertical="center"/>
      <protection locked="0"/>
    </xf>
    <xf numFmtId="3" fontId="11" fillId="2" borderId="41" xfId="0" applyNumberFormat="1" applyFont="1" applyFill="1" applyBorder="1" applyAlignment="1" applyProtection="1">
      <alignment vertical="center"/>
      <protection/>
    </xf>
    <xf numFmtId="3" fontId="11" fillId="0" borderId="41" xfId="0" applyNumberFormat="1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 quotePrefix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3" fontId="11" fillId="2" borderId="42" xfId="0" applyNumberFormat="1" applyFont="1" applyFill="1" applyBorder="1" applyAlignment="1" applyProtection="1">
      <alignment vertical="center"/>
      <protection/>
    </xf>
    <xf numFmtId="0" fontId="35" fillId="0" borderId="8" xfId="0" applyNumberFormat="1" applyFont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3" fontId="11" fillId="0" borderId="33" xfId="0" applyNumberFormat="1" applyFont="1" applyFill="1" applyBorder="1" applyAlignment="1" applyProtection="1">
      <alignment vertical="center"/>
      <protection locked="0"/>
    </xf>
    <xf numFmtId="3" fontId="11" fillId="0" borderId="32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34" fillId="0" borderId="0" xfId="0" applyNumberFormat="1" applyFont="1" applyAlignment="1" applyProtection="1">
      <alignment horizontal="left" vertical="center"/>
      <protection locked="0"/>
    </xf>
    <xf numFmtId="0" fontId="11" fillId="2" borderId="19" xfId="0" applyNumberFormat="1" applyFont="1" applyFill="1" applyBorder="1" applyAlignment="1" applyProtection="1">
      <alignment horizontal="distributed" vertical="center"/>
      <protection locked="0"/>
    </xf>
    <xf numFmtId="0" fontId="36" fillId="0" borderId="0" xfId="0" applyNumberFormat="1" applyFont="1" applyFill="1" applyAlignment="1" applyProtection="1">
      <alignment vertical="center"/>
      <protection locked="0"/>
    </xf>
    <xf numFmtId="0" fontId="34" fillId="0" borderId="0" xfId="0" applyNumberFormat="1" applyFont="1" applyAlignment="1" applyProtection="1">
      <alignment vertical="center"/>
      <protection locked="0"/>
    </xf>
    <xf numFmtId="0" fontId="36" fillId="0" borderId="0" xfId="0" applyNumberFormat="1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3" fontId="11" fillId="0" borderId="43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distributed" vertical="center"/>
      <protection locked="0"/>
    </xf>
    <xf numFmtId="0" fontId="11" fillId="2" borderId="19" xfId="0" applyFont="1" applyFill="1" applyBorder="1" applyAlignment="1" applyProtection="1">
      <alignment horizontal="distributed" vertical="center"/>
      <protection locked="0"/>
    </xf>
    <xf numFmtId="0" fontId="36" fillId="0" borderId="0" xfId="0" applyFont="1" applyAlignment="1" applyProtection="1">
      <alignment vertical="center"/>
      <protection locked="0"/>
    </xf>
    <xf numFmtId="10" fontId="11" fillId="0" borderId="38" xfId="0" applyNumberFormat="1" applyFont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10" fontId="11" fillId="0" borderId="40" xfId="0" applyNumberFormat="1" applyFont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1" fillId="0" borderId="44" xfId="0" applyNumberFormat="1" applyFont="1" applyBorder="1" applyAlignment="1" applyProtection="1">
      <alignment horizontal="distributed" vertical="center"/>
      <protection locked="0"/>
    </xf>
    <xf numFmtId="10" fontId="11" fillId="3" borderId="29" xfId="0" applyNumberFormat="1" applyFont="1" applyFill="1" applyBorder="1" applyAlignment="1" applyProtection="1">
      <alignment vertical="center"/>
      <protection locked="0"/>
    </xf>
    <xf numFmtId="10" fontId="11" fillId="3" borderId="32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45" xfId="0" applyNumberFormat="1" applyFont="1" applyBorder="1" applyAlignment="1" applyProtection="1">
      <alignment horizontal="distributed" vertical="center"/>
      <protection locked="0"/>
    </xf>
    <xf numFmtId="0" fontId="35" fillId="0" borderId="0" xfId="0" applyFont="1" applyAlignment="1">
      <alignment horizontal="center" vertical="center"/>
    </xf>
    <xf numFmtId="0" fontId="35" fillId="0" borderId="44" xfId="0" applyNumberFormat="1" applyFont="1" applyBorder="1" applyAlignment="1" applyProtection="1">
      <alignment horizontal="distributed" vertical="center"/>
      <protection locked="0"/>
    </xf>
    <xf numFmtId="0" fontId="35" fillId="2" borderId="46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11" fillId="0" borderId="47" xfId="0" applyFont="1" applyBorder="1" applyAlignment="1" applyProtection="1">
      <alignment horizontal="centerContinuous" vertical="center"/>
      <protection locked="0"/>
    </xf>
    <xf numFmtId="0" fontId="11" fillId="0" borderId="48" xfId="0" applyFont="1" applyBorder="1" applyAlignment="1" applyProtection="1">
      <alignment horizontal="centerContinuous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 quotePrefix="1">
      <alignment horizontal="right" vertical="center"/>
      <protection locked="0"/>
    </xf>
    <xf numFmtId="0" fontId="11" fillId="2" borderId="19" xfId="0" applyFont="1" applyFill="1" applyBorder="1" applyAlignment="1" applyProtection="1">
      <alignment horizontal="centerContinuous" vertical="center"/>
      <protection locked="0"/>
    </xf>
    <xf numFmtId="3" fontId="11" fillId="2" borderId="14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1" fillId="0" borderId="49" xfId="0" applyNumberFormat="1" applyFont="1" applyBorder="1" applyAlignment="1" applyProtection="1">
      <alignment horizontal="center" vertical="center"/>
      <protection locked="0"/>
    </xf>
    <xf numFmtId="0" fontId="11" fillId="0" borderId="50" xfId="0" applyNumberFormat="1" applyFont="1" applyBorder="1" applyAlignment="1" applyProtection="1">
      <alignment horizontal="center" vertical="center"/>
      <protection locked="0"/>
    </xf>
    <xf numFmtId="0" fontId="11" fillId="0" borderId="5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vertical="center"/>
      <protection locked="0"/>
    </xf>
    <xf numFmtId="3" fontId="11" fillId="0" borderId="0" xfId="0" applyNumberFormat="1" applyFont="1" applyFill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3" fontId="11" fillId="0" borderId="14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0" fontId="11" fillId="2" borderId="19" xfId="0" applyNumberFormat="1" applyFont="1" applyFill="1" applyBorder="1" applyAlignment="1" applyProtection="1">
      <alignment horizontal="centerContinuous" vertical="center"/>
      <protection locked="0"/>
    </xf>
    <xf numFmtId="0" fontId="11" fillId="0" borderId="7" xfId="0" applyFont="1" applyBorder="1" applyAlignment="1" applyProtection="1">
      <alignment horizontal="centerContinuous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10" fontId="11" fillId="0" borderId="38" xfId="15" applyNumberFormat="1" applyFont="1" applyBorder="1" applyAlignment="1" applyProtection="1">
      <alignment vertical="center"/>
      <protection locked="0"/>
    </xf>
    <xf numFmtId="10" fontId="11" fillId="0" borderId="40" xfId="15" applyNumberFormat="1" applyFont="1" applyBorder="1" applyAlignment="1" applyProtection="1">
      <alignment vertical="center"/>
      <protection locked="0"/>
    </xf>
    <xf numFmtId="10" fontId="11" fillId="3" borderId="29" xfId="15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distributed" vertical="center"/>
      <protection locked="0"/>
    </xf>
    <xf numFmtId="0" fontId="43" fillId="0" borderId="0" xfId="0" applyFont="1" applyAlignment="1" applyProtection="1">
      <alignment vertical="center"/>
      <protection locked="0"/>
    </xf>
    <xf numFmtId="3" fontId="11" fillId="2" borderId="10" xfId="0" applyNumberFormat="1" applyFont="1" applyFill="1" applyBorder="1" applyAlignment="1" applyProtection="1">
      <alignment vertical="center"/>
      <protection/>
    </xf>
    <xf numFmtId="0" fontId="11" fillId="3" borderId="9" xfId="0" applyNumberFormat="1" applyFont="1" applyFill="1" applyBorder="1" applyAlignment="1" applyProtection="1">
      <alignment horizontal="centerContinuous" vertical="center"/>
      <protection locked="0"/>
    </xf>
    <xf numFmtId="0" fontId="11" fillId="3" borderId="10" xfId="0" applyNumberFormat="1" applyFont="1" applyFill="1" applyBorder="1" applyAlignment="1" applyProtection="1">
      <alignment horizontal="centerContinuous" vertical="center"/>
      <protection locked="0"/>
    </xf>
    <xf numFmtId="3" fontId="11" fillId="3" borderId="22" xfId="0" applyNumberFormat="1" applyFont="1" applyFill="1" applyBorder="1" applyAlignment="1" applyProtection="1">
      <alignment vertical="center"/>
      <protection locked="0"/>
    </xf>
    <xf numFmtId="3" fontId="11" fillId="3" borderId="23" xfId="0" applyNumberFormat="1" applyFont="1" applyFill="1" applyBorder="1" applyAlignment="1" applyProtection="1">
      <alignment vertical="center"/>
      <protection locked="0"/>
    </xf>
    <xf numFmtId="3" fontId="11" fillId="3" borderId="24" xfId="0" applyNumberFormat="1" applyFont="1" applyFill="1" applyBorder="1" applyAlignment="1" applyProtection="1">
      <alignment vertical="center"/>
      <protection locked="0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0" borderId="52" xfId="0" applyNumberFormat="1" applyFont="1" applyBorder="1" applyAlignment="1" applyProtection="1">
      <alignment horizontal="center" vertical="center"/>
      <protection locked="0"/>
    </xf>
    <xf numFmtId="3" fontId="11" fillId="0" borderId="53" xfId="0" applyNumberFormat="1" applyFont="1" applyBorder="1" applyAlignment="1" applyProtection="1">
      <alignment horizontal="center" vertical="center"/>
      <protection locked="0"/>
    </xf>
    <xf numFmtId="3" fontId="11" fillId="0" borderId="54" xfId="0" applyNumberFormat="1" applyFont="1" applyBorder="1" applyAlignment="1" applyProtection="1">
      <alignment horizontal="center" vertical="center"/>
      <protection locked="0"/>
    </xf>
    <xf numFmtId="0" fontId="11" fillId="3" borderId="21" xfId="0" applyNumberFormat="1" applyFont="1" applyFill="1" applyBorder="1" applyAlignment="1" applyProtection="1">
      <alignment vertical="center"/>
      <protection locked="0"/>
    </xf>
    <xf numFmtId="0" fontId="11" fillId="3" borderId="12" xfId="0" applyNumberFormat="1" applyFont="1" applyFill="1" applyBorder="1" applyAlignment="1" applyProtection="1">
      <alignment vertical="center"/>
      <protection locked="0"/>
    </xf>
    <xf numFmtId="3" fontId="11" fillId="3" borderId="14" xfId="0" applyNumberFormat="1" applyFont="1" applyFill="1" applyBorder="1" applyAlignment="1" applyProtection="1">
      <alignment vertical="center"/>
      <protection locked="0"/>
    </xf>
    <xf numFmtId="3" fontId="11" fillId="3" borderId="25" xfId="0" applyNumberFormat="1" applyFont="1" applyFill="1" applyBorder="1" applyAlignment="1" applyProtection="1">
      <alignment vertical="center"/>
      <protection locked="0"/>
    </xf>
    <xf numFmtId="3" fontId="11" fillId="3" borderId="15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3" fontId="11" fillId="0" borderId="14" xfId="0" applyNumberFormat="1" applyFont="1" applyBorder="1" applyAlignment="1" applyProtection="1">
      <alignment horizontal="center" vertical="center"/>
      <protection locked="0"/>
    </xf>
    <xf numFmtId="3" fontId="11" fillId="0" borderId="25" xfId="0" applyNumberFormat="1" applyFont="1" applyBorder="1" applyAlignment="1" applyProtection="1">
      <alignment horizontal="center" vertical="center"/>
      <protection locked="0"/>
    </xf>
    <xf numFmtId="3" fontId="11" fillId="0" borderId="15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 applyProtection="1">
      <alignment vertical="center"/>
      <protection locked="0"/>
    </xf>
    <xf numFmtId="3" fontId="11" fillId="0" borderId="23" xfId="0" applyNumberFormat="1" applyFont="1" applyBorder="1" applyAlignment="1" applyProtection="1">
      <alignment vertical="center"/>
      <protection locked="0"/>
    </xf>
    <xf numFmtId="3" fontId="11" fillId="2" borderId="24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 locked="0"/>
    </xf>
    <xf numFmtId="10" fontId="11" fillId="0" borderId="25" xfId="15" applyNumberFormat="1" applyFont="1" applyFill="1" applyBorder="1" applyAlignment="1" applyProtection="1">
      <alignment vertical="center"/>
      <protection locked="0"/>
    </xf>
    <xf numFmtId="3" fontId="11" fillId="0" borderId="54" xfId="0" applyNumberFormat="1" applyFont="1" applyFill="1" applyBorder="1" applyAlignment="1" applyProtection="1">
      <alignment vertical="center"/>
      <protection locked="0"/>
    </xf>
    <xf numFmtId="10" fontId="11" fillId="0" borderId="32" xfId="15" applyNumberFormat="1" applyFont="1" applyFill="1" applyBorder="1" applyAlignment="1" applyProtection="1">
      <alignment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 quotePrefix="1">
      <alignment horizontal="center" vertical="center"/>
      <protection locked="0"/>
    </xf>
    <xf numFmtId="0" fontId="11" fillId="0" borderId="50" xfId="0" applyFont="1" applyBorder="1" applyAlignment="1" applyProtection="1" quotePrefix="1">
      <alignment horizontal="center" vertical="center"/>
      <protection locked="0"/>
    </xf>
    <xf numFmtId="0" fontId="11" fillId="0" borderId="51" xfId="0" applyFont="1" applyBorder="1" applyAlignment="1" applyProtection="1" quotePrefix="1">
      <alignment horizontal="center" vertical="center"/>
      <protection locked="0"/>
    </xf>
    <xf numFmtId="0" fontId="40" fillId="0" borderId="0" xfId="0" applyNumberFormat="1" applyFont="1" applyAlignment="1" applyProtection="1">
      <alignment horizontal="left" vertical="center"/>
      <protection locked="0"/>
    </xf>
    <xf numFmtId="0" fontId="18" fillId="0" borderId="0" xfId="0" applyNumberFormat="1" applyFont="1" applyAlignment="1" applyProtection="1" quotePrefix="1">
      <alignment horizontal="right" vertical="center"/>
      <protection locked="0"/>
    </xf>
    <xf numFmtId="0" fontId="11" fillId="0" borderId="35" xfId="0" applyNumberFormat="1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Alignment="1">
      <alignment vertical="center"/>
    </xf>
    <xf numFmtId="0" fontId="11" fillId="0" borderId="36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35" fillId="0" borderId="8" xfId="0" applyFont="1" applyBorder="1" applyAlignment="1" applyProtection="1">
      <alignment horizontal="center" vertical="center"/>
      <protection locked="0"/>
    </xf>
    <xf numFmtId="0" fontId="35" fillId="0" borderId="34" xfId="0" applyFont="1" applyBorder="1" applyAlignment="1" applyProtection="1">
      <alignment horizontal="center" vertical="center"/>
      <protection locked="0"/>
    </xf>
    <xf numFmtId="0" fontId="35" fillId="0" borderId="35" xfId="0" applyFont="1" applyBorder="1" applyAlignment="1" applyProtection="1">
      <alignment horizontal="center" vertical="center"/>
      <protection locked="0"/>
    </xf>
    <xf numFmtId="0" fontId="35" fillId="0" borderId="36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distributed" vertical="center"/>
      <protection locked="0"/>
    </xf>
    <xf numFmtId="0" fontId="35" fillId="0" borderId="18" xfId="0" applyFont="1" applyBorder="1" applyAlignment="1" applyProtection="1">
      <alignment horizontal="distributed" vertical="center"/>
      <protection locked="0"/>
    </xf>
    <xf numFmtId="0" fontId="35" fillId="2" borderId="19" xfId="0" applyFont="1" applyFill="1" applyBorder="1" applyAlignment="1" applyProtection="1">
      <alignment horizontal="center" vertical="center"/>
      <protection locked="0"/>
    </xf>
    <xf numFmtId="37" fontId="0" fillId="0" borderId="0" xfId="0" applyNumberFormat="1" applyAlignment="1" applyProtection="1">
      <alignment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horizontal="left" vertical="center"/>
      <protection locked="0"/>
    </xf>
    <xf numFmtId="0" fontId="49" fillId="0" borderId="0" xfId="0" applyNumberFormat="1" applyFont="1" applyAlignment="1" applyProtection="1">
      <alignment vertical="center"/>
      <protection locked="0"/>
    </xf>
    <xf numFmtId="0" fontId="50" fillId="0" borderId="0" xfId="0" applyNumberFormat="1" applyFont="1" applyAlignment="1" applyProtection="1">
      <alignment vertical="center"/>
      <protection locked="0"/>
    </xf>
    <xf numFmtId="0" fontId="17" fillId="0" borderId="0" xfId="0" applyNumberFormat="1" applyFont="1" applyAlignment="1" applyProtection="1">
      <alignment vertical="center"/>
      <protection locked="0"/>
    </xf>
    <xf numFmtId="37" fontId="51" fillId="0" borderId="0" xfId="0" applyNumberFormat="1" applyFont="1" applyAlignment="1" applyProtection="1">
      <alignment vertical="center"/>
      <protection locked="0"/>
    </xf>
    <xf numFmtId="0" fontId="51" fillId="0" borderId="0" xfId="0" applyNumberFormat="1" applyFont="1" applyAlignment="1" applyProtection="1">
      <alignment vertical="center"/>
      <protection locked="0"/>
    </xf>
    <xf numFmtId="0" fontId="52" fillId="0" borderId="0" xfId="0" applyNumberFormat="1" applyFont="1" applyAlignment="1" applyProtection="1">
      <alignment vertical="center"/>
      <protection locked="0"/>
    </xf>
    <xf numFmtId="0" fontId="17" fillId="0" borderId="0" xfId="0" applyNumberFormat="1" applyFont="1" applyAlignment="1" applyProtection="1">
      <alignment horizontal="right" vertical="center"/>
      <protection locked="0"/>
    </xf>
    <xf numFmtId="0" fontId="12" fillId="2" borderId="60" xfId="0" applyNumberFormat="1" applyFont="1" applyFill="1" applyBorder="1" applyAlignment="1" applyProtection="1">
      <alignment horizontal="center" vertical="center"/>
      <protection locked="0"/>
    </xf>
    <xf numFmtId="0" fontId="12" fillId="2" borderId="61" xfId="0" applyNumberFormat="1" applyFont="1" applyFill="1" applyBorder="1" applyAlignment="1" applyProtection="1">
      <alignment horizontal="center" vertical="center"/>
      <protection locked="0"/>
    </xf>
    <xf numFmtId="37" fontId="61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1" fillId="0" borderId="63" xfId="0" applyNumberFormat="1" applyFont="1" applyBorder="1" applyAlignment="1" applyProtection="1">
      <alignment horizontal="center" vertical="center"/>
      <protection locked="0"/>
    </xf>
    <xf numFmtId="3" fontId="11" fillId="2" borderId="64" xfId="0" applyNumberFormat="1" applyFont="1" applyFill="1" applyBorder="1" applyAlignment="1" applyProtection="1">
      <alignment vertical="center"/>
      <protection/>
    </xf>
    <xf numFmtId="3" fontId="11" fillId="2" borderId="65" xfId="0" applyNumberFormat="1" applyFont="1" applyFill="1" applyBorder="1" applyAlignment="1" applyProtection="1">
      <alignment vertical="center"/>
      <protection/>
    </xf>
    <xf numFmtId="0" fontId="11" fillId="0" borderId="66" xfId="0" applyNumberFormat="1" applyFont="1" applyBorder="1" applyAlignment="1" applyProtection="1">
      <alignment horizontal="center" vertical="center"/>
      <protection locked="0"/>
    </xf>
    <xf numFmtId="3" fontId="11" fillId="0" borderId="53" xfId="0" applyNumberFormat="1" applyFont="1" applyBorder="1" applyAlignment="1" applyProtection="1">
      <alignment vertical="center"/>
      <protection locked="0"/>
    </xf>
    <xf numFmtId="37" fontId="45" fillId="0" borderId="0" xfId="0" applyNumberFormat="1" applyFont="1" applyAlignment="1" applyProtection="1">
      <alignment vertical="center"/>
      <protection locked="0"/>
    </xf>
    <xf numFmtId="176" fontId="11" fillId="2" borderId="16" xfId="15" applyNumberFormat="1" applyFont="1" applyFill="1" applyBorder="1" applyAlignment="1" applyProtection="1">
      <alignment vertical="center"/>
      <protection/>
    </xf>
    <xf numFmtId="176" fontId="11" fillId="2" borderId="18" xfId="15" applyNumberFormat="1" applyFont="1" applyFill="1" applyBorder="1" applyAlignment="1" applyProtection="1">
      <alignment vertical="center"/>
      <protection/>
    </xf>
    <xf numFmtId="176" fontId="11" fillId="2" borderId="19" xfId="15" applyNumberFormat="1" applyFont="1" applyFill="1" applyBorder="1" applyAlignment="1" applyProtection="1">
      <alignment vertical="center"/>
      <protection/>
    </xf>
    <xf numFmtId="176" fontId="11" fillId="2" borderId="41" xfId="15" applyNumberFormat="1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vertical="center"/>
      <protection locked="0"/>
    </xf>
    <xf numFmtId="3" fontId="11" fillId="2" borderId="54" xfId="0" applyNumberFormat="1" applyFont="1" applyFill="1" applyBorder="1" applyAlignment="1" applyProtection="1">
      <alignment vertical="center"/>
      <protection/>
    </xf>
    <xf numFmtId="0" fontId="11" fillId="0" borderId="67" xfId="0" applyFont="1" applyFill="1" applyBorder="1" applyAlignment="1" applyProtection="1">
      <alignment horizontal="distributed" vertical="center"/>
      <protection locked="0"/>
    </xf>
    <xf numFmtId="0" fontId="11" fillId="5" borderId="7" xfId="0" applyFont="1" applyFill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 applyProtection="1">
      <alignment horizontal="center" vertical="center" wrapText="1"/>
      <protection locked="0"/>
    </xf>
    <xf numFmtId="176" fontId="11" fillId="2" borderId="8" xfId="15" applyNumberFormat="1" applyFont="1" applyFill="1" applyBorder="1" applyAlignment="1" applyProtection="1">
      <alignment vertical="center"/>
      <protection/>
    </xf>
    <xf numFmtId="176" fontId="11" fillId="2" borderId="67" xfId="15" applyNumberFormat="1" applyFont="1" applyFill="1" applyBorder="1" applyAlignment="1" applyProtection="1">
      <alignment vertical="center"/>
      <protection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3" fontId="11" fillId="0" borderId="7" xfId="0" applyNumberFormat="1" applyFont="1" applyBorder="1" applyAlignment="1" applyProtection="1">
      <alignment vertical="center"/>
      <protection locked="0"/>
    </xf>
    <xf numFmtId="3" fontId="11" fillId="0" borderId="54" xfId="0" applyNumberFormat="1" applyFont="1" applyBorder="1" applyAlignment="1" applyProtection="1">
      <alignment vertical="center"/>
      <protection locked="0"/>
    </xf>
    <xf numFmtId="3" fontId="11" fillId="6" borderId="31" xfId="0" applyNumberFormat="1" applyFont="1" applyFill="1" applyBorder="1" applyAlignment="1" applyProtection="1">
      <alignment vertical="center"/>
      <protection/>
    </xf>
    <xf numFmtId="0" fontId="11" fillId="7" borderId="19" xfId="0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distributed" vertical="center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distributed" vertical="center"/>
      <protection locked="0"/>
    </xf>
    <xf numFmtId="0" fontId="11" fillId="0" borderId="4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Alignment="1" applyProtection="1">
      <alignment vertical="center"/>
      <protection locked="0"/>
    </xf>
    <xf numFmtId="0" fontId="11" fillId="8" borderId="48" xfId="0" applyFont="1" applyFill="1" applyBorder="1" applyAlignment="1" applyProtection="1">
      <alignment horizontal="center" vertical="center"/>
      <protection locked="0"/>
    </xf>
    <xf numFmtId="0" fontId="11" fillId="8" borderId="7" xfId="0" applyFont="1" applyFill="1" applyBorder="1" applyAlignment="1" applyProtection="1">
      <alignment horizontal="center" vertical="center" wrapText="1"/>
      <protection locked="0"/>
    </xf>
    <xf numFmtId="0" fontId="11" fillId="8" borderId="10" xfId="0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6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Alignment="1" applyProtection="1">
      <alignment horizontal="left" vertical="center"/>
      <protection locked="0"/>
    </xf>
    <xf numFmtId="3" fontId="68" fillId="0" borderId="0" xfId="0" applyNumberFormat="1" applyFont="1" applyAlignment="1" applyProtection="1">
      <alignment horizontal="left" vertical="center"/>
      <protection locked="0"/>
    </xf>
    <xf numFmtId="3" fontId="69" fillId="0" borderId="0" xfId="0" applyNumberFormat="1" applyFont="1" applyAlignment="1" applyProtection="1">
      <alignment horizontal="left" vertical="center"/>
      <protection locked="0"/>
    </xf>
    <xf numFmtId="0" fontId="72" fillId="0" borderId="0" xfId="0" applyNumberFormat="1" applyFont="1" applyAlignment="1" applyProtection="1">
      <alignment horizontal="center" vertical="center"/>
      <protection locked="0"/>
    </xf>
    <xf numFmtId="0" fontId="73" fillId="0" borderId="0" xfId="0" applyNumberFormat="1" applyFont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distributed" vertical="center"/>
      <protection locked="0"/>
    </xf>
    <xf numFmtId="0" fontId="11" fillId="0" borderId="68" xfId="0" applyNumberFormat="1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31" fillId="0" borderId="0" xfId="0" applyNumberFormat="1" applyFont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3" fontId="11" fillId="0" borderId="20" xfId="0" applyNumberFormat="1" applyFont="1" applyBorder="1" applyAlignment="1" applyProtection="1">
      <alignment vertical="center"/>
      <protection locked="0"/>
    </xf>
    <xf numFmtId="3" fontId="11" fillId="0" borderId="69" xfId="0" applyNumberFormat="1" applyFont="1" applyBorder="1" applyAlignment="1" applyProtection="1">
      <alignment vertical="center"/>
      <protection locked="0"/>
    </xf>
    <xf numFmtId="3" fontId="11" fillId="0" borderId="70" xfId="0" applyNumberFormat="1" applyFont="1" applyBorder="1" applyAlignment="1" applyProtection="1">
      <alignment vertical="center"/>
      <protection locked="0"/>
    </xf>
    <xf numFmtId="3" fontId="11" fillId="2" borderId="71" xfId="0" applyNumberFormat="1" applyFont="1" applyFill="1" applyBorder="1" applyAlignment="1" applyProtection="1">
      <alignment vertical="center"/>
      <protection/>
    </xf>
    <xf numFmtId="3" fontId="11" fillId="4" borderId="14" xfId="0" applyNumberFormat="1" applyFont="1" applyFill="1" applyBorder="1" applyAlignment="1" applyProtection="1">
      <alignment vertical="center"/>
      <protection/>
    </xf>
    <xf numFmtId="0" fontId="11" fillId="9" borderId="11" xfId="0" applyNumberFormat="1" applyFont="1" applyFill="1" applyBorder="1" applyAlignment="1" applyProtection="1">
      <alignment horizontal="center" vertical="center"/>
      <protection locked="0"/>
    </xf>
    <xf numFmtId="0" fontId="11" fillId="9" borderId="10" xfId="0" applyNumberFormat="1" applyFont="1" applyFill="1" applyBorder="1" applyAlignment="1" applyProtection="1">
      <alignment horizontal="center" vertical="center"/>
      <protection locked="0"/>
    </xf>
    <xf numFmtId="0" fontId="11" fillId="9" borderId="0" xfId="0" applyFont="1" applyFill="1" applyAlignment="1" applyProtection="1">
      <alignment vertical="center"/>
      <protection locked="0"/>
    </xf>
    <xf numFmtId="0" fontId="11" fillId="9" borderId="8" xfId="0" applyFont="1" applyFill="1" applyBorder="1" applyAlignment="1" applyProtection="1">
      <alignment horizontal="center" vertical="center"/>
      <protection locked="0"/>
    </xf>
    <xf numFmtId="0" fontId="11" fillId="9" borderId="11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1" fillId="9" borderId="0" xfId="0" applyNumberFormat="1" applyFont="1" applyFill="1" applyBorder="1" applyAlignment="1" applyProtection="1">
      <alignment horizontal="center" vertical="center"/>
      <protection locked="0"/>
    </xf>
    <xf numFmtId="10" fontId="11" fillId="9" borderId="40" xfId="15" applyNumberFormat="1" applyFont="1" applyFill="1" applyBorder="1" applyAlignment="1" applyProtection="1">
      <alignment vertical="center"/>
      <protection locked="0"/>
    </xf>
    <xf numFmtId="0" fontId="35" fillId="0" borderId="11" xfId="0" applyFont="1" applyBorder="1" applyAlignment="1" applyProtection="1">
      <alignment horizontal="distributed" vertical="center"/>
      <protection locked="0"/>
    </xf>
    <xf numFmtId="0" fontId="35" fillId="0" borderId="13" xfId="0" applyFont="1" applyBorder="1" applyAlignment="1" applyProtection="1">
      <alignment horizontal="distributed" vertical="center"/>
      <protection locked="0"/>
    </xf>
    <xf numFmtId="0" fontId="35" fillId="0" borderId="8" xfId="0" applyFont="1" applyBorder="1" applyAlignment="1" applyProtection="1">
      <alignment horizontal="distributed" vertical="center"/>
      <protection locked="0"/>
    </xf>
    <xf numFmtId="0" fontId="11" fillId="0" borderId="11" xfId="0" applyNumberFormat="1" applyFont="1" applyBorder="1" applyAlignment="1" applyProtection="1">
      <alignment vertical="center"/>
      <protection locked="0"/>
    </xf>
    <xf numFmtId="0" fontId="0" fillId="3" borderId="72" xfId="0" applyFill="1" applyBorder="1" applyAlignment="1" applyProtection="1">
      <alignment vertical="center"/>
      <protection/>
    </xf>
    <xf numFmtId="0" fontId="0" fillId="3" borderId="72" xfId="0" applyFill="1" applyBorder="1" applyAlignment="1">
      <alignment vertical="center"/>
    </xf>
    <xf numFmtId="49" fontId="0" fillId="10" borderId="73" xfId="0" applyNumberFormat="1" applyFill="1" applyBorder="1" applyAlignment="1" applyProtection="1">
      <alignment horizontal="center" vertical="center"/>
      <protection/>
    </xf>
    <xf numFmtId="0" fontId="0" fillId="10" borderId="74" xfId="0" applyFill="1" applyBorder="1" applyAlignment="1" applyProtection="1">
      <alignment horizontal="center" vertical="center"/>
      <protection/>
    </xf>
    <xf numFmtId="49" fontId="0" fillId="3" borderId="75" xfId="0" applyNumberFormat="1" applyFill="1" applyBorder="1" applyAlignment="1" applyProtection="1">
      <alignment horizontal="distributed" vertical="center"/>
      <protection/>
    </xf>
    <xf numFmtId="49" fontId="0" fillId="3" borderId="75" xfId="0" applyNumberFormat="1" applyFill="1" applyBorder="1" applyAlignment="1">
      <alignment horizontal="distributed" vertical="center"/>
    </xf>
    <xf numFmtId="0" fontId="11" fillId="5" borderId="76" xfId="0" applyFont="1" applyFill="1" applyBorder="1" applyAlignment="1" applyProtection="1">
      <alignment horizontal="center" vertical="center"/>
      <protection locked="0"/>
    </xf>
    <xf numFmtId="0" fontId="35" fillId="0" borderId="11" xfId="0" applyFont="1" applyBorder="1" applyAlignment="1">
      <alignment horizontal="center" vertical="center"/>
    </xf>
    <xf numFmtId="176" fontId="11" fillId="2" borderId="20" xfId="15" applyNumberFormat="1" applyFont="1" applyFill="1" applyBorder="1" applyAlignment="1" applyProtection="1">
      <alignment vertical="center"/>
      <protection/>
    </xf>
    <xf numFmtId="176" fontId="11" fillId="2" borderId="17" xfId="15" applyNumberFormat="1" applyFont="1" applyFill="1" applyBorder="1" applyAlignment="1" applyProtection="1">
      <alignment vertical="center"/>
      <protection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176" fontId="11" fillId="3" borderId="16" xfId="15" applyNumberFormat="1" applyFont="1" applyFill="1" applyBorder="1" applyAlignment="1" applyProtection="1">
      <alignment vertical="center"/>
      <protection/>
    </xf>
    <xf numFmtId="176" fontId="11" fillId="3" borderId="17" xfId="15" applyNumberFormat="1" applyFont="1" applyFill="1" applyBorder="1" applyAlignment="1" applyProtection="1">
      <alignment vertical="center"/>
      <protection/>
    </xf>
    <xf numFmtId="178" fontId="11" fillId="2" borderId="25" xfId="0" applyNumberFormat="1" applyFont="1" applyFill="1" applyBorder="1" applyAlignment="1" applyProtection="1">
      <alignment vertical="center"/>
      <protection/>
    </xf>
    <xf numFmtId="178" fontId="11" fillId="2" borderId="15" xfId="0" applyNumberFormat="1" applyFont="1" applyFill="1" applyBorder="1" applyAlignment="1" applyProtection="1">
      <alignment vertical="center"/>
      <protection/>
    </xf>
    <xf numFmtId="178" fontId="11" fillId="2" borderId="12" xfId="0" applyNumberFormat="1" applyFont="1" applyFill="1" applyBorder="1" applyAlignment="1" applyProtection="1">
      <alignment vertical="center"/>
      <protection/>
    </xf>
    <xf numFmtId="178" fontId="11" fillId="2" borderId="23" xfId="0" applyNumberFormat="1" applyFont="1" applyFill="1" applyBorder="1" applyAlignment="1" applyProtection="1">
      <alignment vertical="center"/>
      <protection/>
    </xf>
    <xf numFmtId="178" fontId="11" fillId="2" borderId="26" xfId="0" applyNumberFormat="1" applyFont="1" applyFill="1" applyBorder="1" applyAlignment="1" applyProtection="1">
      <alignment vertical="center"/>
      <protection/>
    </xf>
    <xf numFmtId="178" fontId="11" fillId="2" borderId="16" xfId="0" applyNumberFormat="1" applyFont="1" applyFill="1" applyBorder="1" applyAlignment="1" applyProtection="1">
      <alignment vertical="center"/>
      <protection/>
    </xf>
    <xf numFmtId="178" fontId="11" fillId="2" borderId="40" xfId="0" applyNumberFormat="1" applyFont="1" applyFill="1" applyBorder="1" applyAlignment="1" applyProtection="1">
      <alignment vertical="center"/>
      <protection/>
    </xf>
    <xf numFmtId="178" fontId="11" fillId="2" borderId="27" xfId="0" applyNumberFormat="1" applyFont="1" applyFill="1" applyBorder="1" applyAlignment="1" applyProtection="1">
      <alignment vertical="center"/>
      <protection/>
    </xf>
    <xf numFmtId="178" fontId="11" fillId="2" borderId="18" xfId="0" applyNumberFormat="1" applyFont="1" applyFill="1" applyBorder="1" applyAlignment="1" applyProtection="1">
      <alignment vertical="center"/>
      <protection/>
    </xf>
    <xf numFmtId="178" fontId="11" fillId="2" borderId="66" xfId="0" applyNumberFormat="1" applyFont="1" applyFill="1" applyBorder="1" applyAlignment="1" applyProtection="1">
      <alignment vertical="center"/>
      <protection/>
    </xf>
    <xf numFmtId="178" fontId="11" fillId="2" borderId="30" xfId="0" applyNumberFormat="1" applyFont="1" applyFill="1" applyBorder="1" applyAlignment="1" applyProtection="1">
      <alignment vertical="center"/>
      <protection/>
    </xf>
    <xf numFmtId="178" fontId="11" fillId="2" borderId="19" xfId="0" applyNumberFormat="1" applyFont="1" applyFill="1" applyBorder="1" applyAlignment="1" applyProtection="1">
      <alignment vertical="center"/>
      <protection/>
    </xf>
    <xf numFmtId="178" fontId="11" fillId="2" borderId="38" xfId="0" applyNumberFormat="1" applyFont="1" applyFill="1" applyBorder="1" applyAlignment="1" applyProtection="1">
      <alignment vertical="center"/>
      <protection/>
    </xf>
    <xf numFmtId="178" fontId="11" fillId="2" borderId="43" xfId="0" applyNumberFormat="1" applyFont="1" applyFill="1" applyBorder="1" applyAlignment="1" applyProtection="1">
      <alignment vertical="center"/>
      <protection/>
    </xf>
    <xf numFmtId="178" fontId="11" fillId="2" borderId="29" xfId="0" applyNumberFormat="1" applyFont="1" applyFill="1" applyBorder="1" applyAlignment="1" applyProtection="1">
      <alignment vertical="center"/>
      <protection/>
    </xf>
    <xf numFmtId="178" fontId="11" fillId="2" borderId="65" xfId="0" applyNumberFormat="1" applyFont="1" applyFill="1" applyBorder="1" applyAlignment="1" applyProtection="1">
      <alignment vertical="center"/>
      <protection/>
    </xf>
    <xf numFmtId="178" fontId="11" fillId="2" borderId="33" xfId="0" applyNumberFormat="1" applyFont="1" applyFill="1" applyBorder="1" applyAlignment="1" applyProtection="1">
      <alignment vertical="center"/>
      <protection/>
    </xf>
    <xf numFmtId="178" fontId="11" fillId="2" borderId="41" xfId="0" applyNumberFormat="1" applyFont="1" applyFill="1" applyBorder="1" applyAlignment="1" applyProtection="1">
      <alignment vertical="center"/>
      <protection/>
    </xf>
    <xf numFmtId="178" fontId="11" fillId="2" borderId="64" xfId="0" applyNumberFormat="1" applyFont="1" applyFill="1" applyBorder="1" applyAlignment="1" applyProtection="1">
      <alignment vertical="center"/>
      <protection/>
    </xf>
    <xf numFmtId="178" fontId="11" fillId="2" borderId="42" xfId="0" applyNumberFormat="1" applyFont="1" applyFill="1" applyBorder="1" applyAlignment="1" applyProtection="1">
      <alignment vertical="center"/>
      <protection/>
    </xf>
    <xf numFmtId="178" fontId="11" fillId="2" borderId="32" xfId="0" applyNumberFormat="1" applyFont="1" applyFill="1" applyBorder="1" applyAlignment="1" applyProtection="1">
      <alignment vertical="center"/>
      <protection/>
    </xf>
    <xf numFmtId="178" fontId="11" fillId="2" borderId="17" xfId="0" applyNumberFormat="1" applyFont="1" applyFill="1" applyBorder="1" applyAlignment="1" applyProtection="1">
      <alignment vertical="center"/>
      <protection/>
    </xf>
    <xf numFmtId="178" fontId="11" fillId="2" borderId="54" xfId="0" applyNumberFormat="1" applyFont="1" applyFill="1" applyBorder="1" applyAlignment="1" applyProtection="1">
      <alignment vertical="center"/>
      <protection/>
    </xf>
    <xf numFmtId="178" fontId="11" fillId="2" borderId="77" xfId="0" applyNumberFormat="1" applyFont="1" applyFill="1" applyBorder="1" applyAlignment="1" applyProtection="1">
      <alignment vertical="center"/>
      <protection/>
    </xf>
    <xf numFmtId="176" fontId="11" fillId="2" borderId="8" xfId="0" applyNumberFormat="1" applyFont="1" applyFill="1" applyBorder="1" applyAlignment="1" applyProtection="1">
      <alignment vertical="center"/>
      <protection/>
    </xf>
    <xf numFmtId="176" fontId="11" fillId="2" borderId="18" xfId="0" applyNumberFormat="1" applyFont="1" applyFill="1" applyBorder="1" applyAlignment="1" applyProtection="1">
      <alignment vertical="center"/>
      <protection/>
    </xf>
    <xf numFmtId="178" fontId="11" fillId="6" borderId="7" xfId="0" applyNumberFormat="1" applyFont="1" applyFill="1" applyBorder="1" applyAlignment="1" applyProtection="1">
      <alignment vertical="center"/>
      <protection/>
    </xf>
    <xf numFmtId="178" fontId="11" fillId="2" borderId="8" xfId="0" applyNumberFormat="1" applyFont="1" applyFill="1" applyBorder="1" applyAlignment="1" applyProtection="1">
      <alignment vertical="center"/>
      <protection/>
    </xf>
    <xf numFmtId="178" fontId="11" fillId="6" borderId="43" xfId="0" applyNumberFormat="1" applyFont="1" applyFill="1" applyBorder="1" applyAlignment="1" applyProtection="1">
      <alignment vertical="center"/>
      <protection/>
    </xf>
    <xf numFmtId="178" fontId="11" fillId="6" borderId="78" xfId="0" applyNumberFormat="1" applyFont="1" applyFill="1" applyBorder="1" applyAlignment="1" applyProtection="1">
      <alignment vertical="center"/>
      <protection/>
    </xf>
    <xf numFmtId="178" fontId="11" fillId="2" borderId="67" xfId="0" applyNumberFormat="1" applyFont="1" applyFill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 locked="0"/>
    </xf>
    <xf numFmtId="178" fontId="11" fillId="0" borderId="31" xfId="0" applyNumberFormat="1" applyFont="1" applyBorder="1" applyAlignment="1" applyProtection="1">
      <alignment vertical="center"/>
      <protection locked="0"/>
    </xf>
    <xf numFmtId="178" fontId="11" fillId="0" borderId="32" xfId="0" applyNumberFormat="1" applyFont="1" applyBorder="1" applyAlignment="1" applyProtection="1">
      <alignment vertical="center"/>
      <protection locked="0"/>
    </xf>
    <xf numFmtId="178" fontId="11" fillId="0" borderId="79" xfId="0" applyNumberFormat="1" applyFont="1" applyBorder="1" applyAlignment="1" applyProtection="1">
      <alignment vertical="center"/>
      <protection locked="0"/>
    </xf>
    <xf numFmtId="178" fontId="11" fillId="2" borderId="31" xfId="0" applyNumberFormat="1" applyFont="1" applyFill="1" applyBorder="1" applyAlignment="1" applyProtection="1">
      <alignment vertical="center"/>
      <protection/>
    </xf>
    <xf numFmtId="178" fontId="11" fillId="4" borderId="31" xfId="0" applyNumberFormat="1" applyFont="1" applyFill="1" applyBorder="1" applyAlignment="1" applyProtection="1">
      <alignment vertical="center"/>
      <protection/>
    </xf>
    <xf numFmtId="178" fontId="11" fillId="0" borderId="32" xfId="0" applyNumberFormat="1" applyFont="1" applyFill="1" applyBorder="1" applyAlignment="1" applyProtection="1">
      <alignment vertical="center"/>
      <protection locked="0"/>
    </xf>
    <xf numFmtId="176" fontId="11" fillId="2" borderId="33" xfId="0" applyNumberFormat="1" applyFont="1" applyFill="1" applyBorder="1" applyAlignment="1" applyProtection="1">
      <alignment vertical="center"/>
      <protection/>
    </xf>
    <xf numFmtId="176" fontId="11" fillId="2" borderId="30" xfId="0" applyNumberFormat="1" applyFont="1" applyFill="1" applyBorder="1" applyAlignment="1" applyProtection="1">
      <alignment vertical="center"/>
      <protection/>
    </xf>
    <xf numFmtId="3" fontId="11" fillId="2" borderId="80" xfId="0" applyNumberFormat="1" applyFont="1" applyFill="1" applyBorder="1" applyAlignment="1" applyProtection="1">
      <alignment vertical="center"/>
      <protection/>
    </xf>
    <xf numFmtId="176" fontId="11" fillId="2" borderId="16" xfId="0" applyNumberFormat="1" applyFont="1" applyFill="1" applyBorder="1" applyAlignment="1" applyProtection="1">
      <alignment vertical="center"/>
      <protection/>
    </xf>
    <xf numFmtId="177" fontId="11" fillId="2" borderId="42" xfId="0" applyNumberFormat="1" applyFont="1" applyFill="1" applyBorder="1" applyAlignment="1" applyProtection="1">
      <alignment vertical="center"/>
      <protection/>
    </xf>
    <xf numFmtId="177" fontId="11" fillId="2" borderId="12" xfId="0" applyNumberFormat="1" applyFont="1" applyFill="1" applyBorder="1" applyAlignment="1" applyProtection="1">
      <alignment vertical="center"/>
      <protection/>
    </xf>
    <xf numFmtId="178" fontId="11" fillId="2" borderId="20" xfId="0" applyNumberFormat="1" applyFont="1" applyFill="1" applyBorder="1" applyAlignment="1" applyProtection="1">
      <alignment vertical="center"/>
      <protection/>
    </xf>
    <xf numFmtId="178" fontId="11" fillId="2" borderId="81" xfId="0" applyNumberFormat="1" applyFont="1" applyFill="1" applyBorder="1" applyAlignment="1" applyProtection="1">
      <alignment vertical="center"/>
      <protection/>
    </xf>
    <xf numFmtId="178" fontId="11" fillId="2" borderId="11" xfId="0" applyNumberFormat="1" applyFont="1" applyFill="1" applyBorder="1" applyAlignment="1" applyProtection="1">
      <alignment vertical="center"/>
      <protection/>
    </xf>
    <xf numFmtId="178" fontId="11" fillId="0" borderId="38" xfId="0" applyNumberFormat="1" applyFont="1" applyBorder="1" applyAlignment="1" applyProtection="1">
      <alignment vertical="center"/>
      <protection locked="0"/>
    </xf>
    <xf numFmtId="178" fontId="11" fillId="0" borderId="40" xfId="0" applyNumberFormat="1" applyFont="1" applyBorder="1" applyAlignment="1" applyProtection="1">
      <alignment vertical="center"/>
      <protection locked="0"/>
    </xf>
    <xf numFmtId="178" fontId="11" fillId="0" borderId="70" xfId="0" applyNumberFormat="1" applyFont="1" applyBorder="1" applyAlignment="1" applyProtection="1">
      <alignment vertical="center"/>
      <protection locked="0"/>
    </xf>
    <xf numFmtId="0" fontId="70" fillId="11" borderId="17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178" fontId="11" fillId="0" borderId="37" xfId="0" applyNumberFormat="1" applyFont="1" applyBorder="1" applyAlignment="1" applyProtection="1">
      <alignment vertical="center"/>
      <protection locked="0"/>
    </xf>
    <xf numFmtId="178" fontId="11" fillId="0" borderId="16" xfId="0" applyNumberFormat="1" applyFont="1" applyBorder="1" applyAlignment="1" applyProtection="1">
      <alignment vertical="center"/>
      <protection locked="0"/>
    </xf>
    <xf numFmtId="178" fontId="11" fillId="0" borderId="39" xfId="0" applyNumberFormat="1" applyFont="1" applyBorder="1" applyAlignment="1" applyProtection="1">
      <alignment vertical="center"/>
      <protection locked="0"/>
    </xf>
    <xf numFmtId="178" fontId="11" fillId="0" borderId="18" xfId="0" applyNumberFormat="1" applyFont="1" applyBorder="1" applyAlignment="1" applyProtection="1">
      <alignment vertical="center"/>
      <protection locked="0"/>
    </xf>
    <xf numFmtId="178" fontId="11" fillId="2" borderId="28" xfId="0" applyNumberFormat="1" applyFont="1" applyFill="1" applyBorder="1" applyAlignment="1" applyProtection="1">
      <alignment vertical="center"/>
      <protection/>
    </xf>
    <xf numFmtId="178" fontId="11" fillId="0" borderId="17" xfId="0" applyNumberFormat="1" applyFont="1" applyBorder="1" applyAlignment="1" applyProtection="1">
      <alignment vertical="center"/>
      <protection locked="0"/>
    </xf>
    <xf numFmtId="178" fontId="11" fillId="4" borderId="37" xfId="0" applyNumberFormat="1" applyFont="1" applyFill="1" applyBorder="1" applyAlignment="1" applyProtection="1">
      <alignment vertical="center"/>
      <protection/>
    </xf>
    <xf numFmtId="178" fontId="11" fillId="4" borderId="39" xfId="0" applyNumberFormat="1" applyFont="1" applyFill="1" applyBorder="1" applyAlignment="1" applyProtection="1">
      <alignment vertical="center"/>
      <protection/>
    </xf>
    <xf numFmtId="178" fontId="11" fillId="2" borderId="80" xfId="0" applyNumberFormat="1" applyFont="1" applyFill="1" applyBorder="1" applyAlignment="1" applyProtection="1">
      <alignment vertical="center"/>
      <protection/>
    </xf>
    <xf numFmtId="178" fontId="11" fillId="2" borderId="82" xfId="0" applyNumberFormat="1" applyFont="1" applyFill="1" applyBorder="1" applyAlignment="1" applyProtection="1">
      <alignment vertical="center"/>
      <protection/>
    </xf>
    <xf numFmtId="178" fontId="11" fillId="2" borderId="83" xfId="0" applyNumberFormat="1" applyFont="1" applyFill="1" applyBorder="1" applyAlignment="1" applyProtection="1">
      <alignment vertical="center"/>
      <protection/>
    </xf>
    <xf numFmtId="178" fontId="11" fillId="2" borderId="84" xfId="0" applyNumberFormat="1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 locked="0"/>
    </xf>
    <xf numFmtId="181" fontId="11" fillId="0" borderId="40" xfId="0" applyNumberFormat="1" applyFont="1" applyBorder="1" applyAlignment="1" applyProtection="1">
      <alignment vertical="center"/>
      <protection locked="0"/>
    </xf>
    <xf numFmtId="176" fontId="11" fillId="2" borderId="85" xfId="15" applyNumberFormat="1" applyFont="1" applyFill="1" applyBorder="1" applyAlignment="1" applyProtection="1">
      <alignment vertical="center"/>
      <protection/>
    </xf>
    <xf numFmtId="176" fontId="11" fillId="2" borderId="86" xfId="15" applyNumberFormat="1" applyFont="1" applyFill="1" applyBorder="1" applyAlignment="1" applyProtection="1">
      <alignment vertical="center"/>
      <protection/>
    </xf>
    <xf numFmtId="178" fontId="11" fillId="0" borderId="87" xfId="0" applyNumberFormat="1" applyFont="1" applyFill="1" applyBorder="1" applyAlignment="1" applyProtection="1">
      <alignment vertical="center"/>
      <protection locked="0"/>
    </xf>
    <xf numFmtId="178" fontId="11" fillId="0" borderId="17" xfId="0" applyNumberFormat="1" applyFont="1" applyFill="1" applyBorder="1" applyAlignment="1" applyProtection="1">
      <alignment vertical="center"/>
      <protection locked="0"/>
    </xf>
    <xf numFmtId="178" fontId="11" fillId="0" borderId="88" xfId="0" applyNumberFormat="1" applyFont="1" applyFill="1" applyBorder="1" applyAlignment="1" applyProtection="1">
      <alignment vertical="center"/>
      <protection locked="0"/>
    </xf>
    <xf numFmtId="178" fontId="11" fillId="0" borderId="19" xfId="0" applyNumberFormat="1" applyFont="1" applyFill="1" applyBorder="1" applyAlignment="1" applyProtection="1">
      <alignment vertical="center"/>
      <protection locked="0"/>
    </xf>
    <xf numFmtId="178" fontId="11" fillId="0" borderId="13" xfId="0" applyNumberFormat="1" applyFont="1" applyFill="1" applyBorder="1" applyAlignment="1" applyProtection="1">
      <alignment vertical="center"/>
      <protection locked="0"/>
    </xf>
    <xf numFmtId="178" fontId="11" fillId="0" borderId="42" xfId="0" applyNumberFormat="1" applyFont="1" applyFill="1" applyBorder="1" applyAlignment="1" applyProtection="1">
      <alignment vertical="center"/>
      <protection locked="0"/>
    </xf>
    <xf numFmtId="178" fontId="19" fillId="0" borderId="17" xfId="0" applyNumberFormat="1" applyFont="1" applyFill="1" applyBorder="1" applyAlignment="1" applyProtection="1">
      <alignment vertical="center"/>
      <protection locked="0"/>
    </xf>
    <xf numFmtId="178" fontId="11" fillId="2" borderId="89" xfId="0" applyNumberFormat="1" applyFont="1" applyFill="1" applyBorder="1" applyAlignment="1" applyProtection="1">
      <alignment vertical="center"/>
      <protection/>
    </xf>
    <xf numFmtId="178" fontId="11" fillId="2" borderId="90" xfId="0" applyNumberFormat="1" applyFont="1" applyFill="1" applyBorder="1" applyAlignment="1" applyProtection="1">
      <alignment vertical="center"/>
      <protection/>
    </xf>
    <xf numFmtId="178" fontId="11" fillId="0" borderId="91" xfId="0" applyNumberFormat="1" applyFont="1" applyFill="1" applyBorder="1" applyAlignment="1" applyProtection="1">
      <alignment vertical="center"/>
      <protection locked="0"/>
    </xf>
    <xf numFmtId="178" fontId="11" fillId="2" borderId="87" xfId="0" applyNumberFormat="1" applyFont="1" applyFill="1" applyBorder="1" applyAlignment="1" applyProtection="1">
      <alignment vertical="center"/>
      <protection/>
    </xf>
    <xf numFmtId="178" fontId="11" fillId="2" borderId="92" xfId="0" applyNumberFormat="1" applyFont="1" applyFill="1" applyBorder="1" applyAlignment="1" applyProtection="1">
      <alignment vertical="center"/>
      <protection/>
    </xf>
    <xf numFmtId="178" fontId="11" fillId="0" borderId="16" xfId="0" applyNumberFormat="1" applyFont="1" applyFill="1" applyBorder="1" applyAlignment="1" applyProtection="1">
      <alignment vertical="center"/>
      <protection locked="0"/>
    </xf>
    <xf numFmtId="178" fontId="11" fillId="2" borderId="16" xfId="15" applyNumberFormat="1" applyFont="1" applyFill="1" applyBorder="1" applyAlignment="1" applyProtection="1">
      <alignment vertical="center"/>
      <protection/>
    </xf>
    <xf numFmtId="178" fontId="11" fillId="0" borderId="18" xfId="0" applyNumberFormat="1" applyFont="1" applyFill="1" applyBorder="1" applyAlignment="1" applyProtection="1">
      <alignment vertical="center"/>
      <protection locked="0"/>
    </xf>
    <xf numFmtId="178" fontId="11" fillId="2" borderId="18" xfId="15" applyNumberFormat="1" applyFont="1" applyFill="1" applyBorder="1" applyAlignment="1" applyProtection="1">
      <alignment vertical="center"/>
      <protection/>
    </xf>
    <xf numFmtId="178" fontId="11" fillId="2" borderId="93" xfId="0" applyNumberFormat="1" applyFont="1" applyFill="1" applyBorder="1" applyAlignment="1" applyProtection="1">
      <alignment vertical="center"/>
      <protection/>
    </xf>
    <xf numFmtId="178" fontId="11" fillId="0" borderId="20" xfId="0" applyNumberFormat="1" applyFont="1" applyBorder="1" applyAlignment="1" applyProtection="1">
      <alignment vertical="center"/>
      <protection locked="0"/>
    </xf>
    <xf numFmtId="178" fontId="11" fillId="6" borderId="16" xfId="0" applyNumberFormat="1" applyFont="1" applyFill="1" applyBorder="1" applyAlignment="1" applyProtection="1">
      <alignment vertical="center"/>
      <protection/>
    </xf>
    <xf numFmtId="178" fontId="11" fillId="9" borderId="18" xfId="0" applyNumberFormat="1" applyFont="1" applyFill="1" applyBorder="1" applyAlignment="1" applyProtection="1">
      <alignment vertical="center"/>
      <protection locked="0"/>
    </xf>
    <xf numFmtId="178" fontId="11" fillId="6" borderId="18" xfId="0" applyNumberFormat="1" applyFont="1" applyFill="1" applyBorder="1" applyAlignment="1" applyProtection="1">
      <alignment vertical="center"/>
      <protection/>
    </xf>
    <xf numFmtId="178" fontId="11" fillId="2" borderId="94" xfId="0" applyNumberFormat="1" applyFont="1" applyFill="1" applyBorder="1" applyAlignment="1" applyProtection="1">
      <alignment vertical="center"/>
      <protection/>
    </xf>
    <xf numFmtId="178" fontId="11" fillId="6" borderId="37" xfId="0" applyNumberFormat="1" applyFont="1" applyFill="1" applyBorder="1" applyAlignment="1" applyProtection="1">
      <alignment vertical="center"/>
      <protection/>
    </xf>
    <xf numFmtId="178" fontId="11" fillId="6" borderId="38" xfId="0" applyNumberFormat="1" applyFont="1" applyFill="1" applyBorder="1" applyAlignment="1" applyProtection="1">
      <alignment vertical="center"/>
      <protection/>
    </xf>
    <xf numFmtId="178" fontId="11" fillId="6" borderId="39" xfId="0" applyNumberFormat="1" applyFont="1" applyFill="1" applyBorder="1" applyAlignment="1" applyProtection="1">
      <alignment vertical="center"/>
      <protection/>
    </xf>
    <xf numFmtId="178" fontId="11" fillId="6" borderId="40" xfId="0" applyNumberFormat="1" applyFont="1" applyFill="1" applyBorder="1" applyAlignment="1" applyProtection="1">
      <alignment vertical="center"/>
      <protection/>
    </xf>
    <xf numFmtId="178" fontId="11" fillId="2" borderId="37" xfId="0" applyNumberFormat="1" applyFont="1" applyFill="1" applyBorder="1" applyAlignment="1" applyProtection="1">
      <alignment vertical="center"/>
      <protection/>
    </xf>
    <xf numFmtId="178" fontId="11" fillId="2" borderId="39" xfId="0" applyNumberFormat="1" applyFont="1" applyFill="1" applyBorder="1" applyAlignment="1" applyProtection="1">
      <alignment vertical="center"/>
      <protection/>
    </xf>
    <xf numFmtId="178" fontId="11" fillId="6" borderId="17" xfId="0" applyNumberFormat="1" applyFont="1" applyFill="1" applyBorder="1" applyAlignment="1" applyProtection="1">
      <alignment vertical="center"/>
      <protection/>
    </xf>
    <xf numFmtId="178" fontId="11" fillId="6" borderId="31" xfId="0" applyNumberFormat="1" applyFont="1" applyFill="1" applyBorder="1" applyAlignment="1" applyProtection="1">
      <alignment vertical="center"/>
      <protection/>
    </xf>
    <xf numFmtId="178" fontId="11" fillId="6" borderId="32" xfId="0" applyNumberFormat="1" applyFont="1" applyFill="1" applyBorder="1" applyAlignment="1" applyProtection="1">
      <alignment vertical="center"/>
      <protection/>
    </xf>
    <xf numFmtId="178" fontId="11" fillId="3" borderId="17" xfId="0" applyNumberFormat="1" applyFont="1" applyFill="1" applyBorder="1" applyAlignment="1" applyProtection="1">
      <alignment vertical="center"/>
      <protection/>
    </xf>
    <xf numFmtId="178" fontId="11" fillId="3" borderId="31" xfId="0" applyNumberFormat="1" applyFont="1" applyFill="1" applyBorder="1" applyAlignment="1" applyProtection="1">
      <alignment vertical="center"/>
      <protection/>
    </xf>
    <xf numFmtId="178" fontId="11" fillId="3" borderId="32" xfId="0" applyNumberFormat="1" applyFont="1" applyFill="1" applyBorder="1" applyAlignment="1" applyProtection="1">
      <alignment vertical="center"/>
      <protection/>
    </xf>
    <xf numFmtId="178" fontId="11" fillId="3" borderId="38" xfId="0" applyNumberFormat="1" applyFont="1" applyFill="1" applyBorder="1" applyAlignment="1" applyProtection="1">
      <alignment vertical="center"/>
      <protection/>
    </xf>
    <xf numFmtId="178" fontId="11" fillId="3" borderId="26" xfId="0" applyNumberFormat="1" applyFont="1" applyFill="1" applyBorder="1" applyAlignment="1" applyProtection="1">
      <alignment vertical="center"/>
      <protection/>
    </xf>
    <xf numFmtId="178" fontId="11" fillId="3" borderId="95" xfId="0" applyNumberFormat="1" applyFont="1" applyFill="1" applyBorder="1" applyAlignment="1" applyProtection="1">
      <alignment vertical="center"/>
      <protection/>
    </xf>
    <xf numFmtId="176" fontId="11" fillId="2" borderId="8" xfId="15" applyNumberFormat="1" applyFont="1" applyFill="1" applyBorder="1" applyAlignment="1" applyProtection="1">
      <alignment vertical="center" shrinkToFit="1"/>
      <protection/>
    </xf>
    <xf numFmtId="176" fontId="11" fillId="2" borderId="18" xfId="15" applyNumberFormat="1" applyFont="1" applyFill="1" applyBorder="1" applyAlignment="1" applyProtection="1">
      <alignment vertical="center" shrinkToFit="1"/>
      <protection/>
    </xf>
    <xf numFmtId="176" fontId="11" fillId="2" borderId="67" xfId="15" applyNumberFormat="1" applyFont="1" applyFill="1" applyBorder="1" applyAlignment="1" applyProtection="1">
      <alignment vertical="center" shrinkToFit="1"/>
      <protection/>
    </xf>
    <xf numFmtId="176" fontId="11" fillId="2" borderId="19" xfId="15" applyNumberFormat="1" applyFont="1" applyFill="1" applyBorder="1" applyAlignment="1" applyProtection="1">
      <alignment vertical="center" shrinkToFit="1"/>
      <protection/>
    </xf>
    <xf numFmtId="176" fontId="11" fillId="2" borderId="16" xfId="15" applyNumberFormat="1" applyFont="1" applyFill="1" applyBorder="1" applyAlignment="1" applyProtection="1">
      <alignment vertical="center" shrinkToFit="1"/>
      <protection/>
    </xf>
    <xf numFmtId="176" fontId="11" fillId="2" borderId="17" xfId="15" applyNumberFormat="1" applyFont="1" applyFill="1" applyBorder="1" applyAlignment="1" applyProtection="1">
      <alignment vertical="center" shrinkToFit="1"/>
      <protection/>
    </xf>
    <xf numFmtId="176" fontId="11" fillId="7" borderId="19" xfId="15" applyNumberFormat="1" applyFont="1" applyFill="1" applyBorder="1" applyAlignment="1" applyProtection="1">
      <alignment vertical="center" shrinkToFit="1"/>
      <protection/>
    </xf>
    <xf numFmtId="178" fontId="11" fillId="0" borderId="16" xfId="0" applyNumberFormat="1" applyFont="1" applyBorder="1" applyAlignment="1" applyProtection="1">
      <alignment vertical="center" shrinkToFit="1"/>
      <protection locked="0"/>
    </xf>
    <xf numFmtId="178" fontId="11" fillId="6" borderId="37" xfId="0" applyNumberFormat="1" applyFont="1" applyFill="1" applyBorder="1" applyAlignment="1" applyProtection="1">
      <alignment vertical="center" shrinkToFit="1"/>
      <protection/>
    </xf>
    <xf numFmtId="178" fontId="11" fillId="6" borderId="38" xfId="0" applyNumberFormat="1" applyFont="1" applyFill="1" applyBorder="1" applyAlignment="1" applyProtection="1">
      <alignment vertical="center" shrinkToFit="1"/>
      <protection/>
    </xf>
    <xf numFmtId="178" fontId="11" fillId="2" borderId="53" xfId="0" applyNumberFormat="1" applyFont="1" applyFill="1" applyBorder="1" applyAlignment="1" applyProtection="1">
      <alignment vertical="center" shrinkToFit="1"/>
      <protection/>
    </xf>
    <xf numFmtId="178" fontId="11" fillId="6" borderId="53" xfId="0" applyNumberFormat="1" applyFont="1" applyFill="1" applyBorder="1" applyAlignment="1" applyProtection="1">
      <alignment vertical="center" shrinkToFit="1"/>
      <protection/>
    </xf>
    <xf numFmtId="178" fontId="11" fillId="2" borderId="54" xfId="0" applyNumberFormat="1" applyFont="1" applyFill="1" applyBorder="1" applyAlignment="1" applyProtection="1">
      <alignment vertical="center" shrinkToFit="1"/>
      <protection/>
    </xf>
    <xf numFmtId="178" fontId="11" fillId="0" borderId="18" xfId="0" applyNumberFormat="1" applyFont="1" applyBorder="1" applyAlignment="1" applyProtection="1">
      <alignment vertical="center" shrinkToFit="1"/>
      <protection locked="0"/>
    </xf>
    <xf numFmtId="178" fontId="11" fillId="6" borderId="39" xfId="0" applyNumberFormat="1" applyFont="1" applyFill="1" applyBorder="1" applyAlignment="1" applyProtection="1">
      <alignment vertical="center" shrinkToFit="1"/>
      <protection/>
    </xf>
    <xf numFmtId="178" fontId="11" fillId="6" borderId="40" xfId="0" applyNumberFormat="1" applyFont="1" applyFill="1" applyBorder="1" applyAlignment="1" applyProtection="1">
      <alignment vertical="center" shrinkToFit="1"/>
      <protection/>
    </xf>
    <xf numFmtId="178" fontId="11" fillId="2" borderId="40" xfId="0" applyNumberFormat="1" applyFont="1" applyFill="1" applyBorder="1" applyAlignment="1" applyProtection="1">
      <alignment vertical="center" shrinkToFit="1"/>
      <protection/>
    </xf>
    <xf numFmtId="178" fontId="11" fillId="2" borderId="27" xfId="0" applyNumberFormat="1" applyFont="1" applyFill="1" applyBorder="1" applyAlignment="1" applyProtection="1">
      <alignment vertical="center" shrinkToFit="1"/>
      <protection/>
    </xf>
    <xf numFmtId="178" fontId="11" fillId="2" borderId="96" xfId="0" applyNumberFormat="1" applyFont="1" applyFill="1" applyBorder="1" applyAlignment="1" applyProtection="1">
      <alignment vertical="center" shrinkToFit="1"/>
      <protection/>
    </xf>
    <xf numFmtId="178" fontId="11" fillId="6" borderId="96" xfId="0" applyNumberFormat="1" applyFont="1" applyFill="1" applyBorder="1" applyAlignment="1" applyProtection="1">
      <alignment vertical="center" shrinkToFit="1"/>
      <protection/>
    </xf>
    <xf numFmtId="178" fontId="11" fillId="2" borderId="77" xfId="0" applyNumberFormat="1" applyFont="1" applyFill="1" applyBorder="1" applyAlignment="1" applyProtection="1">
      <alignment vertical="center" shrinkToFit="1"/>
      <protection/>
    </xf>
    <xf numFmtId="178" fontId="11" fillId="2" borderId="19" xfId="0" applyNumberFormat="1" applyFont="1" applyFill="1" applyBorder="1" applyAlignment="1" applyProtection="1">
      <alignment vertical="center" shrinkToFit="1"/>
      <protection/>
    </xf>
    <xf numFmtId="178" fontId="11" fillId="2" borderId="46" xfId="0" applyNumberFormat="1" applyFont="1" applyFill="1" applyBorder="1" applyAlignment="1" applyProtection="1">
      <alignment vertical="center" shrinkToFit="1"/>
      <protection/>
    </xf>
    <xf numFmtId="178" fontId="11" fillId="2" borderId="29" xfId="0" applyNumberFormat="1" applyFont="1" applyFill="1" applyBorder="1" applyAlignment="1" applyProtection="1">
      <alignment vertical="center" shrinkToFit="1"/>
      <protection/>
    </xf>
    <xf numFmtId="178" fontId="11" fillId="2" borderId="64" xfId="0" applyNumberFormat="1" applyFont="1" applyFill="1" applyBorder="1" applyAlignment="1" applyProtection="1">
      <alignment vertical="center" shrinkToFit="1"/>
      <protection/>
    </xf>
    <xf numFmtId="178" fontId="11" fillId="0" borderId="16" xfId="0" applyNumberFormat="1" applyFont="1" applyFill="1" applyBorder="1" applyAlignment="1" applyProtection="1">
      <alignment vertical="center" shrinkToFit="1"/>
      <protection locked="0"/>
    </xf>
    <xf numFmtId="178" fontId="11" fillId="2" borderId="38" xfId="0" applyNumberFormat="1" applyFont="1" applyFill="1" applyBorder="1" applyAlignment="1" applyProtection="1">
      <alignment vertical="center" shrinkToFit="1"/>
      <protection/>
    </xf>
    <xf numFmtId="178" fontId="11" fillId="0" borderId="67" xfId="0" applyNumberFormat="1" applyFont="1" applyFill="1" applyBorder="1" applyAlignment="1" applyProtection="1">
      <alignment vertical="center" shrinkToFit="1"/>
      <protection locked="0"/>
    </xf>
    <xf numFmtId="178" fontId="11" fillId="6" borderId="97" xfId="0" applyNumberFormat="1" applyFont="1" applyFill="1" applyBorder="1" applyAlignment="1" applyProtection="1">
      <alignment vertical="center" shrinkToFit="1"/>
      <protection/>
    </xf>
    <xf numFmtId="178" fontId="11" fillId="0" borderId="18" xfId="0" applyNumberFormat="1" applyFont="1" applyFill="1" applyBorder="1" applyAlignment="1" applyProtection="1">
      <alignment vertical="center" shrinkToFit="1"/>
      <protection locked="0"/>
    </xf>
    <xf numFmtId="178" fontId="11" fillId="2" borderId="28" xfId="0" applyNumberFormat="1" applyFont="1" applyFill="1" applyBorder="1" applyAlignment="1" applyProtection="1">
      <alignment vertical="center" shrinkToFit="1"/>
      <protection/>
    </xf>
    <xf numFmtId="178" fontId="11" fillId="2" borderId="30" xfId="0" applyNumberFormat="1" applyFont="1" applyFill="1" applyBorder="1" applyAlignment="1" applyProtection="1">
      <alignment vertical="center" shrinkToFit="1"/>
      <protection/>
    </xf>
    <xf numFmtId="178" fontId="11" fillId="2" borderId="17" xfId="0" applyNumberFormat="1" applyFont="1" applyFill="1" applyBorder="1" applyAlignment="1" applyProtection="1">
      <alignment vertical="center" shrinkToFit="1"/>
      <protection/>
    </xf>
    <xf numFmtId="178" fontId="11" fillId="2" borderId="31" xfId="0" applyNumberFormat="1" applyFont="1" applyFill="1" applyBorder="1" applyAlignment="1" applyProtection="1">
      <alignment vertical="center" shrinkToFit="1"/>
      <protection/>
    </xf>
    <xf numFmtId="178" fontId="11" fillId="2" borderId="32" xfId="0" applyNumberFormat="1" applyFont="1" applyFill="1" applyBorder="1" applyAlignment="1" applyProtection="1">
      <alignment vertical="center" shrinkToFit="1"/>
      <protection/>
    </xf>
    <xf numFmtId="178" fontId="11" fillId="2" borderId="33" xfId="0" applyNumberFormat="1" applyFont="1" applyFill="1" applyBorder="1" applyAlignment="1" applyProtection="1">
      <alignment vertical="center" shrinkToFit="1"/>
      <protection/>
    </xf>
    <xf numFmtId="178" fontId="11" fillId="2" borderId="26" xfId="0" applyNumberFormat="1" applyFont="1" applyFill="1" applyBorder="1" applyAlignment="1" applyProtection="1">
      <alignment vertical="center" shrinkToFit="1"/>
      <protection/>
    </xf>
    <xf numFmtId="178" fontId="11" fillId="0" borderId="17" xfId="0" applyNumberFormat="1" applyFont="1" applyFill="1" applyBorder="1" applyAlignment="1" applyProtection="1">
      <alignment vertical="center" shrinkToFit="1"/>
      <protection locked="0"/>
    </xf>
    <xf numFmtId="178" fontId="11" fillId="6" borderId="31" xfId="0" applyNumberFormat="1" applyFont="1" applyFill="1" applyBorder="1" applyAlignment="1" applyProtection="1">
      <alignment vertical="center" shrinkToFit="1"/>
      <protection/>
    </xf>
    <xf numFmtId="178" fontId="11" fillId="6" borderId="32" xfId="0" applyNumberFormat="1" applyFont="1" applyFill="1" applyBorder="1" applyAlignment="1" applyProtection="1">
      <alignment vertical="center" shrinkToFit="1"/>
      <protection/>
    </xf>
    <xf numFmtId="178" fontId="11" fillId="6" borderId="16" xfId="0" applyNumberFormat="1" applyFont="1" applyFill="1" applyBorder="1" applyAlignment="1" applyProtection="1">
      <alignment vertical="center" shrinkToFit="1"/>
      <protection/>
    </xf>
    <xf numFmtId="178" fontId="11" fillId="6" borderId="18" xfId="0" applyNumberFormat="1" applyFont="1" applyFill="1" applyBorder="1" applyAlignment="1" applyProtection="1">
      <alignment vertical="center" shrinkToFit="1"/>
      <protection/>
    </xf>
    <xf numFmtId="178" fontId="11" fillId="7" borderId="19" xfId="0" applyNumberFormat="1" applyFont="1" applyFill="1" applyBorder="1" applyAlignment="1" applyProtection="1">
      <alignment vertical="center" shrinkToFit="1"/>
      <protection/>
    </xf>
    <xf numFmtId="178" fontId="11" fillId="7" borderId="28" xfId="0" applyNumberFormat="1" applyFont="1" applyFill="1" applyBorder="1" applyAlignment="1" applyProtection="1">
      <alignment vertical="center" shrinkToFit="1"/>
      <protection/>
    </xf>
    <xf numFmtId="178" fontId="11" fillId="7" borderId="29" xfId="0" applyNumberFormat="1" applyFont="1" applyFill="1" applyBorder="1" applyAlignment="1" applyProtection="1">
      <alignment vertical="center" shrinkToFit="1"/>
      <protection/>
    </xf>
    <xf numFmtId="178" fontId="11" fillId="7" borderId="30" xfId="0" applyNumberFormat="1" applyFont="1" applyFill="1" applyBorder="1" applyAlignment="1" applyProtection="1">
      <alignment vertical="center" shrinkToFit="1"/>
      <protection/>
    </xf>
    <xf numFmtId="178" fontId="11" fillId="3" borderId="95" xfId="0" applyNumberFormat="1" applyFont="1" applyFill="1" applyBorder="1" applyAlignment="1" applyProtection="1">
      <alignment vertical="center" shrinkToFit="1"/>
      <protection/>
    </xf>
    <xf numFmtId="176" fontId="19" fillId="2" borderId="18" xfId="15" applyNumberFormat="1" applyFont="1" applyFill="1" applyBorder="1" applyAlignment="1" applyProtection="1">
      <alignment vertical="center"/>
      <protection/>
    </xf>
    <xf numFmtId="176" fontId="19" fillId="2" borderId="19" xfId="15" applyNumberFormat="1" applyFont="1" applyFill="1" applyBorder="1" applyAlignment="1" applyProtection="1">
      <alignment vertical="center"/>
      <protection/>
    </xf>
    <xf numFmtId="176" fontId="19" fillId="2" borderId="16" xfId="15" applyNumberFormat="1" applyFont="1" applyFill="1" applyBorder="1" applyAlignment="1" applyProtection="1">
      <alignment vertical="center"/>
      <protection/>
    </xf>
    <xf numFmtId="176" fontId="19" fillId="2" borderId="8" xfId="15" applyNumberFormat="1" applyFont="1" applyFill="1" applyBorder="1" applyAlignment="1" applyProtection="1">
      <alignment vertical="center"/>
      <protection/>
    </xf>
    <xf numFmtId="176" fontId="11" fillId="7" borderId="19" xfId="15" applyNumberFormat="1" applyFont="1" applyFill="1" applyBorder="1" applyAlignment="1" applyProtection="1">
      <alignment vertical="center"/>
      <protection/>
    </xf>
    <xf numFmtId="178" fontId="11" fillId="9" borderId="38" xfId="0" applyNumberFormat="1" applyFont="1" applyFill="1" applyBorder="1" applyAlignment="1" applyProtection="1">
      <alignment vertical="center"/>
      <protection locked="0"/>
    </xf>
    <xf numFmtId="178" fontId="19" fillId="0" borderId="18" xfId="0" applyNumberFormat="1" applyFont="1" applyBorder="1" applyAlignment="1" applyProtection="1">
      <alignment vertical="center"/>
      <protection locked="0"/>
    </xf>
    <xf numFmtId="178" fontId="19" fillId="6" borderId="39" xfId="0" applyNumberFormat="1" applyFont="1" applyFill="1" applyBorder="1" applyAlignment="1" applyProtection="1">
      <alignment vertical="center"/>
      <protection/>
    </xf>
    <xf numFmtId="178" fontId="19" fillId="6" borderId="40" xfId="0" applyNumberFormat="1" applyFont="1" applyFill="1" applyBorder="1" applyAlignment="1" applyProtection="1">
      <alignment vertical="center"/>
      <protection/>
    </xf>
    <xf numFmtId="178" fontId="19" fillId="9" borderId="40" xfId="0" applyNumberFormat="1" applyFont="1" applyFill="1" applyBorder="1" applyAlignment="1" applyProtection="1">
      <alignment vertical="center"/>
      <protection locked="0"/>
    </xf>
    <xf numFmtId="178" fontId="19" fillId="2" borderId="40" xfId="0" applyNumberFormat="1" applyFont="1" applyFill="1" applyBorder="1" applyAlignment="1" applyProtection="1">
      <alignment vertical="center"/>
      <protection/>
    </xf>
    <xf numFmtId="178" fontId="19" fillId="2" borderId="27" xfId="0" applyNumberFormat="1" applyFont="1" applyFill="1" applyBorder="1" applyAlignment="1" applyProtection="1">
      <alignment vertical="center"/>
      <protection/>
    </xf>
    <xf numFmtId="178" fontId="19" fillId="2" borderId="19" xfId="0" applyNumberFormat="1" applyFont="1" applyFill="1" applyBorder="1" applyAlignment="1" applyProtection="1">
      <alignment vertical="center"/>
      <protection/>
    </xf>
    <xf numFmtId="178" fontId="19" fillId="2" borderId="28" xfId="0" applyNumberFormat="1" applyFont="1" applyFill="1" applyBorder="1" applyAlignment="1" applyProtection="1">
      <alignment vertical="center"/>
      <protection/>
    </xf>
    <xf numFmtId="178" fontId="19" fillId="2" borderId="29" xfId="0" applyNumberFormat="1" applyFont="1" applyFill="1" applyBorder="1" applyAlignment="1" applyProtection="1">
      <alignment vertical="center"/>
      <protection/>
    </xf>
    <xf numFmtId="178" fontId="19" fillId="2" borderId="30" xfId="0" applyNumberFormat="1" applyFont="1" applyFill="1" applyBorder="1" applyAlignment="1" applyProtection="1">
      <alignment vertical="center"/>
      <protection/>
    </xf>
    <xf numFmtId="178" fontId="19" fillId="0" borderId="16" xfId="0" applyNumberFormat="1" applyFont="1" applyFill="1" applyBorder="1" applyAlignment="1" applyProtection="1">
      <alignment vertical="center"/>
      <protection locked="0"/>
    </xf>
    <xf numFmtId="178" fontId="19" fillId="6" borderId="37" xfId="0" applyNumberFormat="1" applyFont="1" applyFill="1" applyBorder="1" applyAlignment="1" applyProtection="1">
      <alignment vertical="center"/>
      <protection/>
    </xf>
    <xf numFmtId="178" fontId="19" fillId="6" borderId="38" xfId="0" applyNumberFormat="1" applyFont="1" applyFill="1" applyBorder="1" applyAlignment="1" applyProtection="1">
      <alignment vertical="center"/>
      <protection/>
    </xf>
    <xf numFmtId="178" fontId="19" fillId="9" borderId="38" xfId="0" applyNumberFormat="1" applyFont="1" applyFill="1" applyBorder="1" applyAlignment="1" applyProtection="1">
      <alignment vertical="center"/>
      <protection locked="0"/>
    </xf>
    <xf numFmtId="178" fontId="19" fillId="2" borderId="26" xfId="0" applyNumberFormat="1" applyFont="1" applyFill="1" applyBorder="1" applyAlignment="1" applyProtection="1">
      <alignment vertical="center"/>
      <protection/>
    </xf>
    <xf numFmtId="178" fontId="19" fillId="0" borderId="18" xfId="0" applyNumberFormat="1" applyFont="1" applyFill="1" applyBorder="1" applyAlignment="1" applyProtection="1">
      <alignment vertical="center"/>
      <protection locked="0"/>
    </xf>
    <xf numFmtId="178" fontId="19" fillId="0" borderId="17" xfId="0" applyNumberFormat="1" applyFont="1" applyBorder="1" applyAlignment="1" applyProtection="1">
      <alignment vertical="center"/>
      <protection locked="0"/>
    </xf>
    <xf numFmtId="178" fontId="19" fillId="6" borderId="31" xfId="0" applyNumberFormat="1" applyFont="1" applyFill="1" applyBorder="1" applyAlignment="1" applyProtection="1">
      <alignment vertical="center"/>
      <protection/>
    </xf>
    <xf numFmtId="178" fontId="19" fillId="6" borderId="32" xfId="0" applyNumberFormat="1" applyFont="1" applyFill="1" applyBorder="1" applyAlignment="1" applyProtection="1">
      <alignment vertical="center"/>
      <protection/>
    </xf>
    <xf numFmtId="178" fontId="19" fillId="9" borderId="32" xfId="0" applyNumberFormat="1" applyFont="1" applyFill="1" applyBorder="1" applyAlignment="1" applyProtection="1">
      <alignment vertical="center"/>
      <protection locked="0"/>
    </xf>
    <xf numFmtId="178" fontId="19" fillId="2" borderId="33" xfId="0" applyNumberFormat="1" applyFont="1" applyFill="1" applyBorder="1" applyAlignment="1" applyProtection="1">
      <alignment vertical="center"/>
      <protection/>
    </xf>
    <xf numFmtId="178" fontId="19" fillId="2" borderId="17" xfId="0" applyNumberFormat="1" applyFont="1" applyFill="1" applyBorder="1" applyAlignment="1" applyProtection="1">
      <alignment vertical="center"/>
      <protection/>
    </xf>
    <xf numFmtId="178" fontId="19" fillId="2" borderId="31" xfId="0" applyNumberFormat="1" applyFont="1" applyFill="1" applyBorder="1" applyAlignment="1" applyProtection="1">
      <alignment vertical="center"/>
      <protection/>
    </xf>
    <xf numFmtId="178" fontId="19" fillId="2" borderId="32" xfId="0" applyNumberFormat="1" applyFont="1" applyFill="1" applyBorder="1" applyAlignment="1" applyProtection="1">
      <alignment vertical="center"/>
      <protection/>
    </xf>
    <xf numFmtId="178" fontId="19" fillId="0" borderId="16" xfId="0" applyNumberFormat="1" applyFont="1" applyBorder="1" applyAlignment="1" applyProtection="1">
      <alignment vertical="center"/>
      <protection locked="0"/>
    </xf>
    <xf numFmtId="178" fontId="19" fillId="2" borderId="54" xfId="0" applyNumberFormat="1" applyFont="1" applyFill="1" applyBorder="1" applyAlignment="1" applyProtection="1">
      <alignment vertical="center"/>
      <protection/>
    </xf>
    <xf numFmtId="178" fontId="19" fillId="0" borderId="67" xfId="0" applyNumberFormat="1" applyFont="1" applyFill="1" applyBorder="1" applyAlignment="1" applyProtection="1">
      <alignment vertical="center"/>
      <protection locked="0"/>
    </xf>
    <xf numFmtId="178" fontId="19" fillId="6" borderId="97" xfId="0" applyNumberFormat="1" applyFont="1" applyFill="1" applyBorder="1" applyAlignment="1" applyProtection="1">
      <alignment vertical="center"/>
      <protection/>
    </xf>
    <xf numFmtId="178" fontId="19" fillId="6" borderId="96" xfId="0" applyNumberFormat="1" applyFont="1" applyFill="1" applyBorder="1" applyAlignment="1" applyProtection="1">
      <alignment vertical="center"/>
      <protection/>
    </xf>
    <xf numFmtId="178" fontId="19" fillId="9" borderId="96" xfId="0" applyNumberFormat="1" applyFont="1" applyFill="1" applyBorder="1" applyAlignment="1" applyProtection="1">
      <alignment vertical="center"/>
      <protection locked="0"/>
    </xf>
    <xf numFmtId="178" fontId="19" fillId="6" borderId="16" xfId="0" applyNumberFormat="1" applyFont="1" applyFill="1" applyBorder="1" applyAlignment="1" applyProtection="1">
      <alignment vertical="center"/>
      <protection/>
    </xf>
    <xf numFmtId="178" fontId="19" fillId="12" borderId="38" xfId="0" applyNumberFormat="1" applyFont="1" applyFill="1" applyBorder="1" applyAlignment="1" applyProtection="1">
      <alignment vertical="center"/>
      <protection/>
    </xf>
    <xf numFmtId="178" fontId="19" fillId="6" borderId="18" xfId="0" applyNumberFormat="1" applyFont="1" applyFill="1" applyBorder="1" applyAlignment="1" applyProtection="1">
      <alignment vertical="center"/>
      <protection/>
    </xf>
    <xf numFmtId="178" fontId="19" fillId="12" borderId="40" xfId="0" applyNumberFormat="1" applyFont="1" applyFill="1" applyBorder="1" applyAlignment="1" applyProtection="1">
      <alignment vertical="center"/>
      <protection/>
    </xf>
    <xf numFmtId="178" fontId="11" fillId="12" borderId="40" xfId="0" applyNumberFormat="1" applyFont="1" applyFill="1" applyBorder="1" applyAlignment="1" applyProtection="1">
      <alignment vertical="center"/>
      <protection/>
    </xf>
    <xf numFmtId="178" fontId="11" fillId="12" borderId="38" xfId="0" applyNumberFormat="1" applyFont="1" applyFill="1" applyBorder="1" applyAlignment="1" applyProtection="1">
      <alignment vertical="center"/>
      <protection/>
    </xf>
    <xf numFmtId="178" fontId="11" fillId="7" borderId="19" xfId="0" applyNumberFormat="1" applyFont="1" applyFill="1" applyBorder="1" applyAlignment="1" applyProtection="1">
      <alignment vertical="center"/>
      <protection/>
    </xf>
    <xf numFmtId="178" fontId="11" fillId="7" borderId="28" xfId="0" applyNumberFormat="1" applyFont="1" applyFill="1" applyBorder="1" applyAlignment="1" applyProtection="1">
      <alignment vertical="center"/>
      <protection/>
    </xf>
    <xf numFmtId="178" fontId="11" fillId="7" borderId="29" xfId="0" applyNumberFormat="1" applyFont="1" applyFill="1" applyBorder="1" applyAlignment="1" applyProtection="1">
      <alignment vertical="center"/>
      <protection/>
    </xf>
    <xf numFmtId="178" fontId="11" fillId="7" borderId="30" xfId="0" applyNumberFormat="1" applyFont="1" applyFill="1" applyBorder="1" applyAlignment="1" applyProtection="1">
      <alignment vertical="center"/>
      <protection/>
    </xf>
    <xf numFmtId="178" fontId="11" fillId="12" borderId="32" xfId="0" applyNumberFormat="1" applyFont="1" applyFill="1" applyBorder="1" applyAlignment="1" applyProtection="1">
      <alignment vertical="center"/>
      <protection/>
    </xf>
    <xf numFmtId="178" fontId="11" fillId="0" borderId="26" xfId="0" applyNumberFormat="1" applyFont="1" applyBorder="1" applyAlignment="1" applyProtection="1">
      <alignment vertical="center"/>
      <protection locked="0"/>
    </xf>
    <xf numFmtId="178" fontId="11" fillId="0" borderId="27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Fill="1" applyBorder="1" applyAlignment="1" applyProtection="1">
      <alignment vertical="center"/>
      <protection locked="0"/>
    </xf>
    <xf numFmtId="178" fontId="11" fillId="0" borderId="33" xfId="0" applyNumberFormat="1" applyFont="1" applyFill="1" applyBorder="1" applyAlignment="1" applyProtection="1">
      <alignment vertical="center"/>
      <protection locked="0"/>
    </xf>
    <xf numFmtId="178" fontId="11" fillId="0" borderId="33" xfId="0" applyNumberFormat="1" applyFont="1" applyBorder="1" applyAlignment="1" applyProtection="1">
      <alignment vertical="center"/>
      <protection locked="0"/>
    </xf>
    <xf numFmtId="178" fontId="11" fillId="2" borderId="14" xfId="0" applyNumberFormat="1" applyFont="1" applyFill="1" applyBorder="1" applyAlignment="1" applyProtection="1">
      <alignment vertical="center"/>
      <protection/>
    </xf>
    <xf numFmtId="178" fontId="11" fillId="2" borderId="7" xfId="0" applyNumberFormat="1" applyFont="1" applyFill="1" applyBorder="1" applyAlignment="1" applyProtection="1">
      <alignment vertical="center"/>
      <protection/>
    </xf>
    <xf numFmtId="178" fontId="11" fillId="0" borderId="43" xfId="0" applyNumberFormat="1" applyFont="1" applyBorder="1" applyAlignment="1" applyProtection="1">
      <alignment vertical="center"/>
      <protection locked="0"/>
    </xf>
    <xf numFmtId="178" fontId="11" fillId="0" borderId="38" xfId="0" applyNumberFormat="1" applyFont="1" applyFill="1" applyBorder="1" applyAlignment="1" applyProtection="1">
      <alignment vertical="center"/>
      <protection locked="0"/>
    </xf>
    <xf numFmtId="178" fontId="11" fillId="0" borderId="98" xfId="0" applyNumberFormat="1" applyFont="1" applyFill="1" applyBorder="1" applyAlignment="1" applyProtection="1">
      <alignment vertical="center"/>
      <protection locked="0"/>
    </xf>
    <xf numFmtId="178" fontId="11" fillId="0" borderId="40" xfId="0" applyNumberFormat="1" applyFont="1" applyFill="1" applyBorder="1" applyAlignment="1" applyProtection="1">
      <alignment vertical="center"/>
      <protection locked="0"/>
    </xf>
    <xf numFmtId="178" fontId="11" fillId="0" borderId="22" xfId="0" applyNumberFormat="1" applyFont="1" applyFill="1" applyBorder="1" applyAlignment="1" applyProtection="1">
      <alignment vertical="center"/>
      <protection locked="0"/>
    </xf>
    <xf numFmtId="178" fontId="11" fillId="0" borderId="23" xfId="0" applyNumberFormat="1" applyFont="1" applyFill="1" applyBorder="1" applyAlignment="1" applyProtection="1">
      <alignment vertical="center"/>
      <protection locked="0"/>
    </xf>
    <xf numFmtId="178" fontId="11" fillId="2" borderId="79" xfId="0" applyNumberFormat="1" applyFont="1" applyFill="1" applyBorder="1" applyAlignment="1" applyProtection="1">
      <alignment vertical="center"/>
      <protection/>
    </xf>
    <xf numFmtId="178" fontId="11" fillId="2" borderId="99" xfId="0" applyNumberFormat="1" applyFont="1" applyFill="1" applyBorder="1" applyAlignment="1" applyProtection="1">
      <alignment vertical="center"/>
      <protection/>
    </xf>
    <xf numFmtId="178" fontId="11" fillId="0" borderId="97" xfId="0" applyNumberFormat="1" applyFont="1" applyBorder="1" applyAlignment="1" applyProtection="1">
      <alignment vertical="center"/>
      <protection locked="0"/>
    </xf>
    <xf numFmtId="178" fontId="11" fillId="0" borderId="96" xfId="0" applyNumberFormat="1" applyFont="1" applyBorder="1" applyAlignment="1" applyProtection="1">
      <alignment vertical="center"/>
      <protection locked="0"/>
    </xf>
    <xf numFmtId="178" fontId="11" fillId="0" borderId="96" xfId="0" applyNumberFormat="1" applyFont="1" applyFill="1" applyBorder="1" applyAlignment="1" applyProtection="1">
      <alignment vertical="center"/>
      <protection locked="0"/>
    </xf>
    <xf numFmtId="178" fontId="11" fillId="2" borderId="46" xfId="0" applyNumberFormat="1" applyFont="1" applyFill="1" applyBorder="1" applyAlignment="1" applyProtection="1">
      <alignment vertical="center"/>
      <protection/>
    </xf>
    <xf numFmtId="178" fontId="11" fillId="2" borderId="100" xfId="0" applyNumberFormat="1" applyFont="1" applyFill="1" applyBorder="1" applyAlignment="1" applyProtection="1">
      <alignment vertical="center"/>
      <protection/>
    </xf>
    <xf numFmtId="178" fontId="11" fillId="0" borderId="14" xfId="0" applyNumberFormat="1" applyFont="1" applyFill="1" applyBorder="1" applyAlignment="1" applyProtection="1">
      <alignment vertical="center"/>
      <protection locked="0"/>
    </xf>
    <xf numFmtId="178" fontId="11" fillId="0" borderId="25" xfId="0" applyNumberFormat="1" applyFont="1" applyFill="1" applyBorder="1" applyAlignment="1" applyProtection="1">
      <alignment vertical="center"/>
      <protection locked="0"/>
    </xf>
    <xf numFmtId="178" fontId="11" fillId="2" borderId="24" xfId="0" applyNumberFormat="1" applyFont="1" applyFill="1" applyBorder="1" applyAlignment="1" applyProtection="1">
      <alignment vertical="center"/>
      <protection/>
    </xf>
    <xf numFmtId="178" fontId="11" fillId="0" borderId="53" xfId="0" applyNumberFormat="1" applyFont="1" applyFill="1" applyBorder="1" applyAlignment="1" applyProtection="1">
      <alignment vertical="center"/>
      <protection locked="0"/>
    </xf>
    <xf numFmtId="181" fontId="11" fillId="0" borderId="38" xfId="0" applyNumberFormat="1" applyFont="1" applyBorder="1" applyAlignment="1" applyProtection="1">
      <alignment vertical="center"/>
      <protection locked="0"/>
    </xf>
    <xf numFmtId="181" fontId="11" fillId="3" borderId="29" xfId="0" applyNumberFormat="1" applyFont="1" applyFill="1" applyBorder="1" applyAlignment="1" applyProtection="1">
      <alignment vertical="center"/>
      <protection locked="0"/>
    </xf>
    <xf numFmtId="181" fontId="11" fillId="0" borderId="32" xfId="0" applyNumberFormat="1" applyFont="1" applyBorder="1" applyAlignment="1" applyProtection="1">
      <alignment vertical="center"/>
      <protection locked="0"/>
    </xf>
    <xf numFmtId="181" fontId="11" fillId="3" borderId="32" xfId="0" applyNumberFormat="1" applyFont="1" applyFill="1" applyBorder="1" applyAlignment="1" applyProtection="1">
      <alignment vertical="center"/>
      <protection locked="0"/>
    </xf>
    <xf numFmtId="181" fontId="35" fillId="0" borderId="38" xfId="0" applyNumberFormat="1" applyFont="1" applyFill="1" applyBorder="1" applyAlignment="1" applyProtection="1">
      <alignment vertical="center"/>
      <protection locked="0"/>
    </xf>
    <xf numFmtId="181" fontId="35" fillId="0" borderId="40" xfId="0" applyNumberFormat="1" applyFont="1" applyFill="1" applyBorder="1" applyAlignment="1" applyProtection="1">
      <alignment vertical="center"/>
      <protection locked="0"/>
    </xf>
    <xf numFmtId="181" fontId="35" fillId="3" borderId="29" xfId="0" applyNumberFormat="1" applyFont="1" applyFill="1" applyBorder="1" applyAlignment="1" applyProtection="1">
      <alignment vertical="center"/>
      <protection locked="0"/>
    </xf>
    <xf numFmtId="181" fontId="35" fillId="0" borderId="32" xfId="0" applyNumberFormat="1" applyFont="1" applyFill="1" applyBorder="1" applyAlignment="1" applyProtection="1">
      <alignment vertical="center"/>
      <protection locked="0"/>
    </xf>
    <xf numFmtId="181" fontId="35" fillId="3" borderId="32" xfId="0" applyNumberFormat="1" applyFont="1" applyFill="1" applyBorder="1" applyAlignment="1" applyProtection="1">
      <alignment vertical="center"/>
      <protection locked="0"/>
    </xf>
    <xf numFmtId="178" fontId="11" fillId="0" borderId="14" xfId="0" applyNumberFormat="1" applyFont="1" applyBorder="1" applyAlignment="1" applyProtection="1">
      <alignment vertical="center"/>
      <protection locked="0"/>
    </xf>
    <xf numFmtId="178" fontId="11" fillId="0" borderId="25" xfId="0" applyNumberFormat="1" applyFont="1" applyBorder="1" applyAlignment="1" applyProtection="1">
      <alignment vertical="center"/>
      <protection locked="0"/>
    </xf>
    <xf numFmtId="178" fontId="11" fillId="0" borderId="13" xfId="0" applyNumberFormat="1" applyFont="1" applyBorder="1" applyAlignment="1" applyProtection="1">
      <alignment vertical="center"/>
      <protection locked="0"/>
    </xf>
    <xf numFmtId="178" fontId="11" fillId="2" borderId="13" xfId="0" applyNumberFormat="1" applyFont="1" applyFill="1" applyBorder="1" applyAlignment="1" applyProtection="1">
      <alignment vertical="center"/>
      <protection/>
    </xf>
    <xf numFmtId="178" fontId="11" fillId="9" borderId="52" xfId="0" applyNumberFormat="1" applyFont="1" applyFill="1" applyBorder="1" applyAlignment="1" applyProtection="1">
      <alignment vertical="center"/>
      <protection locked="0"/>
    </xf>
    <xf numFmtId="178" fontId="11" fillId="9" borderId="53" xfId="0" applyNumberFormat="1" applyFont="1" applyFill="1" applyBorder="1" applyAlignment="1" applyProtection="1">
      <alignment vertical="center"/>
      <protection locked="0"/>
    </xf>
    <xf numFmtId="178" fontId="11" fillId="9" borderId="8" xfId="0" applyNumberFormat="1" applyFont="1" applyFill="1" applyBorder="1" applyAlignment="1" applyProtection="1">
      <alignment vertical="center"/>
      <protection locked="0"/>
    </xf>
    <xf numFmtId="178" fontId="11" fillId="0" borderId="52" xfId="0" applyNumberFormat="1" applyFont="1" applyBorder="1" applyAlignment="1" applyProtection="1">
      <alignment vertical="center"/>
      <protection locked="0"/>
    </xf>
    <xf numFmtId="178" fontId="11" fillId="0" borderId="53" xfId="0" applyNumberFormat="1" applyFont="1" applyBorder="1" applyAlignment="1" applyProtection="1">
      <alignment vertical="center"/>
      <protection locked="0"/>
    </xf>
    <xf numFmtId="178" fontId="11" fillId="0" borderId="8" xfId="0" applyNumberFormat="1" applyFont="1" applyBorder="1" applyAlignment="1" applyProtection="1">
      <alignment vertical="center"/>
      <protection locked="0"/>
    </xf>
    <xf numFmtId="178" fontId="11" fillId="2" borderId="21" xfId="0" applyNumberFormat="1" applyFont="1" applyFill="1" applyBorder="1" applyAlignment="1" applyProtection="1">
      <alignment vertical="center"/>
      <protection/>
    </xf>
    <xf numFmtId="178" fontId="11" fillId="0" borderId="101" xfId="0" applyNumberFormat="1" applyFont="1" applyFill="1" applyBorder="1" applyAlignment="1" applyProtection="1">
      <alignment vertical="center"/>
      <protection locked="0"/>
    </xf>
    <xf numFmtId="178" fontId="11" fillId="0" borderId="8" xfId="0" applyNumberFormat="1" applyFont="1" applyFill="1" applyBorder="1" applyAlignment="1" applyProtection="1">
      <alignment vertical="center"/>
      <protection locked="0"/>
    </xf>
    <xf numFmtId="178" fontId="11" fillId="0" borderId="44" xfId="0" applyNumberFormat="1" applyFont="1" applyFill="1" applyBorder="1" applyAlignment="1" applyProtection="1">
      <alignment vertical="center"/>
      <protection locked="0"/>
    </xf>
    <xf numFmtId="178" fontId="11" fillId="2" borderId="9" xfId="0" applyNumberFormat="1" applyFont="1" applyFill="1" applyBorder="1" applyAlignment="1" applyProtection="1">
      <alignment vertical="center"/>
      <protection/>
    </xf>
    <xf numFmtId="178" fontId="11" fillId="2" borderId="0" xfId="0" applyNumberFormat="1" applyFont="1" applyFill="1" applyBorder="1" applyAlignment="1" applyProtection="1">
      <alignment vertical="center"/>
      <protection/>
    </xf>
    <xf numFmtId="178" fontId="11" fillId="2" borderId="102" xfId="0" applyNumberFormat="1" applyFont="1" applyFill="1" applyBorder="1" applyAlignment="1" applyProtection="1">
      <alignment vertical="center"/>
      <protection/>
    </xf>
    <xf numFmtId="178" fontId="11" fillId="0" borderId="39" xfId="0" applyNumberFormat="1" applyFont="1" applyFill="1" applyBorder="1" applyAlignment="1" applyProtection="1">
      <alignment vertical="center"/>
      <protection locked="0"/>
    </xf>
    <xf numFmtId="178" fontId="11" fillId="0" borderId="9" xfId="0" applyNumberFormat="1" applyFont="1" applyFill="1" applyBorder="1" applyAlignment="1" applyProtection="1">
      <alignment vertical="center"/>
      <protection locked="0"/>
    </xf>
    <xf numFmtId="178" fontId="11" fillId="2" borderId="103" xfId="0" applyNumberFormat="1" applyFont="1" applyFill="1" applyBorder="1" applyAlignment="1" applyProtection="1">
      <alignment vertical="center"/>
      <protection/>
    </xf>
    <xf numFmtId="178" fontId="11" fillId="2" borderId="104" xfId="0" applyNumberFormat="1" applyFont="1" applyFill="1" applyBorder="1" applyAlignment="1" applyProtection="1">
      <alignment vertical="center"/>
      <protection/>
    </xf>
    <xf numFmtId="178" fontId="11" fillId="2" borderId="76" xfId="0" applyNumberFormat="1" applyFont="1" applyFill="1" applyBorder="1" applyAlignment="1" applyProtection="1">
      <alignment vertical="center"/>
      <protection/>
    </xf>
    <xf numFmtId="178" fontId="11" fillId="0" borderId="105" xfId="0" applyNumberFormat="1" applyFont="1" applyFill="1" applyBorder="1" applyAlignment="1" applyProtection="1">
      <alignment vertical="center"/>
      <protection locked="0"/>
    </xf>
    <xf numFmtId="178" fontId="11" fillId="0" borderId="106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horizontal="distributed" vertical="center"/>
      <protection locked="0"/>
    </xf>
    <xf numFmtId="178" fontId="11" fillId="2" borderId="107" xfId="0" applyNumberFormat="1" applyFont="1" applyFill="1" applyBorder="1" applyAlignment="1" applyProtection="1">
      <alignment vertical="center"/>
      <protection/>
    </xf>
    <xf numFmtId="178" fontId="11" fillId="2" borderId="108" xfId="0" applyNumberFormat="1" applyFont="1" applyFill="1" applyBorder="1" applyAlignment="1" applyProtection="1">
      <alignment vertical="center"/>
      <protection/>
    </xf>
    <xf numFmtId="178" fontId="11" fillId="0" borderId="109" xfId="0" applyNumberFormat="1" applyFont="1" applyFill="1" applyBorder="1" applyAlignment="1" applyProtection="1">
      <alignment vertical="center"/>
      <protection locked="0"/>
    </xf>
    <xf numFmtId="178" fontId="11" fillId="0" borderId="0" xfId="0" applyNumberFormat="1" applyFont="1" applyFill="1" applyBorder="1" applyAlignment="1" applyProtection="1">
      <alignment vertical="center"/>
      <protection locked="0"/>
    </xf>
    <xf numFmtId="178" fontId="11" fillId="0" borderId="47" xfId="0" applyNumberFormat="1" applyFont="1" applyBorder="1" applyAlignment="1" applyProtection="1">
      <alignment vertical="center"/>
      <protection locked="0"/>
    </xf>
    <xf numFmtId="178" fontId="11" fillId="0" borderId="106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11" fillId="0" borderId="110" xfId="0" applyNumberFormat="1" applyFont="1" applyBorder="1" applyAlignment="1" applyProtection="1">
      <alignment vertical="center"/>
      <protection locked="0"/>
    </xf>
    <xf numFmtId="178" fontId="11" fillId="2" borderId="111" xfId="0" applyNumberFormat="1" applyFont="1" applyFill="1" applyBorder="1" applyAlignment="1" applyProtection="1">
      <alignment vertical="center"/>
      <protection/>
    </xf>
    <xf numFmtId="178" fontId="11" fillId="2" borderId="112" xfId="0" applyNumberFormat="1" applyFont="1" applyFill="1" applyBorder="1" applyAlignment="1" applyProtection="1">
      <alignment vertical="center"/>
      <protection/>
    </xf>
    <xf numFmtId="178" fontId="11" fillId="0" borderId="48" xfId="0" applyNumberFormat="1" applyFont="1" applyFill="1" applyBorder="1" applyAlignment="1" applyProtection="1">
      <alignment vertical="center"/>
      <protection locked="0"/>
    </xf>
    <xf numFmtId="178" fontId="11" fillId="0" borderId="76" xfId="0" applyNumberFormat="1" applyFont="1" applyFill="1" applyBorder="1" applyAlignment="1" applyProtection="1">
      <alignment vertical="center"/>
      <protection locked="0"/>
    </xf>
    <xf numFmtId="178" fontId="11" fillId="0" borderId="44" xfId="0" applyNumberFormat="1" applyFont="1" applyBorder="1" applyAlignment="1" applyProtection="1">
      <alignment vertical="center"/>
      <protection locked="0"/>
    </xf>
    <xf numFmtId="178" fontId="11" fillId="2" borderId="113" xfId="0" applyNumberFormat="1" applyFont="1" applyFill="1" applyBorder="1" applyAlignment="1" applyProtection="1">
      <alignment vertical="center"/>
      <protection/>
    </xf>
    <xf numFmtId="178" fontId="11" fillId="0" borderId="11" xfId="0" applyNumberFormat="1" applyFont="1" applyFill="1" applyBorder="1" applyAlignment="1" applyProtection="1">
      <alignment vertical="center"/>
      <protection locked="0"/>
    </xf>
    <xf numFmtId="178" fontId="11" fillId="2" borderId="114" xfId="0" applyNumberFormat="1" applyFont="1" applyFill="1" applyBorder="1" applyAlignment="1" applyProtection="1">
      <alignment vertical="center"/>
      <protection/>
    </xf>
    <xf numFmtId="178" fontId="11" fillId="0" borderId="101" xfId="0" applyNumberFormat="1" applyFont="1" applyBorder="1" applyAlignment="1" applyProtection="1">
      <alignment vertical="center"/>
      <protection locked="0"/>
    </xf>
    <xf numFmtId="178" fontId="11" fillId="0" borderId="9" xfId="0" applyNumberFormat="1" applyFont="1" applyBorder="1" applyAlignment="1" applyProtection="1">
      <alignment vertical="center"/>
      <protection locked="0"/>
    </xf>
    <xf numFmtId="178" fontId="11" fillId="0" borderId="23" xfId="0" applyNumberFormat="1" applyFont="1" applyBorder="1" applyAlignment="1" applyProtection="1">
      <alignment vertical="center"/>
      <protection locked="0"/>
    </xf>
    <xf numFmtId="178" fontId="11" fillId="0" borderId="11" xfId="0" applyNumberFormat="1" applyFont="1" applyBorder="1" applyAlignment="1" applyProtection="1">
      <alignment vertical="center"/>
      <protection locked="0"/>
    </xf>
    <xf numFmtId="178" fontId="11" fillId="2" borderId="115" xfId="0" applyNumberFormat="1" applyFont="1" applyFill="1" applyBorder="1" applyAlignment="1" applyProtection="1">
      <alignment vertical="center"/>
      <protection/>
    </xf>
    <xf numFmtId="178" fontId="11" fillId="2" borderId="116" xfId="0" applyNumberFormat="1" applyFont="1" applyFill="1" applyBorder="1" applyAlignment="1" applyProtection="1">
      <alignment vertical="center"/>
      <protection/>
    </xf>
    <xf numFmtId="178" fontId="11" fillId="0" borderId="21" xfId="0" applyNumberFormat="1" applyFont="1" applyFill="1" applyBorder="1" applyAlignment="1" applyProtection="1">
      <alignment vertical="center"/>
      <protection locked="0"/>
    </xf>
    <xf numFmtId="178" fontId="11" fillId="0" borderId="12" xfId="0" applyNumberFormat="1" applyFont="1" applyFill="1" applyBorder="1" applyAlignment="1" applyProtection="1">
      <alignment vertical="center"/>
      <protection locked="0"/>
    </xf>
    <xf numFmtId="178" fontId="11" fillId="9" borderId="39" xfId="0" applyNumberFormat="1" applyFont="1" applyFill="1" applyBorder="1" applyAlignment="1" applyProtection="1">
      <alignment vertical="center"/>
      <protection locked="0"/>
    </xf>
    <xf numFmtId="178" fontId="11" fillId="9" borderId="40" xfId="0" applyNumberFormat="1" applyFont="1" applyFill="1" applyBorder="1" applyAlignment="1" applyProtection="1">
      <alignment vertical="center"/>
      <protection locked="0"/>
    </xf>
    <xf numFmtId="178" fontId="11" fillId="9" borderId="45" xfId="0" applyNumberFormat="1" applyFont="1" applyFill="1" applyBorder="1" applyAlignment="1" applyProtection="1">
      <alignment vertical="center"/>
      <protection locked="0"/>
    </xf>
    <xf numFmtId="178" fontId="11" fillId="9" borderId="16" xfId="0" applyNumberFormat="1" applyFont="1" applyFill="1" applyBorder="1" applyAlignment="1" applyProtection="1">
      <alignment vertical="center"/>
      <protection locked="0"/>
    </xf>
    <xf numFmtId="178" fontId="11" fillId="9" borderId="44" xfId="0" applyNumberFormat="1" applyFont="1" applyFill="1" applyBorder="1" applyAlignment="1" applyProtection="1">
      <alignment vertical="center"/>
      <protection locked="0"/>
    </xf>
    <xf numFmtId="178" fontId="11" fillId="0" borderId="99" xfId="0" applyNumberFormat="1" applyFont="1" applyBorder="1" applyAlignment="1" applyProtection="1">
      <alignment vertical="center"/>
      <protection locked="0"/>
    </xf>
    <xf numFmtId="178" fontId="11" fillId="0" borderId="67" xfId="0" applyNumberFormat="1" applyFont="1" applyBorder="1" applyAlignment="1" applyProtection="1">
      <alignment vertical="center"/>
      <protection locked="0"/>
    </xf>
    <xf numFmtId="178" fontId="11" fillId="2" borderId="117" xfId="0" applyNumberFormat="1" applyFont="1" applyFill="1" applyBorder="1" applyAlignment="1" applyProtection="1">
      <alignment vertical="center"/>
      <protection/>
    </xf>
    <xf numFmtId="178" fontId="11" fillId="2" borderId="98" xfId="0" applyNumberFormat="1" applyFont="1" applyFill="1" applyBorder="1" applyAlignment="1" applyProtection="1">
      <alignment vertical="center"/>
      <protection/>
    </xf>
    <xf numFmtId="178" fontId="11" fillId="2" borderId="48" xfId="0" applyNumberFormat="1" applyFont="1" applyFill="1" applyBorder="1" applyAlignment="1" applyProtection="1">
      <alignment vertical="center"/>
      <protection/>
    </xf>
    <xf numFmtId="178" fontId="11" fillId="0" borderId="118" xfId="0" applyNumberFormat="1" applyFont="1" applyFill="1" applyBorder="1" applyAlignment="1" applyProtection="1">
      <alignment vertical="center"/>
      <protection locked="0"/>
    </xf>
    <xf numFmtId="178" fontId="11" fillId="0" borderId="70" xfId="0" applyNumberFormat="1" applyFont="1" applyFill="1" applyBorder="1" applyAlignment="1" applyProtection="1">
      <alignment vertical="center"/>
      <protection locked="0"/>
    </xf>
    <xf numFmtId="178" fontId="11" fillId="2" borderId="119" xfId="0" applyNumberFormat="1" applyFont="1" applyFill="1" applyBorder="1" applyAlignment="1" applyProtection="1">
      <alignment vertical="center"/>
      <protection/>
    </xf>
    <xf numFmtId="178" fontId="11" fillId="0" borderId="69" xfId="0" applyNumberFormat="1" applyFont="1" applyFill="1" applyBorder="1" applyAlignment="1" applyProtection="1">
      <alignment vertical="center"/>
      <protection locked="0"/>
    </xf>
    <xf numFmtId="178" fontId="11" fillId="0" borderId="22" xfId="0" applyNumberFormat="1" applyFont="1" applyBorder="1" applyAlignment="1" applyProtection="1">
      <alignment vertical="center"/>
      <protection locked="0"/>
    </xf>
    <xf numFmtId="178" fontId="11" fillId="0" borderId="37" xfId="0" applyNumberFormat="1" applyFont="1" applyFill="1" applyBorder="1" applyAlignment="1" applyProtection="1">
      <alignment vertical="center"/>
      <protection locked="0"/>
    </xf>
    <xf numFmtId="178" fontId="11" fillId="0" borderId="37" xfId="15" applyNumberFormat="1" applyFont="1" applyBorder="1" applyAlignment="1" applyProtection="1">
      <alignment vertical="center"/>
      <protection locked="0"/>
    </xf>
    <xf numFmtId="178" fontId="11" fillId="0" borderId="39" xfId="15" applyNumberFormat="1" applyFont="1" applyBorder="1" applyAlignment="1" applyProtection="1">
      <alignment vertical="center"/>
      <protection locked="0"/>
    </xf>
    <xf numFmtId="178" fontId="11" fillId="2" borderId="28" xfId="15" applyNumberFormat="1" applyFont="1" applyFill="1" applyBorder="1" applyAlignment="1" applyProtection="1">
      <alignment vertical="center"/>
      <protection/>
    </xf>
    <xf numFmtId="178" fontId="11" fillId="2" borderId="29" xfId="15" applyNumberFormat="1" applyFont="1" applyFill="1" applyBorder="1" applyAlignment="1" applyProtection="1">
      <alignment vertical="center"/>
      <protection/>
    </xf>
    <xf numFmtId="178" fontId="11" fillId="2" borderId="19" xfId="15" applyNumberFormat="1" applyFont="1" applyFill="1" applyBorder="1" applyAlignment="1" applyProtection="1">
      <alignment vertical="center"/>
      <protection/>
    </xf>
    <xf numFmtId="178" fontId="11" fillId="0" borderId="26" xfId="0" applyNumberFormat="1" applyFont="1" applyFill="1" applyBorder="1" applyAlignment="1" applyProtection="1">
      <alignment vertical="center"/>
      <protection locked="0"/>
    </xf>
    <xf numFmtId="178" fontId="11" fillId="0" borderId="27" xfId="0" applyNumberFormat="1" applyFont="1" applyFill="1" applyBorder="1" applyAlignment="1" applyProtection="1">
      <alignment vertical="center"/>
      <protection locked="0"/>
    </xf>
    <xf numFmtId="178" fontId="11" fillId="0" borderId="120" xfId="0" applyNumberFormat="1" applyFont="1" applyBorder="1" applyAlignment="1" applyProtection="1">
      <alignment vertical="center"/>
      <protection locked="0"/>
    </xf>
    <xf numFmtId="178" fontId="11" fillId="0" borderId="69" xfId="0" applyNumberFormat="1" applyFont="1" applyBorder="1" applyAlignment="1" applyProtection="1">
      <alignment vertical="center"/>
      <protection locked="0"/>
    </xf>
    <xf numFmtId="178" fontId="11" fillId="2" borderId="71" xfId="0" applyNumberFormat="1" applyFont="1" applyFill="1" applyBorder="1" applyAlignment="1" applyProtection="1">
      <alignment vertical="center"/>
      <protection/>
    </xf>
    <xf numFmtId="178" fontId="35" fillId="2" borderId="17" xfId="0" applyNumberFormat="1" applyFont="1" applyFill="1" applyBorder="1" applyAlignment="1" applyProtection="1">
      <alignment vertical="center"/>
      <protection/>
    </xf>
    <xf numFmtId="178" fontId="35" fillId="0" borderId="31" xfId="0" applyNumberFormat="1" applyFont="1" applyBorder="1" applyAlignment="1" applyProtection="1">
      <alignment vertical="center"/>
      <protection locked="0"/>
    </xf>
    <xf numFmtId="178" fontId="35" fillId="0" borderId="32" xfId="0" applyNumberFormat="1" applyFont="1" applyBorder="1" applyAlignment="1" applyProtection="1">
      <alignment vertical="center"/>
      <protection locked="0"/>
    </xf>
    <xf numFmtId="178" fontId="35" fillId="2" borderId="33" xfId="0" applyNumberFormat="1" applyFont="1" applyFill="1" applyBorder="1" applyAlignment="1" applyProtection="1">
      <alignment vertical="center"/>
      <protection/>
    </xf>
    <xf numFmtId="178" fontId="35" fillId="0" borderId="17" xfId="0" applyNumberFormat="1" applyFont="1" applyBorder="1" applyAlignment="1" applyProtection="1">
      <alignment vertical="center"/>
      <protection locked="0"/>
    </xf>
    <xf numFmtId="178" fontId="35" fillId="0" borderId="99" xfId="0" applyNumberFormat="1" applyFont="1" applyBorder="1" applyAlignment="1" applyProtection="1">
      <alignment vertical="center"/>
      <protection locked="0"/>
    </xf>
    <xf numFmtId="178" fontId="35" fillId="0" borderId="32" xfId="0" applyNumberFormat="1" applyFont="1" applyFill="1" applyBorder="1" applyAlignment="1" applyProtection="1">
      <alignment vertical="center"/>
      <protection locked="0"/>
    </xf>
    <xf numFmtId="178" fontId="35" fillId="2" borderId="31" xfId="0" applyNumberFormat="1" applyFont="1" applyFill="1" applyBorder="1" applyAlignment="1" applyProtection="1">
      <alignment vertical="center"/>
      <protection/>
    </xf>
    <xf numFmtId="178" fontId="35" fillId="2" borderId="32" xfId="0" applyNumberFormat="1" applyFont="1" applyFill="1" applyBorder="1" applyAlignment="1" applyProtection="1">
      <alignment vertical="center"/>
      <protection/>
    </xf>
    <xf numFmtId="178" fontId="35" fillId="0" borderId="53" xfId="0" applyNumberFormat="1" applyFont="1" applyBorder="1" applyAlignment="1" applyProtection="1">
      <alignment vertical="center"/>
      <protection locked="0"/>
    </xf>
    <xf numFmtId="178" fontId="35" fillId="0" borderId="25" xfId="0" applyNumberFormat="1" applyFont="1" applyBorder="1" applyAlignment="1" applyProtection="1">
      <alignment vertical="center"/>
      <protection locked="0"/>
    </xf>
    <xf numFmtId="178" fontId="35" fillId="0" borderId="37" xfId="0" applyNumberFormat="1" applyFont="1" applyBorder="1" applyAlignment="1" applyProtection="1">
      <alignment vertical="center"/>
      <protection locked="0"/>
    </xf>
    <xf numFmtId="178" fontId="35" fillId="0" borderId="38" xfId="0" applyNumberFormat="1" applyFont="1" applyFill="1" applyBorder="1" applyAlignment="1" applyProtection="1">
      <alignment vertical="center"/>
      <protection locked="0"/>
    </xf>
    <xf numFmtId="178" fontId="35" fillId="2" borderId="54" xfId="0" applyNumberFormat="1" applyFont="1" applyFill="1" applyBorder="1" applyAlignment="1" applyProtection="1">
      <alignment vertical="center"/>
      <protection/>
    </xf>
    <xf numFmtId="178" fontId="35" fillId="0" borderId="16" xfId="0" applyNumberFormat="1" applyFont="1" applyBorder="1" applyAlignment="1" applyProtection="1">
      <alignment vertical="center"/>
      <protection locked="0"/>
    </xf>
    <xf numFmtId="178" fontId="35" fillId="0" borderId="39" xfId="0" applyNumberFormat="1" applyFont="1" applyBorder="1" applyAlignment="1" applyProtection="1">
      <alignment vertical="center"/>
      <protection locked="0"/>
    </xf>
    <xf numFmtId="178" fontId="35" fillId="0" borderId="40" xfId="0" applyNumberFormat="1" applyFont="1" applyFill="1" applyBorder="1" applyAlignment="1" applyProtection="1">
      <alignment vertical="center"/>
      <protection locked="0"/>
    </xf>
    <xf numFmtId="178" fontId="35" fillId="2" borderId="27" xfId="0" applyNumberFormat="1" applyFont="1" applyFill="1" applyBorder="1" applyAlignment="1" applyProtection="1">
      <alignment vertical="center"/>
      <protection/>
    </xf>
    <xf numFmtId="178" fontId="35" fillId="2" borderId="18" xfId="0" applyNumberFormat="1" applyFont="1" applyFill="1" applyBorder="1" applyAlignment="1" applyProtection="1">
      <alignment vertical="center"/>
      <protection/>
    </xf>
    <xf numFmtId="178" fontId="35" fillId="0" borderId="18" xfId="0" applyNumberFormat="1" applyFont="1" applyBorder="1" applyAlignment="1" applyProtection="1">
      <alignment vertical="center"/>
      <protection locked="0"/>
    </xf>
    <xf numFmtId="178" fontId="35" fillId="2" borderId="77" xfId="0" applyNumberFormat="1" applyFont="1" applyFill="1" applyBorder="1" applyAlignment="1" applyProtection="1">
      <alignment vertical="center"/>
      <protection/>
    </xf>
    <xf numFmtId="178" fontId="35" fillId="0" borderId="18" xfId="0" applyNumberFormat="1" applyFont="1" applyFill="1" applyBorder="1" applyAlignment="1" applyProtection="1">
      <alignment vertical="center"/>
      <protection locked="0"/>
    </xf>
    <xf numFmtId="178" fontId="35" fillId="2" borderId="46" xfId="0" applyNumberFormat="1" applyFont="1" applyFill="1" applyBorder="1" applyAlignment="1" applyProtection="1">
      <alignment vertical="center"/>
      <protection/>
    </xf>
    <xf numFmtId="178" fontId="35" fillId="2" borderId="29" xfId="0" applyNumberFormat="1" applyFont="1" applyFill="1" applyBorder="1" applyAlignment="1" applyProtection="1">
      <alignment vertical="center"/>
      <protection/>
    </xf>
    <xf numFmtId="178" fontId="35" fillId="2" borderId="64" xfId="0" applyNumberFormat="1" applyFont="1" applyFill="1" applyBorder="1" applyAlignment="1" applyProtection="1">
      <alignment vertical="center"/>
      <protection/>
    </xf>
    <xf numFmtId="178" fontId="35" fillId="2" borderId="30" xfId="0" applyNumberFormat="1" applyFont="1" applyFill="1" applyBorder="1" applyAlignment="1" applyProtection="1">
      <alignment vertical="center"/>
      <protection/>
    </xf>
    <xf numFmtId="178" fontId="35" fillId="2" borderId="19" xfId="0" applyNumberFormat="1" applyFont="1" applyFill="1" applyBorder="1" applyAlignment="1" applyProtection="1">
      <alignment vertical="center"/>
      <protection/>
    </xf>
    <xf numFmtId="178" fontId="35" fillId="2" borderId="99" xfId="0" applyNumberFormat="1" applyFont="1" applyFill="1" applyBorder="1" applyAlignment="1" applyProtection="1">
      <alignment vertical="center"/>
      <protection/>
    </xf>
    <xf numFmtId="178" fontId="35" fillId="2" borderId="65" xfId="0" applyNumberFormat="1" applyFont="1" applyFill="1" applyBorder="1" applyAlignment="1" applyProtection="1">
      <alignment vertical="center"/>
      <protection/>
    </xf>
    <xf numFmtId="178" fontId="35" fillId="0" borderId="38" xfId="0" applyNumberFormat="1" applyFont="1" applyBorder="1" applyAlignment="1" applyProtection="1">
      <alignment vertical="center"/>
      <protection locked="0"/>
    </xf>
    <xf numFmtId="178" fontId="35" fillId="2" borderId="26" xfId="0" applyNumberFormat="1" applyFont="1" applyFill="1" applyBorder="1" applyAlignment="1" applyProtection="1">
      <alignment vertical="center"/>
      <protection/>
    </xf>
    <xf numFmtId="178" fontId="35" fillId="2" borderId="16" xfId="0" applyNumberFormat="1" applyFont="1" applyFill="1" applyBorder="1" applyAlignment="1" applyProtection="1">
      <alignment vertical="center"/>
      <protection/>
    </xf>
    <xf numFmtId="178" fontId="35" fillId="0" borderId="40" xfId="0" applyNumberFormat="1" applyFont="1" applyBorder="1" applyAlignment="1" applyProtection="1">
      <alignment vertical="center"/>
      <protection locked="0"/>
    </xf>
    <xf numFmtId="178" fontId="35" fillId="2" borderId="28" xfId="0" applyNumberFormat="1" applyFont="1" applyFill="1" applyBorder="1" applyAlignment="1" applyProtection="1">
      <alignment vertical="center"/>
      <protection/>
    </xf>
    <xf numFmtId="178" fontId="35" fillId="0" borderId="39" xfId="0" applyNumberFormat="1" applyFont="1" applyFill="1" applyBorder="1" applyAlignment="1" applyProtection="1">
      <alignment vertical="center"/>
      <protection locked="0"/>
    </xf>
    <xf numFmtId="178" fontId="35" fillId="2" borderId="31" xfId="15" applyNumberFormat="1" applyFont="1" applyFill="1" applyBorder="1" applyAlignment="1" applyProtection="1">
      <alignment vertical="center"/>
      <protection/>
    </xf>
    <xf numFmtId="3" fontId="11" fillId="6" borderId="52" xfId="0" applyNumberFormat="1" applyFont="1" applyFill="1" applyBorder="1" applyAlignment="1" applyProtection="1">
      <alignment vertical="center"/>
      <protection/>
    </xf>
    <xf numFmtId="178" fontId="11" fillId="6" borderId="45" xfId="0" applyNumberFormat="1" applyFont="1" applyFill="1" applyBorder="1" applyAlignment="1" applyProtection="1">
      <alignment horizontal="distributed" vertical="center"/>
      <protection/>
    </xf>
    <xf numFmtId="178" fontId="11" fillId="6" borderId="44" xfId="0" applyNumberFormat="1" applyFont="1" applyFill="1" applyBorder="1" applyAlignment="1" applyProtection="1">
      <alignment horizontal="distributed" vertical="center"/>
      <protection/>
    </xf>
    <xf numFmtId="178" fontId="11" fillId="6" borderId="44" xfId="0" applyNumberFormat="1" applyFont="1" applyFill="1" applyBorder="1" applyAlignment="1" applyProtection="1">
      <alignment horizontal="center" vertical="center"/>
      <protection/>
    </xf>
    <xf numFmtId="176" fontId="11" fillId="2" borderId="26" xfId="0" applyNumberFormat="1" applyFont="1" applyFill="1" applyBorder="1" applyAlignment="1" applyProtection="1">
      <alignment vertical="center"/>
      <protection/>
    </xf>
    <xf numFmtId="176" fontId="11" fillId="2" borderId="27" xfId="0" applyNumberFormat="1" applyFont="1" applyFill="1" applyBorder="1" applyAlignment="1" applyProtection="1">
      <alignment vertical="center"/>
      <protection/>
    </xf>
    <xf numFmtId="176" fontId="11" fillId="2" borderId="104" xfId="0" applyNumberFormat="1" applyFont="1" applyFill="1" applyBorder="1" applyAlignment="1" applyProtection="1">
      <alignment vertical="center"/>
      <protection/>
    </xf>
    <xf numFmtId="178" fontId="11" fillId="2" borderId="121" xfId="0" applyNumberFormat="1" applyFont="1" applyFill="1" applyBorder="1" applyAlignment="1" applyProtection="1">
      <alignment vertical="center"/>
      <protection/>
    </xf>
    <xf numFmtId="178" fontId="11" fillId="2" borderId="122" xfId="0" applyNumberFormat="1" applyFont="1" applyFill="1" applyBorder="1" applyAlignment="1" applyProtection="1">
      <alignment vertical="center"/>
      <protection/>
    </xf>
    <xf numFmtId="178" fontId="11" fillId="2" borderId="123" xfId="0" applyNumberFormat="1" applyFont="1" applyFill="1" applyBorder="1" applyAlignment="1" applyProtection="1">
      <alignment vertical="center"/>
      <protection/>
    </xf>
    <xf numFmtId="178" fontId="11" fillId="2" borderId="124" xfId="0" applyNumberFormat="1" applyFont="1" applyFill="1" applyBorder="1" applyAlignment="1" applyProtection="1">
      <alignment vertical="center"/>
      <protection/>
    </xf>
    <xf numFmtId="178" fontId="11" fillId="2" borderId="125" xfId="0" applyNumberFormat="1" applyFont="1" applyFill="1" applyBorder="1" applyAlignment="1" applyProtection="1">
      <alignment vertical="center"/>
      <protection/>
    </xf>
    <xf numFmtId="178" fontId="11" fillId="2" borderId="126" xfId="0" applyNumberFormat="1" applyFont="1" applyFill="1" applyBorder="1" applyAlignment="1" applyProtection="1">
      <alignment vertical="center"/>
      <protection/>
    </xf>
    <xf numFmtId="178" fontId="11" fillId="2" borderId="127" xfId="0" applyNumberFormat="1" applyFont="1" applyFill="1" applyBorder="1" applyAlignment="1" applyProtection="1">
      <alignment vertical="center"/>
      <protection/>
    </xf>
    <xf numFmtId="178" fontId="11" fillId="2" borderId="128" xfId="0" applyNumberFormat="1" applyFont="1" applyFill="1" applyBorder="1" applyAlignment="1" applyProtection="1">
      <alignment vertical="center"/>
      <protection/>
    </xf>
    <xf numFmtId="176" fontId="11" fillId="2" borderId="113" xfId="0" applyNumberFormat="1" applyFont="1" applyFill="1" applyBorder="1" applyAlignment="1" applyProtection="1">
      <alignment vertical="center"/>
      <protection/>
    </xf>
    <xf numFmtId="176" fontId="11" fillId="2" borderId="15" xfId="0" applyNumberFormat="1" applyFont="1" applyFill="1" applyBorder="1" applyAlignment="1" applyProtection="1">
      <alignment vertical="center"/>
      <protection/>
    </xf>
    <xf numFmtId="49" fontId="0" fillId="10" borderId="129" xfId="0" applyNumberFormat="1" applyFill="1" applyBorder="1" applyAlignment="1" applyProtection="1">
      <alignment horizontal="center" vertical="center"/>
      <protection/>
    </xf>
    <xf numFmtId="0" fontId="0" fillId="4" borderId="72" xfId="0" applyFill="1" applyBorder="1" applyAlignment="1" applyProtection="1">
      <alignment horizontal="center" vertical="center"/>
      <protection locked="0"/>
    </xf>
    <xf numFmtId="49" fontId="0" fillId="13" borderId="130" xfId="0" applyNumberFormat="1" applyFill="1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49" fontId="0" fillId="13" borderId="130" xfId="0" applyNumberForma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distributed" vertical="center"/>
      <protection locked="0"/>
    </xf>
    <xf numFmtId="0" fontId="19" fillId="9" borderId="17" xfId="0" applyFont="1" applyFill="1" applyBorder="1" applyAlignment="1" applyProtection="1">
      <alignment vertical="center"/>
      <protection locked="0"/>
    </xf>
    <xf numFmtId="0" fontId="19" fillId="9" borderId="17" xfId="0" applyFont="1" applyFill="1" applyBorder="1" applyAlignment="1" applyProtection="1">
      <alignment vertical="center" shrinkToFit="1"/>
      <protection locked="0"/>
    </xf>
    <xf numFmtId="178" fontId="11" fillId="2" borderId="22" xfId="0" applyNumberFormat="1" applyFont="1" applyFill="1" applyBorder="1" applyAlignment="1" applyProtection="1">
      <alignment vertical="center"/>
      <protection/>
    </xf>
    <xf numFmtId="0" fontId="35" fillId="0" borderId="8" xfId="0" applyFont="1" applyBorder="1" applyAlignment="1" applyProtection="1">
      <alignment horizontal="center" vertical="center" shrinkToFit="1"/>
      <protection locked="0"/>
    </xf>
    <xf numFmtId="178" fontId="11" fillId="6" borderId="121" xfId="0" applyNumberFormat="1" applyFont="1" applyFill="1" applyBorder="1" applyAlignment="1" applyProtection="1">
      <alignment vertical="center"/>
      <protection/>
    </xf>
    <xf numFmtId="178" fontId="11" fillId="6" borderId="131" xfId="0" applyNumberFormat="1" applyFont="1" applyFill="1" applyBorder="1" applyAlignment="1" applyProtection="1">
      <alignment vertical="center"/>
      <protection/>
    </xf>
    <xf numFmtId="178" fontId="11" fillId="6" borderId="123" xfId="0" applyNumberFormat="1" applyFont="1" applyFill="1" applyBorder="1" applyAlignment="1" applyProtection="1">
      <alignment vertical="center"/>
      <protection/>
    </xf>
    <xf numFmtId="178" fontId="11" fillId="6" borderId="132" xfId="0" applyNumberFormat="1" applyFont="1" applyFill="1" applyBorder="1" applyAlignment="1" applyProtection="1">
      <alignment vertical="center"/>
      <protection/>
    </xf>
    <xf numFmtId="0" fontId="11" fillId="0" borderId="8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distributed" vertic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178" fontId="11" fillId="12" borderId="70" xfId="0" applyNumberFormat="1" applyFont="1" applyFill="1" applyBorder="1" applyAlignment="1" applyProtection="1">
      <alignment vertical="center"/>
      <protection/>
    </xf>
    <xf numFmtId="178" fontId="11" fillId="0" borderId="20" xfId="0" applyNumberFormat="1" applyFont="1" applyFill="1" applyBorder="1" applyAlignment="1" applyProtection="1">
      <alignment vertical="center" shrinkToFit="1"/>
      <protection locked="0"/>
    </xf>
    <xf numFmtId="0" fontId="35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1" fillId="0" borderId="13" xfId="0" applyNumberFormat="1" applyFont="1" applyBorder="1" applyAlignment="1" applyProtection="1">
      <alignment horizontal="center" vertical="center"/>
      <protection locked="0"/>
    </xf>
    <xf numFmtId="178" fontId="11" fillId="0" borderId="133" xfId="0" applyNumberFormat="1" applyFont="1" applyFill="1" applyBorder="1" applyAlignment="1" applyProtection="1">
      <alignment vertical="center"/>
      <protection locked="0"/>
    </xf>
    <xf numFmtId="178" fontId="11" fillId="0" borderId="134" xfId="0" applyNumberFormat="1" applyFont="1" applyFill="1" applyBorder="1" applyAlignment="1" applyProtection="1">
      <alignment vertical="center"/>
      <protection locked="0"/>
    </xf>
    <xf numFmtId="178" fontId="11" fillId="2" borderId="135" xfId="0" applyNumberFormat="1" applyFont="1" applyFill="1" applyBorder="1" applyAlignment="1" applyProtection="1">
      <alignment vertical="center"/>
      <protection/>
    </xf>
    <xf numFmtId="178" fontId="11" fillId="0" borderId="94" xfId="0" applyNumberFormat="1" applyFont="1" applyFill="1" applyBorder="1" applyAlignment="1" applyProtection="1">
      <alignment vertical="center"/>
      <protection locked="0"/>
    </xf>
    <xf numFmtId="178" fontId="11" fillId="0" borderId="136" xfId="0" applyNumberFormat="1" applyFont="1" applyFill="1" applyBorder="1" applyAlignment="1" applyProtection="1">
      <alignment vertical="center"/>
      <protection locked="0"/>
    </xf>
    <xf numFmtId="178" fontId="11" fillId="0" borderId="72" xfId="0" applyNumberFormat="1" applyFont="1" applyFill="1" applyBorder="1" applyAlignment="1" applyProtection="1">
      <alignment vertical="center"/>
      <protection locked="0"/>
    </xf>
    <xf numFmtId="178" fontId="11" fillId="2" borderId="137" xfId="0" applyNumberFormat="1" applyFont="1" applyFill="1" applyBorder="1" applyAlignment="1" applyProtection="1">
      <alignment vertical="center"/>
      <protection/>
    </xf>
    <xf numFmtId="178" fontId="11" fillId="0" borderId="81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horizontal="right" vertical="center"/>
      <protection locked="0"/>
    </xf>
    <xf numFmtId="178" fontId="11" fillId="0" borderId="77" xfId="0" applyNumberFormat="1" applyFont="1" applyBorder="1" applyAlignment="1" applyProtection="1">
      <alignment vertical="center"/>
      <protection locked="0"/>
    </xf>
    <xf numFmtId="178" fontId="11" fillId="2" borderId="96" xfId="0" applyNumberFormat="1" applyFont="1" applyFill="1" applyBorder="1" applyAlignment="1" applyProtection="1">
      <alignment vertical="center"/>
      <protection/>
    </xf>
    <xf numFmtId="0" fontId="11" fillId="0" borderId="67" xfId="0" applyFont="1" applyFill="1" applyBorder="1" applyAlignment="1" applyProtection="1">
      <alignment horizontal="left" vertical="center"/>
      <protection locked="0"/>
    </xf>
    <xf numFmtId="178" fontId="11" fillId="2" borderId="70" xfId="0" applyNumberFormat="1" applyFont="1" applyFill="1" applyBorder="1" applyAlignment="1" applyProtection="1">
      <alignment vertical="center" shrinkToFit="1"/>
      <protection/>
    </xf>
    <xf numFmtId="178" fontId="11" fillId="2" borderId="71" xfId="0" applyNumberFormat="1" applyFont="1" applyFill="1" applyBorder="1" applyAlignment="1" applyProtection="1">
      <alignment vertical="center" shrinkToFit="1"/>
      <protection/>
    </xf>
    <xf numFmtId="176" fontId="11" fillId="2" borderId="20" xfId="15" applyNumberFormat="1" applyFont="1" applyFill="1" applyBorder="1" applyAlignment="1" applyProtection="1">
      <alignment vertical="center" shrinkToFit="1"/>
      <protection/>
    </xf>
    <xf numFmtId="178" fontId="11" fillId="0" borderId="11" xfId="0" applyNumberFormat="1" applyFont="1" applyFill="1" applyBorder="1" applyAlignment="1" applyProtection="1">
      <alignment vertical="center" shrinkToFit="1"/>
      <protection locked="0"/>
    </xf>
    <xf numFmtId="178" fontId="11" fillId="6" borderId="20" xfId="0" applyNumberFormat="1" applyFont="1" applyFill="1" applyBorder="1" applyAlignment="1" applyProtection="1">
      <alignment vertical="center"/>
      <protection/>
    </xf>
    <xf numFmtId="178" fontId="11" fillId="6" borderId="69" xfId="0" applyNumberFormat="1" applyFont="1" applyFill="1" applyBorder="1" applyAlignment="1" applyProtection="1">
      <alignment vertical="center"/>
      <protection/>
    </xf>
    <xf numFmtId="178" fontId="11" fillId="6" borderId="70" xfId="0" applyNumberFormat="1" applyFont="1" applyFill="1" applyBorder="1" applyAlignment="1" applyProtection="1">
      <alignment vertical="center"/>
      <protection/>
    </xf>
    <xf numFmtId="0" fontId="11" fillId="0" borderId="67" xfId="0" applyFont="1" applyBorder="1" applyAlignment="1" applyProtection="1">
      <alignment horizontal="distributed" vertical="center"/>
      <protection locked="0"/>
    </xf>
    <xf numFmtId="178" fontId="11" fillId="6" borderId="67" xfId="0" applyNumberFormat="1" applyFont="1" applyFill="1" applyBorder="1" applyAlignment="1" applyProtection="1">
      <alignment vertical="center"/>
      <protection/>
    </xf>
    <xf numFmtId="178" fontId="11" fillId="6" borderId="97" xfId="0" applyNumberFormat="1" applyFont="1" applyFill="1" applyBorder="1" applyAlignment="1" applyProtection="1">
      <alignment vertical="center"/>
      <protection/>
    </xf>
    <xf numFmtId="178" fontId="11" fillId="6" borderId="96" xfId="0" applyNumberFormat="1" applyFont="1" applyFill="1" applyBorder="1" applyAlignment="1" applyProtection="1">
      <alignment vertical="center"/>
      <protection/>
    </xf>
    <xf numFmtId="178" fontId="11" fillId="2" borderId="70" xfId="0" applyNumberFormat="1" applyFont="1" applyFill="1" applyBorder="1" applyAlignment="1" applyProtection="1">
      <alignment vertical="center"/>
      <protection/>
    </xf>
    <xf numFmtId="0" fontId="40" fillId="0" borderId="0" xfId="0" applyNumberFormat="1" applyFont="1" applyAlignment="1" applyProtection="1">
      <alignment horizontal="center" vertical="center"/>
      <protection locked="0"/>
    </xf>
    <xf numFmtId="0" fontId="19" fillId="9" borderId="0" xfId="0" applyFont="1" applyFill="1" applyBorder="1" applyAlignment="1" applyProtection="1">
      <alignment vertical="center" shrinkToFit="1"/>
      <protection locked="0"/>
    </xf>
    <xf numFmtId="10" fontId="11" fillId="2" borderId="138" xfId="0" applyNumberFormat="1" applyFont="1" applyFill="1" applyBorder="1" applyAlignment="1" applyProtection="1">
      <alignment vertical="center"/>
      <protection/>
    </xf>
    <xf numFmtId="10" fontId="11" fillId="2" borderId="8" xfId="0" applyNumberFormat="1" applyFont="1" applyFill="1" applyBorder="1" applyAlignment="1" applyProtection="1">
      <alignment vertical="center"/>
      <protection/>
    </xf>
    <xf numFmtId="10" fontId="11" fillId="2" borderId="18" xfId="0" applyNumberFormat="1" applyFont="1" applyFill="1" applyBorder="1" applyAlignment="1" applyProtection="1">
      <alignment vertical="center"/>
      <protection/>
    </xf>
    <xf numFmtId="10" fontId="11" fillId="2" borderId="19" xfId="0" applyNumberFormat="1" applyFont="1" applyFill="1" applyBorder="1" applyAlignment="1" applyProtection="1">
      <alignment vertical="center"/>
      <protection/>
    </xf>
    <xf numFmtId="10" fontId="11" fillId="2" borderId="67" xfId="0" applyNumberFormat="1" applyFont="1" applyFill="1" applyBorder="1" applyAlignment="1" applyProtection="1">
      <alignment vertical="center"/>
      <protection/>
    </xf>
    <xf numFmtId="10" fontId="11" fillId="2" borderId="17" xfId="0" applyNumberFormat="1" applyFont="1" applyFill="1" applyBorder="1" applyAlignment="1" applyProtection="1">
      <alignment vertical="center"/>
      <protection/>
    </xf>
    <xf numFmtId="10" fontId="11" fillId="2" borderId="31" xfId="0" applyNumberFormat="1" applyFont="1" applyFill="1" applyBorder="1" applyAlignment="1" applyProtection="1">
      <alignment vertical="center"/>
      <protection/>
    </xf>
    <xf numFmtId="10" fontId="11" fillId="2" borderId="33" xfId="0" applyNumberFormat="1" applyFont="1" applyFill="1" applyBorder="1" applyAlignment="1" applyProtection="1">
      <alignment vertical="center"/>
      <protection/>
    </xf>
    <xf numFmtId="10" fontId="11" fillId="2" borderId="45" xfId="0" applyNumberFormat="1" applyFont="1" applyFill="1" applyBorder="1" applyAlignment="1" applyProtection="1">
      <alignment vertical="center"/>
      <protection/>
    </xf>
    <xf numFmtId="10" fontId="11" fillId="2" borderId="44" xfId="0" applyNumberFormat="1" applyFont="1" applyFill="1" applyBorder="1" applyAlignment="1" applyProtection="1">
      <alignment vertical="center"/>
      <protection/>
    </xf>
    <xf numFmtId="10" fontId="11" fillId="2" borderId="16" xfId="0" applyNumberFormat="1" applyFont="1" applyFill="1" applyBorder="1" applyAlignment="1" applyProtection="1">
      <alignment vertical="center"/>
      <protection/>
    </xf>
    <xf numFmtId="10" fontId="11" fillId="2" borderId="12" xfId="0" applyNumberFormat="1" applyFont="1" applyFill="1" applyBorder="1" applyAlignment="1" applyProtection="1">
      <alignment vertical="center"/>
      <protection/>
    </xf>
    <xf numFmtId="10" fontId="11" fillId="2" borderId="26" xfId="0" applyNumberFormat="1" applyFont="1" applyFill="1" applyBorder="1" applyAlignment="1" applyProtection="1">
      <alignment vertical="center"/>
      <protection/>
    </xf>
    <xf numFmtId="10" fontId="11" fillId="2" borderId="27" xfId="0" applyNumberFormat="1" applyFont="1" applyFill="1" applyBorder="1" applyAlignment="1" applyProtection="1">
      <alignment vertical="center"/>
      <protection/>
    </xf>
    <xf numFmtId="10" fontId="11" fillId="2" borderId="30" xfId="0" applyNumberFormat="1" applyFont="1" applyFill="1" applyBorder="1" applyAlignment="1" applyProtection="1">
      <alignment vertical="center"/>
      <protection/>
    </xf>
    <xf numFmtId="10" fontId="11" fillId="2" borderId="139" xfId="0" applyNumberFormat="1" applyFont="1" applyFill="1" applyBorder="1" applyAlignment="1" applyProtection="1">
      <alignment vertical="center"/>
      <protection/>
    </xf>
    <xf numFmtId="10" fontId="11" fillId="2" borderId="140" xfId="0" applyNumberFormat="1" applyFont="1" applyFill="1" applyBorder="1" applyAlignment="1" applyProtection="1">
      <alignment vertical="center"/>
      <protection/>
    </xf>
    <xf numFmtId="10" fontId="11" fillId="2" borderId="141" xfId="0" applyNumberFormat="1" applyFont="1" applyFill="1" applyBorder="1" applyAlignment="1" applyProtection="1">
      <alignment vertical="center"/>
      <protection/>
    </xf>
    <xf numFmtId="10" fontId="11" fillId="2" borderId="142" xfId="0" applyNumberFormat="1" applyFont="1" applyFill="1" applyBorder="1" applyAlignment="1" applyProtection="1">
      <alignment vertical="center"/>
      <protection/>
    </xf>
    <xf numFmtId="10" fontId="11" fillId="2" borderId="143" xfId="0" applyNumberFormat="1" applyFont="1" applyFill="1" applyBorder="1" applyAlignment="1" applyProtection="1">
      <alignment vertical="center"/>
      <protection/>
    </xf>
    <xf numFmtId="10" fontId="11" fillId="2" borderId="144" xfId="0" applyNumberFormat="1" applyFont="1" applyFill="1" applyBorder="1" applyAlignment="1" applyProtection="1">
      <alignment vertical="center"/>
      <protection/>
    </xf>
    <xf numFmtId="10" fontId="11" fillId="2" borderId="145" xfId="0" applyNumberFormat="1" applyFont="1" applyFill="1" applyBorder="1" applyAlignment="1" applyProtection="1">
      <alignment vertical="center"/>
      <protection/>
    </xf>
    <xf numFmtId="10" fontId="11" fillId="2" borderId="146" xfId="0" applyNumberFormat="1" applyFont="1" applyFill="1" applyBorder="1" applyAlignment="1" applyProtection="1">
      <alignment vertical="center"/>
      <protection/>
    </xf>
    <xf numFmtId="0" fontId="83" fillId="0" borderId="0" xfId="0" applyNumberFormat="1" applyFont="1" applyAlignment="1" applyProtection="1">
      <alignment horizontal="left" vertical="center"/>
      <protection locked="0"/>
    </xf>
    <xf numFmtId="0" fontId="83" fillId="0" borderId="0" xfId="0" applyNumberFormat="1" applyFont="1" applyAlignment="1" applyProtection="1">
      <alignment horizontal="center" vertical="center"/>
      <protection locked="0"/>
    </xf>
    <xf numFmtId="10" fontId="35" fillId="2" borderId="17" xfId="15" applyNumberFormat="1" applyFont="1" applyFill="1" applyBorder="1" applyAlignment="1" applyProtection="1">
      <alignment vertical="center"/>
      <protection/>
    </xf>
    <xf numFmtId="178" fontId="35" fillId="6" borderId="17" xfId="0" applyNumberFormat="1" applyFont="1" applyFill="1" applyBorder="1" applyAlignment="1" applyProtection="1">
      <alignment vertical="center"/>
      <protection/>
    </xf>
    <xf numFmtId="178" fontId="35" fillId="6" borderId="8" xfId="0" applyNumberFormat="1" applyFont="1" applyFill="1" applyBorder="1" applyAlignment="1" applyProtection="1">
      <alignment vertical="center"/>
      <protection/>
    </xf>
    <xf numFmtId="10" fontId="35" fillId="2" borderId="16" xfId="15" applyNumberFormat="1" applyFont="1" applyFill="1" applyBorder="1" applyAlignment="1" applyProtection="1">
      <alignment vertical="center"/>
      <protection/>
    </xf>
    <xf numFmtId="10" fontId="35" fillId="2" borderId="18" xfId="15" applyNumberFormat="1" applyFont="1" applyFill="1" applyBorder="1" applyAlignment="1" applyProtection="1">
      <alignment vertical="center"/>
      <protection/>
    </xf>
    <xf numFmtId="10" fontId="35" fillId="2" borderId="19" xfId="15" applyNumberFormat="1" applyFont="1" applyFill="1" applyBorder="1" applyAlignment="1" applyProtection="1">
      <alignment vertical="center"/>
      <protection/>
    </xf>
    <xf numFmtId="10" fontId="35" fillId="2" borderId="17" xfId="0" applyNumberFormat="1" applyFont="1" applyFill="1" applyBorder="1" applyAlignment="1" applyProtection="1">
      <alignment vertical="center"/>
      <protection/>
    </xf>
    <xf numFmtId="178" fontId="11" fillId="0" borderId="22" xfId="0" applyNumberFormat="1" applyFont="1" applyFill="1" applyBorder="1" applyAlignment="1" applyProtection="1">
      <alignment vertical="center" shrinkToFit="1"/>
      <protection locked="0"/>
    </xf>
    <xf numFmtId="178" fontId="11" fillId="0" borderId="23" xfId="0" applyNumberFormat="1" applyFont="1" applyFill="1" applyBorder="1" applyAlignment="1" applyProtection="1">
      <alignment vertical="center" shrinkToFit="1"/>
      <protection locked="0"/>
    </xf>
    <xf numFmtId="178" fontId="11" fillId="0" borderId="70" xfId="0" applyNumberFormat="1" applyFont="1" applyFill="1" applyBorder="1" applyAlignment="1" applyProtection="1">
      <alignment vertical="center" shrinkToFit="1"/>
      <protection locked="0"/>
    </xf>
    <xf numFmtId="178" fontId="11" fillId="2" borderId="34" xfId="0" applyNumberFormat="1" applyFont="1" applyFill="1" applyBorder="1" applyAlignment="1" applyProtection="1">
      <alignment vertical="center"/>
      <protection/>
    </xf>
    <xf numFmtId="178" fontId="11" fillId="2" borderId="35" xfId="0" applyNumberFormat="1" applyFont="1" applyFill="1" applyBorder="1" applyAlignment="1" applyProtection="1">
      <alignment vertical="center"/>
      <protection/>
    </xf>
    <xf numFmtId="0" fontId="85" fillId="0" borderId="0" xfId="0" applyNumberFormat="1" applyFont="1" applyAlignment="1" applyProtection="1">
      <alignment vertical="center"/>
      <protection locked="0"/>
    </xf>
    <xf numFmtId="0" fontId="86" fillId="0" borderId="0" xfId="0" applyNumberFormat="1" applyFont="1" applyAlignment="1" applyProtection="1">
      <alignment horizontal="left" vertical="center"/>
      <protection locked="0"/>
    </xf>
    <xf numFmtId="0" fontId="87" fillId="0" borderId="0" xfId="0" applyNumberFormat="1" applyFont="1" applyAlignment="1" applyProtection="1">
      <alignment vertical="center"/>
      <protection locked="0"/>
    </xf>
    <xf numFmtId="0" fontId="11" fillId="0" borderId="16" xfId="0" applyNumberFormat="1" applyFont="1" applyFill="1" applyBorder="1" applyAlignment="1" applyProtection="1">
      <alignment horizontal="distributed" vertical="center"/>
      <protection locked="0"/>
    </xf>
    <xf numFmtId="0" fontId="24" fillId="0" borderId="0" xfId="0" applyNumberFormat="1" applyFont="1" applyAlignment="1" applyProtection="1">
      <alignment horizontal="left" vertical="top"/>
      <protection locked="0"/>
    </xf>
    <xf numFmtId="0" fontId="25" fillId="0" borderId="0" xfId="0" applyNumberFormat="1" applyFont="1" applyAlignment="1" applyProtection="1">
      <alignment vertical="center"/>
      <protection locked="0"/>
    </xf>
    <xf numFmtId="0" fontId="35" fillId="2" borderId="31" xfId="0" applyFont="1" applyFill="1" applyBorder="1" applyAlignment="1" applyProtection="1">
      <alignment horizontal="center" vertical="center"/>
      <protection locked="0"/>
    </xf>
    <xf numFmtId="0" fontId="35" fillId="2" borderId="32" xfId="0" applyFont="1" applyFill="1" applyBorder="1" applyAlignment="1" applyProtection="1">
      <alignment horizontal="center" vertical="center"/>
      <protection locked="0"/>
    </xf>
    <xf numFmtId="0" fontId="35" fillId="2" borderId="33" xfId="0" applyFont="1" applyFill="1" applyBorder="1" applyAlignment="1" applyProtection="1">
      <alignment horizontal="center" vertical="center"/>
      <protection locked="0"/>
    </xf>
    <xf numFmtId="0" fontId="35" fillId="0" borderId="31" xfId="0" applyFont="1" applyBorder="1" applyAlignment="1" applyProtection="1">
      <alignment vertical="center"/>
      <protection locked="0"/>
    </xf>
    <xf numFmtId="0" fontId="35" fillId="0" borderId="32" xfId="0" applyFont="1" applyBorder="1" applyAlignment="1" applyProtection="1">
      <alignment vertical="center"/>
      <protection locked="0"/>
    </xf>
    <xf numFmtId="10" fontId="35" fillId="2" borderId="33" xfId="0" applyNumberFormat="1" applyFont="1" applyFill="1" applyBorder="1" applyAlignment="1" applyProtection="1">
      <alignment vertical="center"/>
      <protection/>
    </xf>
    <xf numFmtId="0" fontId="35" fillId="2" borderId="32" xfId="0" applyFont="1" applyFill="1" applyBorder="1" applyAlignment="1" applyProtection="1">
      <alignment vertical="center"/>
      <protection/>
    </xf>
    <xf numFmtId="0" fontId="35" fillId="2" borderId="31" xfId="0" applyFont="1" applyFill="1" applyBorder="1" applyAlignment="1" applyProtection="1">
      <alignment vertical="center"/>
      <protection/>
    </xf>
    <xf numFmtId="178" fontId="11" fillId="4" borderId="147" xfId="0" applyNumberFormat="1" applyFont="1" applyFill="1" applyBorder="1" applyAlignment="1" applyProtection="1">
      <alignment horizontal="center" vertical="center" wrapText="1"/>
      <protection/>
    </xf>
    <xf numFmtId="178" fontId="11" fillId="4" borderId="148" xfId="0" applyNumberFormat="1" applyFont="1" applyFill="1" applyBorder="1" applyAlignment="1" applyProtection="1">
      <alignment horizontal="center" vertical="center" wrapText="1"/>
      <protection/>
    </xf>
    <xf numFmtId="178" fontId="11" fillId="4" borderId="149" xfId="0" applyNumberFormat="1" applyFont="1" applyFill="1" applyBorder="1" applyAlignment="1" applyProtection="1">
      <alignment horizontal="center" vertical="center" wrapText="1"/>
      <protection/>
    </xf>
    <xf numFmtId="186" fontId="11" fillId="0" borderId="33" xfId="0" applyNumberFormat="1" applyFont="1" applyBorder="1" applyAlignment="1" applyProtection="1">
      <alignment vertical="center"/>
      <protection locked="0"/>
    </xf>
    <xf numFmtId="186" fontId="11" fillId="2" borderId="33" xfId="0" applyNumberFormat="1" applyFont="1" applyFill="1" applyBorder="1" applyAlignment="1" applyProtection="1">
      <alignment vertical="center"/>
      <protection/>
    </xf>
    <xf numFmtId="178" fontId="35" fillId="0" borderId="16" xfId="0" applyNumberFormat="1" applyFont="1" applyFill="1" applyBorder="1" applyAlignment="1" applyProtection="1">
      <alignment vertical="center"/>
      <protection locked="0"/>
    </xf>
    <xf numFmtId="178" fontId="35" fillId="2" borderId="120" xfId="0" applyNumberFormat="1" applyFont="1" applyFill="1" applyBorder="1" applyAlignment="1" applyProtection="1">
      <alignment vertical="center"/>
      <protection/>
    </xf>
    <xf numFmtId="178" fontId="35" fillId="2" borderId="43" xfId="0" applyNumberFormat="1" applyFont="1" applyFill="1" applyBorder="1" applyAlignment="1" applyProtection="1">
      <alignment vertical="center"/>
      <protection/>
    </xf>
    <xf numFmtId="178" fontId="35" fillId="2" borderId="42" xfId="0" applyNumberFormat="1" applyFont="1" applyFill="1" applyBorder="1" applyAlignment="1" applyProtection="1">
      <alignment vertical="center"/>
      <protection/>
    </xf>
    <xf numFmtId="178" fontId="35" fillId="0" borderId="17" xfId="0" applyNumberFormat="1" applyFont="1" applyFill="1" applyBorder="1" applyAlignment="1" applyProtection="1">
      <alignment vertical="center"/>
      <protection locked="0"/>
    </xf>
    <xf numFmtId="178" fontId="35" fillId="0" borderId="150" xfId="0" applyNumberFormat="1" applyFont="1" applyFill="1" applyBorder="1" applyAlignment="1" applyProtection="1">
      <alignment vertical="center"/>
      <protection locked="0"/>
    </xf>
    <xf numFmtId="178" fontId="35" fillId="0" borderId="31" xfId="0" applyNumberFormat="1" applyFont="1" applyFill="1" applyBorder="1" applyAlignment="1" applyProtection="1">
      <alignment vertical="center"/>
      <protection locked="0"/>
    </xf>
    <xf numFmtId="178" fontId="35" fillId="2" borderId="41" xfId="0" applyNumberFormat="1" applyFont="1" applyFill="1" applyBorder="1" applyAlignment="1" applyProtection="1">
      <alignment vertical="center"/>
      <protection/>
    </xf>
    <xf numFmtId="178" fontId="35" fillId="0" borderId="26" xfId="0" applyNumberFormat="1" applyFont="1" applyFill="1" applyBorder="1" applyAlignment="1" applyProtection="1">
      <alignment vertical="center"/>
      <protection locked="0"/>
    </xf>
    <xf numFmtId="178" fontId="35" fillId="0" borderId="27" xfId="0" applyNumberFormat="1" applyFont="1" applyFill="1" applyBorder="1" applyAlignment="1" applyProtection="1">
      <alignment vertical="center"/>
      <protection locked="0"/>
    </xf>
    <xf numFmtId="178" fontId="35" fillId="0" borderId="151" xfId="0" applyNumberFormat="1" applyFont="1" applyFill="1" applyBorder="1" applyAlignment="1" applyProtection="1">
      <alignment vertical="center"/>
      <protection locked="0"/>
    </xf>
    <xf numFmtId="178" fontId="35" fillId="2" borderId="150" xfId="0" applyNumberFormat="1" applyFont="1" applyFill="1" applyBorder="1" applyAlignment="1" applyProtection="1">
      <alignment vertical="center"/>
      <protection/>
    </xf>
    <xf numFmtId="0" fontId="0" fillId="9" borderId="0" xfId="0" applyFill="1" applyAlignment="1">
      <alignment vertical="center"/>
    </xf>
    <xf numFmtId="178" fontId="11" fillId="14" borderId="45" xfId="0" applyNumberFormat="1" applyFont="1" applyFill="1" applyBorder="1" applyAlignment="1" applyProtection="1">
      <alignment horizontal="right" vertical="center"/>
      <protection/>
    </xf>
    <xf numFmtId="178" fontId="11" fillId="14" borderId="44" xfId="0" applyNumberFormat="1" applyFont="1" applyFill="1" applyBorder="1" applyAlignment="1" applyProtection="1">
      <alignment horizontal="right" vertical="center"/>
      <protection/>
    </xf>
    <xf numFmtId="178" fontId="11" fillId="2" borderId="46" xfId="0" applyNumberFormat="1" applyFont="1" applyFill="1" applyBorder="1" applyAlignment="1" applyProtection="1">
      <alignment horizontal="right" vertical="center"/>
      <protection/>
    </xf>
    <xf numFmtId="178" fontId="11" fillId="14" borderId="99" xfId="0" applyNumberFormat="1" applyFont="1" applyFill="1" applyBorder="1" applyAlignment="1" applyProtection="1">
      <alignment horizontal="right" vertical="center"/>
      <protection/>
    </xf>
    <xf numFmtId="178" fontId="11" fillId="2" borderId="99" xfId="0" applyNumberFormat="1" applyFont="1" applyFill="1" applyBorder="1" applyAlignment="1" applyProtection="1">
      <alignment horizontal="right" vertical="center"/>
      <protection/>
    </xf>
    <xf numFmtId="178" fontId="11" fillId="0" borderId="45" xfId="0" applyNumberFormat="1" applyFont="1" applyFill="1" applyBorder="1" applyAlignment="1" applyProtection="1">
      <alignment horizontal="right" vertical="center"/>
      <protection locked="0"/>
    </xf>
    <xf numFmtId="178" fontId="11" fillId="0" borderId="44" xfId="0" applyNumberFormat="1" applyFont="1" applyFill="1" applyBorder="1" applyAlignment="1" applyProtection="1">
      <alignment horizontal="right" vertical="center"/>
      <protection locked="0"/>
    </xf>
    <xf numFmtId="178" fontId="11" fillId="2" borderId="114" xfId="0" applyNumberFormat="1" applyFont="1" applyFill="1" applyBorder="1" applyAlignment="1" applyProtection="1">
      <alignment horizontal="right" vertical="center"/>
      <protection/>
    </xf>
    <xf numFmtId="178" fontId="11" fillId="0" borderId="101" xfId="0" applyNumberFormat="1" applyFont="1" applyFill="1" applyBorder="1" applyAlignment="1" applyProtection="1">
      <alignment horizontal="right" vertical="center"/>
      <protection locked="0"/>
    </xf>
    <xf numFmtId="178" fontId="11" fillId="2" borderId="21" xfId="0" applyNumberFormat="1" applyFont="1" applyFill="1" applyBorder="1" applyAlignment="1" applyProtection="1">
      <alignment horizontal="right" vertical="center"/>
      <protection/>
    </xf>
    <xf numFmtId="178" fontId="11" fillId="0" borderId="106" xfId="0" applyNumberFormat="1" applyFont="1" applyFill="1" applyBorder="1" applyAlignment="1" applyProtection="1">
      <alignment horizontal="right"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178" fontId="11" fillId="0" borderId="48" xfId="0" applyNumberFormat="1" applyFont="1" applyFill="1" applyBorder="1" applyAlignment="1" applyProtection="1">
      <alignment horizontal="right" vertical="center"/>
      <protection locked="0"/>
    </xf>
    <xf numFmtId="178" fontId="11" fillId="2" borderId="102" xfId="0" applyNumberFormat="1" applyFont="1" applyFill="1" applyBorder="1" applyAlignment="1" applyProtection="1">
      <alignment horizontal="right" vertical="center"/>
      <protection/>
    </xf>
    <xf numFmtId="0" fontId="89" fillId="0" borderId="0" xfId="0" applyFont="1" applyAlignment="1" applyProtection="1">
      <alignment vertical="center"/>
      <protection locked="0"/>
    </xf>
    <xf numFmtId="0" fontId="90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178" fontId="11" fillId="4" borderId="99" xfId="0" applyNumberFormat="1" applyFont="1" applyFill="1" applyBorder="1" applyAlignment="1" applyProtection="1">
      <alignment horizontal="right" vertical="center"/>
      <protection/>
    </xf>
    <xf numFmtId="178" fontId="11" fillId="2" borderId="31" xfId="0" applyNumberFormat="1" applyFont="1" applyFill="1" applyBorder="1" applyAlignment="1" applyProtection="1">
      <alignment horizontal="right" vertical="center"/>
      <protection/>
    </xf>
    <xf numFmtId="3" fontId="11" fillId="0" borderId="71" xfId="0" applyNumberFormat="1" applyFont="1" applyBorder="1" applyAlignment="1" applyProtection="1">
      <alignment vertical="center"/>
      <protection locked="0"/>
    </xf>
    <xf numFmtId="178" fontId="11" fillId="0" borderId="152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Alignment="1" applyProtection="1">
      <alignment horizontal="left" vertical="center"/>
      <protection locked="0"/>
    </xf>
    <xf numFmtId="178" fontId="11" fillId="3" borderId="91" xfId="0" applyNumberFormat="1" applyFont="1" applyFill="1" applyBorder="1" applyAlignment="1" applyProtection="1">
      <alignment vertical="center"/>
      <protection locked="0"/>
    </xf>
    <xf numFmtId="178" fontId="11" fillId="3" borderId="13" xfId="0" applyNumberFormat="1" applyFont="1" applyFill="1" applyBorder="1" applyAlignment="1" applyProtection="1">
      <alignment vertical="center"/>
      <protection/>
    </xf>
    <xf numFmtId="176" fontId="11" fillId="3" borderId="85" xfId="15" applyNumberFormat="1" applyFont="1" applyFill="1" applyBorder="1" applyAlignment="1" applyProtection="1">
      <alignment vertical="center"/>
      <protection/>
    </xf>
    <xf numFmtId="178" fontId="11" fillId="2" borderId="120" xfId="0" applyNumberFormat="1" applyFont="1" applyFill="1" applyBorder="1" applyAlignment="1" applyProtection="1">
      <alignment vertical="center"/>
      <protection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distributed" vertical="center" shrinkToFit="1"/>
      <protection locked="0"/>
    </xf>
    <xf numFmtId="178" fontId="35" fillId="2" borderId="102" xfId="0" applyNumberFormat="1" applyFont="1" applyFill="1" applyBorder="1" applyAlignment="1" applyProtection="1">
      <alignment vertical="center"/>
      <protection/>
    </xf>
    <xf numFmtId="10" fontId="35" fillId="2" borderId="33" xfId="0" applyNumberFormat="1" applyFont="1" applyFill="1" applyBorder="1" applyAlignment="1" applyProtection="1">
      <alignment vertical="center" shrinkToFit="1"/>
      <protection/>
    </xf>
    <xf numFmtId="10" fontId="11" fillId="2" borderId="153" xfId="0" applyNumberFormat="1" applyFont="1" applyFill="1" applyBorder="1" applyAlignment="1" applyProtection="1">
      <alignment vertical="center"/>
      <protection/>
    </xf>
    <xf numFmtId="10" fontId="11" fillId="2" borderId="77" xfId="0" applyNumberFormat="1" applyFont="1" applyFill="1" applyBorder="1" applyAlignment="1" applyProtection="1">
      <alignment vertical="center"/>
      <protection/>
    </xf>
    <xf numFmtId="176" fontId="11" fillId="2" borderId="77" xfId="0" applyNumberFormat="1" applyFont="1" applyFill="1" applyBorder="1" applyAlignment="1" applyProtection="1">
      <alignment vertical="center"/>
      <protection/>
    </xf>
    <xf numFmtId="177" fontId="11" fillId="2" borderId="7" xfId="0" applyNumberFormat="1" applyFont="1" applyFill="1" applyBorder="1" applyAlignment="1" applyProtection="1">
      <alignment vertical="center"/>
      <protection/>
    </xf>
    <xf numFmtId="177" fontId="11" fillId="2" borderId="78" xfId="0" applyNumberFormat="1" applyFont="1" applyFill="1" applyBorder="1" applyAlignment="1" applyProtection="1">
      <alignment vertical="center"/>
      <protection/>
    </xf>
    <xf numFmtId="177" fontId="11" fillId="2" borderId="18" xfId="0" applyNumberFormat="1" applyFont="1" applyFill="1" applyBorder="1" applyAlignment="1" applyProtection="1">
      <alignment vertical="center"/>
      <protection/>
    </xf>
    <xf numFmtId="0" fontId="68" fillId="0" borderId="0" xfId="0" applyNumberFormat="1" applyFont="1" applyAlignment="1" applyProtection="1">
      <alignment vertical="center"/>
      <protection locked="0"/>
    </xf>
    <xf numFmtId="0" fontId="83" fillId="0" borderId="0" xfId="0" applyFont="1" applyAlignment="1" applyProtection="1">
      <alignment vertical="center"/>
      <protection locked="0"/>
    </xf>
    <xf numFmtId="0" fontId="11" fillId="0" borderId="20" xfId="0" applyNumberFormat="1" applyFont="1" applyFill="1" applyBorder="1" applyAlignment="1" applyProtection="1">
      <alignment horizontal="distributed" vertical="center"/>
      <protection locked="0"/>
    </xf>
    <xf numFmtId="178" fontId="11" fillId="2" borderId="154" xfId="0" applyNumberFormat="1" applyFont="1" applyFill="1" applyBorder="1" applyAlignment="1" applyProtection="1">
      <alignment vertical="center"/>
      <protection/>
    </xf>
    <xf numFmtId="0" fontId="11" fillId="9" borderId="20" xfId="0" applyFont="1" applyFill="1" applyBorder="1" applyAlignment="1" applyProtection="1">
      <alignment horizontal="distributed" vertical="center"/>
      <protection locked="0"/>
    </xf>
    <xf numFmtId="37" fontId="88" fillId="0" borderId="0" xfId="0" applyNumberFormat="1" applyFont="1" applyAlignment="1" applyProtection="1">
      <alignment vertical="center"/>
      <protection locked="0"/>
    </xf>
    <xf numFmtId="178" fontId="19" fillId="0" borderId="40" xfId="0" applyNumberFormat="1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horizontal="distributed" vertical="center"/>
      <protection locked="0"/>
    </xf>
    <xf numFmtId="0" fontId="11" fillId="0" borderId="9" xfId="0" applyFont="1" applyBorder="1" applyAlignment="1" applyProtection="1">
      <alignment/>
      <protection locked="0"/>
    </xf>
    <xf numFmtId="0" fontId="11" fillId="0" borderId="9" xfId="0" applyFont="1" applyFill="1" applyBorder="1" applyAlignment="1" applyProtection="1">
      <alignment/>
      <protection locked="0"/>
    </xf>
    <xf numFmtId="0" fontId="11" fillId="0" borderId="8" xfId="0" applyFont="1" applyBorder="1" applyAlignment="1" applyProtection="1">
      <alignment horizontal="distributed"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right" vertical="center"/>
      <protection locked="0"/>
    </xf>
    <xf numFmtId="178" fontId="1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 locked="0"/>
    </xf>
    <xf numFmtId="178" fontId="11" fillId="0" borderId="97" xfId="0" applyNumberFormat="1" applyFont="1" applyFill="1" applyBorder="1" applyAlignment="1" applyProtection="1">
      <alignment vertical="center"/>
      <protection locked="0"/>
    </xf>
    <xf numFmtId="178" fontId="11" fillId="0" borderId="99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distributed" vertical="center"/>
      <protection locked="0"/>
    </xf>
    <xf numFmtId="178" fontId="35" fillId="0" borderId="25" xfId="0" applyNumberFormat="1" applyFont="1" applyFill="1" applyBorder="1" applyAlignment="1" applyProtection="1">
      <alignment vertical="center"/>
      <protection locked="0"/>
    </xf>
    <xf numFmtId="0" fontId="35" fillId="0" borderId="31" xfId="0" applyFont="1" applyFill="1" applyBorder="1" applyAlignment="1" applyProtection="1">
      <alignment vertical="center"/>
      <protection locked="0"/>
    </xf>
    <xf numFmtId="178" fontId="11" fillId="2" borderId="69" xfId="0" applyNumberFormat="1" applyFont="1" applyFill="1" applyBorder="1" applyAlignment="1" applyProtection="1">
      <alignment vertical="center"/>
      <protection/>
    </xf>
    <xf numFmtId="178" fontId="11" fillId="2" borderId="155" xfId="0" applyNumberFormat="1" applyFont="1" applyFill="1" applyBorder="1" applyAlignment="1" applyProtection="1">
      <alignment vertical="center"/>
      <protection/>
    </xf>
    <xf numFmtId="10" fontId="11" fillId="3" borderId="70" xfId="15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Continuous" vertical="center"/>
      <protection locked="0"/>
    </xf>
    <xf numFmtId="0" fontId="11" fillId="0" borderId="48" xfId="0" applyFont="1" applyBorder="1" applyAlignment="1" applyProtection="1">
      <alignment vertical="center"/>
      <protection locked="0"/>
    </xf>
    <xf numFmtId="0" fontId="18" fillId="0" borderId="48" xfId="0" applyFont="1" applyBorder="1" applyAlignment="1" applyProtection="1">
      <alignment horizontal="right" vertical="center"/>
      <protection locked="0"/>
    </xf>
    <xf numFmtId="0" fontId="11" fillId="0" borderId="67" xfId="0" applyNumberFormat="1" applyFont="1" applyBorder="1" applyAlignment="1" applyProtection="1">
      <alignment horizontal="distributed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178" fontId="11" fillId="0" borderId="28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Fill="1" applyBorder="1" applyAlignment="1" applyProtection="1">
      <alignment vertical="center"/>
      <protection locked="0"/>
    </xf>
    <xf numFmtId="0" fontId="35" fillId="0" borderId="32" xfId="0" applyFont="1" applyFill="1" applyBorder="1" applyAlignment="1" applyProtection="1">
      <alignment vertical="center"/>
      <protection locked="0"/>
    </xf>
    <xf numFmtId="178" fontId="35" fillId="0" borderId="0" xfId="0" applyNumberFormat="1" applyFont="1" applyAlignment="1" applyProtection="1">
      <alignment horizontal="right" vertical="center"/>
      <protection locked="0"/>
    </xf>
    <xf numFmtId="178" fontId="11" fillId="0" borderId="16" xfId="0" applyNumberFormat="1" applyFont="1" applyBorder="1" applyAlignment="1" applyProtection="1">
      <alignment horizontal="right" vertical="center"/>
      <protection locked="0"/>
    </xf>
    <xf numFmtId="176" fontId="11" fillId="2" borderId="16" xfId="15" applyNumberFormat="1" applyFont="1" applyFill="1" applyBorder="1" applyAlignment="1" applyProtection="1">
      <alignment horizontal="right" vertical="center"/>
      <protection/>
    </xf>
    <xf numFmtId="178" fontId="11" fillId="6" borderId="16" xfId="0" applyNumberFormat="1" applyFont="1" applyFill="1" applyBorder="1" applyAlignment="1" applyProtection="1">
      <alignment horizontal="right" vertical="center"/>
      <protection/>
    </xf>
    <xf numFmtId="178" fontId="11" fillId="2" borderId="16" xfId="0" applyNumberFormat="1" applyFont="1" applyFill="1" applyBorder="1" applyAlignment="1" applyProtection="1">
      <alignment horizontal="right" vertical="center"/>
      <protection/>
    </xf>
    <xf numFmtId="176" fontId="47" fillId="2" borderId="156" xfId="15" applyNumberFormat="1" applyFont="1" applyFill="1" applyBorder="1" applyAlignment="1" applyProtection="1">
      <alignment horizontal="right" vertical="center" wrapText="1" shrinkToFit="1"/>
      <protection/>
    </xf>
    <xf numFmtId="176" fontId="11" fillId="2" borderId="26" xfId="15" applyNumberFormat="1" applyFont="1" applyFill="1" applyBorder="1" applyAlignment="1" applyProtection="1">
      <alignment horizontal="right" vertical="center"/>
      <protection/>
    </xf>
    <xf numFmtId="178" fontId="11" fillId="0" borderId="18" xfId="0" applyNumberFormat="1" applyFont="1" applyBorder="1" applyAlignment="1" applyProtection="1">
      <alignment horizontal="right" vertical="center"/>
      <protection locked="0"/>
    </xf>
    <xf numFmtId="176" fontId="11" fillId="2" borderId="18" xfId="15" applyNumberFormat="1" applyFont="1" applyFill="1" applyBorder="1" applyAlignment="1" applyProtection="1">
      <alignment horizontal="right" vertical="center"/>
      <protection/>
    </xf>
    <xf numFmtId="178" fontId="11" fillId="2" borderId="18" xfId="0" applyNumberFormat="1" applyFont="1" applyFill="1" applyBorder="1" applyAlignment="1" applyProtection="1">
      <alignment horizontal="right" vertical="center"/>
      <protection/>
    </xf>
    <xf numFmtId="176" fontId="11" fillId="2" borderId="39" xfId="15" applyNumberFormat="1" applyFont="1" applyFill="1" applyBorder="1" applyAlignment="1" applyProtection="1">
      <alignment horizontal="right" vertical="center"/>
      <protection/>
    </xf>
    <xf numFmtId="176" fontId="11" fillId="2" borderId="27" xfId="15" applyNumberFormat="1" applyFont="1" applyFill="1" applyBorder="1" applyAlignment="1" applyProtection="1">
      <alignment horizontal="right" vertical="center"/>
      <protection/>
    </xf>
    <xf numFmtId="178" fontId="11" fillId="2" borderId="19" xfId="0" applyNumberFormat="1" applyFont="1" applyFill="1" applyBorder="1" applyAlignment="1" applyProtection="1">
      <alignment horizontal="right" vertical="center"/>
      <protection/>
    </xf>
    <xf numFmtId="176" fontId="11" fillId="2" borderId="19" xfId="15" applyNumberFormat="1" applyFont="1" applyFill="1" applyBorder="1" applyAlignment="1" applyProtection="1">
      <alignment horizontal="right" vertical="center"/>
      <protection/>
    </xf>
    <xf numFmtId="176" fontId="11" fillId="2" borderId="28" xfId="15" applyNumberFormat="1" applyFont="1" applyFill="1" applyBorder="1" applyAlignment="1" applyProtection="1">
      <alignment horizontal="right" vertical="center"/>
      <protection/>
    </xf>
    <xf numFmtId="176" fontId="11" fillId="2" borderId="30" xfId="15" applyNumberFormat="1" applyFont="1" applyFill="1" applyBorder="1" applyAlignment="1" applyProtection="1">
      <alignment horizontal="right" vertical="center"/>
      <protection/>
    </xf>
    <xf numFmtId="176" fontId="11" fillId="2" borderId="20" xfId="15" applyNumberFormat="1" applyFont="1" applyFill="1" applyBorder="1" applyAlignment="1" applyProtection="1">
      <alignment horizontal="right" vertical="center"/>
      <protection/>
    </xf>
    <xf numFmtId="176" fontId="11" fillId="2" borderId="37" xfId="15" applyNumberFormat="1" applyFont="1" applyFill="1" applyBorder="1" applyAlignment="1" applyProtection="1">
      <alignment horizontal="right" vertical="center"/>
      <protection/>
    </xf>
    <xf numFmtId="178" fontId="11" fillId="2" borderId="20" xfId="0" applyNumberFormat="1" applyFont="1" applyFill="1" applyBorder="1" applyAlignment="1" applyProtection="1">
      <alignment horizontal="right" vertical="center"/>
      <protection/>
    </xf>
    <xf numFmtId="176" fontId="11" fillId="2" borderId="69" xfId="15" applyNumberFormat="1" applyFont="1" applyFill="1" applyBorder="1" applyAlignment="1" applyProtection="1">
      <alignment horizontal="right" vertical="center"/>
      <protection/>
    </xf>
    <xf numFmtId="176" fontId="11" fillId="2" borderId="71" xfId="15" applyNumberFormat="1" applyFont="1" applyFill="1" applyBorder="1" applyAlignment="1" applyProtection="1">
      <alignment horizontal="right" vertical="center"/>
      <protection/>
    </xf>
    <xf numFmtId="178" fontId="11" fillId="9" borderId="18" xfId="0" applyNumberFormat="1" applyFont="1" applyFill="1" applyBorder="1" applyAlignment="1" applyProtection="1">
      <alignment horizontal="right" vertical="center"/>
      <protection locked="0"/>
    </xf>
    <xf numFmtId="178" fontId="11" fillId="6" borderId="18" xfId="0" applyNumberFormat="1" applyFont="1" applyFill="1" applyBorder="1" applyAlignment="1" applyProtection="1">
      <alignment horizontal="right" vertical="center"/>
      <protection/>
    </xf>
    <xf numFmtId="178" fontId="11" fillId="0" borderId="18" xfId="0" applyNumberFormat="1" applyFont="1" applyFill="1" applyBorder="1" applyAlignment="1" applyProtection="1">
      <alignment horizontal="right" vertical="center"/>
      <protection locked="0"/>
    </xf>
    <xf numFmtId="178" fontId="11" fillId="0" borderId="94" xfId="0" applyNumberFormat="1" applyFont="1" applyBorder="1" applyAlignment="1" applyProtection="1">
      <alignment horizontal="right" vertical="center"/>
      <protection locked="0"/>
    </xf>
    <xf numFmtId="176" fontId="11" fillId="2" borderId="94" xfId="15" applyNumberFormat="1" applyFont="1" applyFill="1" applyBorder="1" applyAlignment="1" applyProtection="1">
      <alignment horizontal="right" vertical="center"/>
      <protection/>
    </xf>
    <xf numFmtId="178" fontId="11" fillId="0" borderId="94" xfId="0" applyNumberFormat="1" applyFont="1" applyFill="1" applyBorder="1" applyAlignment="1" applyProtection="1">
      <alignment horizontal="right" vertical="center"/>
      <protection locked="0"/>
    </xf>
    <xf numFmtId="178" fontId="11" fillId="2" borderId="94" xfId="0" applyNumberFormat="1" applyFont="1" applyFill="1" applyBorder="1" applyAlignment="1" applyProtection="1">
      <alignment horizontal="right" vertical="center"/>
      <protection/>
    </xf>
    <xf numFmtId="176" fontId="11" fillId="2" borderId="133" xfId="15" applyNumberFormat="1" applyFont="1" applyFill="1" applyBorder="1" applyAlignment="1" applyProtection="1">
      <alignment horizontal="right" vertical="center"/>
      <protection/>
    </xf>
    <xf numFmtId="176" fontId="11" fillId="2" borderId="157" xfId="15" applyNumberFormat="1" applyFont="1" applyFill="1" applyBorder="1" applyAlignment="1" applyProtection="1">
      <alignment horizontal="right" vertical="center"/>
      <protection/>
    </xf>
    <xf numFmtId="178" fontId="11" fillId="0" borderId="81" xfId="0" applyNumberFormat="1" applyFont="1" applyBorder="1" applyAlignment="1" applyProtection="1">
      <alignment horizontal="right" vertical="center"/>
      <protection locked="0"/>
    </xf>
    <xf numFmtId="176" fontId="11" fillId="2" borderId="81" xfId="15" applyNumberFormat="1" applyFont="1" applyFill="1" applyBorder="1" applyAlignment="1" applyProtection="1">
      <alignment horizontal="right" vertical="center"/>
      <protection/>
    </xf>
    <xf numFmtId="178" fontId="11" fillId="0" borderId="81" xfId="0" applyNumberFormat="1" applyFont="1" applyFill="1" applyBorder="1" applyAlignment="1" applyProtection="1">
      <alignment horizontal="right" vertical="center"/>
      <protection locked="0"/>
    </xf>
    <xf numFmtId="178" fontId="11" fillId="2" borderId="81" xfId="0" applyNumberFormat="1" applyFont="1" applyFill="1" applyBorder="1" applyAlignment="1" applyProtection="1">
      <alignment horizontal="right" vertical="center"/>
      <protection/>
    </xf>
    <xf numFmtId="176" fontId="11" fillId="2" borderId="136" xfId="15" applyNumberFormat="1" applyFont="1" applyFill="1" applyBorder="1" applyAlignment="1" applyProtection="1">
      <alignment horizontal="right" vertical="center"/>
      <protection/>
    </xf>
    <xf numFmtId="176" fontId="11" fillId="2" borderId="158" xfId="15" applyNumberFormat="1" applyFont="1" applyFill="1" applyBorder="1" applyAlignment="1" applyProtection="1">
      <alignment horizontal="right" vertical="center"/>
      <protection/>
    </xf>
    <xf numFmtId="178" fontId="11" fillId="2" borderId="93" xfId="0" applyNumberFormat="1" applyFont="1" applyFill="1" applyBorder="1" applyAlignment="1" applyProtection="1">
      <alignment horizontal="right" vertical="center"/>
      <protection/>
    </xf>
    <xf numFmtId="176" fontId="11" fillId="2" borderId="93" xfId="15" applyNumberFormat="1" applyFont="1" applyFill="1" applyBorder="1" applyAlignment="1" applyProtection="1">
      <alignment horizontal="right" vertical="center"/>
      <protection/>
    </xf>
    <xf numFmtId="176" fontId="11" fillId="2" borderId="34" xfId="15" applyNumberFormat="1" applyFont="1" applyFill="1" applyBorder="1" applyAlignment="1" applyProtection="1">
      <alignment horizontal="right" vertical="center"/>
      <protection/>
    </xf>
    <xf numFmtId="176" fontId="11" fillId="2" borderId="159" xfId="15" applyNumberFormat="1" applyFont="1" applyFill="1" applyBorder="1" applyAlignment="1" applyProtection="1">
      <alignment horizontal="right" vertical="center"/>
      <protection/>
    </xf>
    <xf numFmtId="178" fontId="11" fillId="0" borderId="17" xfId="0" applyNumberFormat="1" applyFont="1" applyBorder="1" applyAlignment="1" applyProtection="1">
      <alignment horizontal="right" vertical="center"/>
      <protection locked="0"/>
    </xf>
    <xf numFmtId="176" fontId="11" fillId="2" borderId="17" xfId="15" applyNumberFormat="1" applyFont="1" applyFill="1" applyBorder="1" applyAlignment="1" applyProtection="1">
      <alignment horizontal="right" vertical="center"/>
      <protection/>
    </xf>
    <xf numFmtId="178" fontId="11" fillId="6" borderId="17" xfId="0" applyNumberFormat="1" applyFont="1" applyFill="1" applyBorder="1" applyAlignment="1" applyProtection="1">
      <alignment horizontal="right" vertical="center"/>
      <protection locked="0"/>
    </xf>
    <xf numFmtId="178" fontId="11" fillId="2" borderId="17" xfId="0" applyNumberFormat="1" applyFont="1" applyFill="1" applyBorder="1" applyAlignment="1" applyProtection="1">
      <alignment horizontal="right" vertical="center"/>
      <protection/>
    </xf>
    <xf numFmtId="176" fontId="11" fillId="2" borderId="31" xfId="15" applyNumberFormat="1" applyFont="1" applyFill="1" applyBorder="1" applyAlignment="1" applyProtection="1">
      <alignment horizontal="right" vertical="center"/>
      <protection/>
    </xf>
    <xf numFmtId="176" fontId="11" fillId="2" borderId="33" xfId="15" applyNumberFormat="1" applyFont="1" applyFill="1" applyBorder="1" applyAlignment="1" applyProtection="1">
      <alignment horizontal="right" vertical="center"/>
      <protection/>
    </xf>
    <xf numFmtId="178" fontId="11" fillId="0" borderId="19" xfId="0" applyNumberFormat="1" applyFont="1" applyBorder="1" applyAlignment="1" applyProtection="1">
      <alignment horizontal="right" vertical="center"/>
      <protection locked="0"/>
    </xf>
    <xf numFmtId="178" fontId="11" fillId="6" borderId="19" xfId="0" applyNumberFormat="1" applyFont="1" applyFill="1" applyBorder="1" applyAlignment="1" applyProtection="1">
      <alignment horizontal="right" vertical="center"/>
      <protection/>
    </xf>
    <xf numFmtId="178" fontId="11" fillId="0" borderId="19" xfId="0" applyNumberFormat="1" applyFont="1" applyFill="1" applyBorder="1" applyAlignment="1" applyProtection="1">
      <alignment horizontal="right" vertical="center"/>
      <protection locked="0"/>
    </xf>
    <xf numFmtId="0" fontId="12" fillId="2" borderId="160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10" borderId="18" xfId="0" applyFont="1" applyFill="1" applyBorder="1" applyAlignment="1" applyProtection="1">
      <alignment horizontal="distributed" vertical="center"/>
      <protection locked="0"/>
    </xf>
    <xf numFmtId="0" fontId="101" fillId="0" borderId="0" xfId="0" applyFont="1" applyAlignment="1" applyProtection="1">
      <alignment vertical="center"/>
      <protection locked="0"/>
    </xf>
    <xf numFmtId="10" fontId="11" fillId="2" borderId="161" xfId="0" applyNumberFormat="1" applyFont="1" applyFill="1" applyBorder="1" applyAlignment="1" applyProtection="1">
      <alignment vertical="center"/>
      <protection/>
    </xf>
    <xf numFmtId="10" fontId="11" fillId="2" borderId="162" xfId="0" applyNumberFormat="1" applyFont="1" applyFill="1" applyBorder="1" applyAlignment="1" applyProtection="1">
      <alignment vertical="center"/>
      <protection/>
    </xf>
    <xf numFmtId="10" fontId="11" fillId="2" borderId="163" xfId="0" applyNumberFormat="1" applyFont="1" applyFill="1" applyBorder="1" applyAlignment="1" applyProtection="1">
      <alignment vertical="center"/>
      <protection/>
    </xf>
    <xf numFmtId="3" fontId="11" fillId="0" borderId="8" xfId="0" applyNumberFormat="1" applyFont="1" applyBorder="1" applyAlignment="1" applyProtection="1">
      <alignment vertical="center"/>
      <protection locked="0"/>
    </xf>
    <xf numFmtId="10" fontId="11" fillId="2" borderId="43" xfId="0" applyNumberFormat="1" applyFont="1" applyFill="1" applyBorder="1" applyAlignment="1" applyProtection="1">
      <alignment vertical="center"/>
      <protection/>
    </xf>
    <xf numFmtId="10" fontId="11" fillId="2" borderId="13" xfId="0" applyNumberFormat="1" applyFont="1" applyFill="1" applyBorder="1" applyAlignment="1" applyProtection="1">
      <alignment vertical="center"/>
      <protection/>
    </xf>
    <xf numFmtId="10" fontId="11" fillId="2" borderId="101" xfId="0" applyNumberFormat="1" applyFont="1" applyFill="1" applyBorder="1" applyAlignment="1" applyProtection="1">
      <alignment vertical="center"/>
      <protection/>
    </xf>
    <xf numFmtId="10" fontId="11" fillId="2" borderId="54" xfId="0" applyNumberFormat="1" applyFont="1" applyFill="1" applyBorder="1" applyAlignment="1" applyProtection="1">
      <alignment vertical="center"/>
      <protection/>
    </xf>
    <xf numFmtId="176" fontId="11" fillId="2" borderId="67" xfId="0" applyNumberFormat="1" applyFont="1" applyFill="1" applyBorder="1" applyAlignment="1" applyProtection="1">
      <alignment vertical="center"/>
      <protection/>
    </xf>
    <xf numFmtId="176" fontId="11" fillId="2" borderId="110" xfId="0" applyNumberFormat="1" applyFont="1" applyFill="1" applyBorder="1" applyAlignment="1" applyProtection="1">
      <alignment vertical="center"/>
      <protection/>
    </xf>
    <xf numFmtId="0" fontId="11" fillId="0" borderId="43" xfId="0" applyFont="1" applyFill="1" applyBorder="1" applyAlignment="1" applyProtection="1">
      <alignment horizontal="distributed" vertical="center"/>
      <protection locked="0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11" fillId="0" borderId="120" xfId="0" applyFont="1" applyFill="1" applyBorder="1" applyAlignment="1" applyProtection="1">
      <alignment horizontal="distributed" vertical="center"/>
      <protection locked="0"/>
    </xf>
    <xf numFmtId="0" fontId="11" fillId="0" borderId="17" xfId="0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50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3" fontId="68" fillId="0" borderId="0" xfId="0" applyNumberFormat="1" applyFont="1" applyBorder="1" applyAlignment="1" applyProtection="1">
      <alignment horizontal="left" vertical="center"/>
      <protection locked="0"/>
    </xf>
    <xf numFmtId="178" fontId="11" fillId="2" borderId="23" xfId="0" applyNumberFormat="1" applyFont="1" applyFill="1" applyBorder="1" applyAlignment="1" applyProtection="1">
      <alignment vertical="center" shrinkToFit="1"/>
      <protection/>
    </xf>
    <xf numFmtId="178" fontId="11" fillId="2" borderId="24" xfId="0" applyNumberFormat="1" applyFont="1" applyFill="1" applyBorder="1" applyAlignment="1" applyProtection="1">
      <alignment vertical="center" shrinkToFit="1"/>
      <protection/>
    </xf>
    <xf numFmtId="176" fontId="11" fillId="2" borderId="11" xfId="15" applyNumberFormat="1" applyFont="1" applyFill="1" applyBorder="1" applyAlignment="1" applyProtection="1">
      <alignment vertical="center" shrinkToFit="1"/>
      <protection/>
    </xf>
    <xf numFmtId="0" fontId="11" fillId="0" borderId="78" xfId="0" applyFont="1" applyFill="1" applyBorder="1" applyAlignment="1" applyProtection="1">
      <alignment horizontal="distributed" vertical="center"/>
      <protection locked="0"/>
    </xf>
    <xf numFmtId="178" fontId="11" fillId="6" borderId="22" xfId="0" applyNumberFormat="1" applyFont="1" applyFill="1" applyBorder="1" applyAlignment="1" applyProtection="1">
      <alignment vertical="center" shrinkToFit="1"/>
      <protection/>
    </xf>
    <xf numFmtId="178" fontId="11" fillId="6" borderId="23" xfId="0" applyNumberFormat="1" applyFont="1" applyFill="1" applyBorder="1" applyAlignment="1" applyProtection="1">
      <alignment vertical="center" shrinkToFit="1"/>
      <protection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81" fillId="0" borderId="8" xfId="0" applyFont="1" applyBorder="1" applyAlignment="1" applyProtection="1">
      <alignment horizontal="center" vertical="center" wrapText="1"/>
      <protection locked="0"/>
    </xf>
    <xf numFmtId="0" fontId="81" fillId="10" borderId="16" xfId="0" applyFont="1" applyFill="1" applyBorder="1" applyAlignment="1" applyProtection="1">
      <alignment horizontal="distributed" vertical="center"/>
      <protection locked="0"/>
    </xf>
    <xf numFmtId="0" fontId="81" fillId="0" borderId="11" xfId="0" applyFont="1" applyBorder="1" applyAlignment="1" applyProtection="1">
      <alignment horizontal="center" vertical="center" wrapText="1"/>
      <protection locked="0"/>
    </xf>
    <xf numFmtId="0" fontId="81" fillId="10" borderId="67" xfId="0" applyFont="1" applyFill="1" applyBorder="1" applyAlignment="1" applyProtection="1">
      <alignment horizontal="distributed" vertical="center"/>
      <protection locked="0"/>
    </xf>
    <xf numFmtId="0" fontId="81" fillId="0" borderId="13" xfId="0" applyFont="1" applyBorder="1" applyAlignment="1" applyProtection="1">
      <alignment horizontal="center" vertical="center"/>
      <protection locked="0"/>
    </xf>
    <xf numFmtId="0" fontId="81" fillId="2" borderId="19" xfId="0" applyFont="1" applyFill="1" applyBorder="1" applyAlignment="1" applyProtection="1">
      <alignment horizontal="center" vertical="center"/>
      <protection locked="0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 applyProtection="1">
      <alignment horizontal="distributed" vertical="center"/>
      <protection locked="0"/>
    </xf>
    <xf numFmtId="0" fontId="81" fillId="0" borderId="10" xfId="0" applyFont="1" applyFill="1" applyBorder="1" applyAlignment="1" applyProtection="1">
      <alignment horizontal="center" vertical="center"/>
      <protection locked="0"/>
    </xf>
    <xf numFmtId="0" fontId="81" fillId="0" borderId="18" xfId="0" applyFont="1" applyFill="1" applyBorder="1" applyAlignment="1" applyProtection="1">
      <alignment horizontal="distributed" vertical="center"/>
      <protection locked="0"/>
    </xf>
    <xf numFmtId="0" fontId="81" fillId="0" borderId="94" xfId="0" applyFont="1" applyFill="1" applyBorder="1" applyAlignment="1" applyProtection="1">
      <alignment horizontal="distributed" vertical="center"/>
      <protection locked="0"/>
    </xf>
    <xf numFmtId="0" fontId="81" fillId="0" borderId="81" xfId="0" applyFont="1" applyFill="1" applyBorder="1" applyAlignment="1" applyProtection="1">
      <alignment horizontal="distributed" vertical="center"/>
      <protection locked="0"/>
    </xf>
    <xf numFmtId="0" fontId="81" fillId="2" borderId="13" xfId="0" applyFont="1" applyFill="1" applyBorder="1" applyAlignment="1" applyProtection="1">
      <alignment horizontal="center" vertical="center"/>
      <protection locked="0"/>
    </xf>
    <xf numFmtId="0" fontId="81" fillId="2" borderId="12" xfId="0" applyFont="1" applyFill="1" applyBorder="1" applyAlignment="1" applyProtection="1">
      <alignment horizontal="center" vertical="center"/>
      <protection locked="0"/>
    </xf>
    <xf numFmtId="0" fontId="81" fillId="0" borderId="11" xfId="0" applyFont="1" applyFill="1" applyBorder="1" applyAlignment="1" applyProtection="1">
      <alignment horizontal="distributed" vertical="center"/>
      <protection locked="0"/>
    </xf>
    <xf numFmtId="0" fontId="81" fillId="0" borderId="13" xfId="0" applyFont="1" applyFill="1" applyBorder="1" applyAlignment="1" applyProtection="1">
      <alignment horizontal="center" vertical="center"/>
      <protection locked="0"/>
    </xf>
    <xf numFmtId="0" fontId="81" fillId="0" borderId="11" xfId="0" applyFont="1" applyBorder="1" applyAlignment="1" applyProtection="1">
      <alignment horizontal="center" vertical="center"/>
      <protection locked="0"/>
    </xf>
    <xf numFmtId="0" fontId="81" fillId="5" borderId="7" xfId="0" applyFont="1" applyFill="1" applyBorder="1" applyAlignment="1" applyProtection="1">
      <alignment horizontal="center" vertical="center"/>
      <protection locked="0"/>
    </xf>
    <xf numFmtId="0" fontId="81" fillId="0" borderId="47" xfId="0" applyFont="1" applyBorder="1" applyAlignment="1" applyProtection="1">
      <alignment horizontal="centerContinuous" vertical="center"/>
      <protection locked="0"/>
    </xf>
    <xf numFmtId="0" fontId="81" fillId="0" borderId="8" xfId="0" applyFont="1" applyBorder="1" applyAlignment="1" applyProtection="1">
      <alignment horizontal="center" vertical="center"/>
      <protection locked="0"/>
    </xf>
    <xf numFmtId="0" fontId="81" fillId="0" borderId="0" xfId="0" applyFont="1" applyBorder="1" applyAlignment="1" applyProtection="1">
      <alignment horizontal="center" vertical="center"/>
      <protection locked="0"/>
    </xf>
    <xf numFmtId="0" fontId="81" fillId="0" borderId="49" xfId="0" applyFont="1" applyBorder="1" applyAlignment="1" applyProtection="1">
      <alignment horizontal="center" vertical="center"/>
      <protection locked="0"/>
    </xf>
    <xf numFmtId="0" fontId="81" fillId="0" borderId="50" xfId="0" applyFont="1" applyBorder="1" applyAlignment="1" applyProtection="1">
      <alignment horizontal="center" vertical="center"/>
      <protection locked="0"/>
    </xf>
    <xf numFmtId="0" fontId="81" fillId="0" borderId="51" xfId="0" applyFont="1" applyBorder="1" applyAlignment="1" applyProtection="1">
      <alignment horizontal="center" vertical="center"/>
      <protection locked="0"/>
    </xf>
    <xf numFmtId="0" fontId="81" fillId="5" borderId="10" xfId="0" applyFont="1" applyFill="1" applyBorder="1" applyAlignment="1" applyProtection="1">
      <alignment horizontal="center" vertical="center"/>
      <protection locked="0"/>
    </xf>
    <xf numFmtId="0" fontId="81" fillId="0" borderId="14" xfId="0" applyFont="1" applyBorder="1" applyAlignment="1" applyProtection="1">
      <alignment horizontal="center" vertical="center"/>
      <protection locked="0"/>
    </xf>
    <xf numFmtId="0" fontId="81" fillId="0" borderId="25" xfId="0" applyFont="1" applyBorder="1" applyAlignment="1" applyProtection="1">
      <alignment horizontal="center" vertical="center"/>
      <protection locked="0"/>
    </xf>
    <xf numFmtId="0" fontId="81" fillId="0" borderId="15" xfId="0" applyFont="1" applyBorder="1" applyAlignment="1" applyProtection="1">
      <alignment horizontal="center" vertical="center"/>
      <protection locked="0"/>
    </xf>
    <xf numFmtId="0" fontId="81" fillId="5" borderId="12" xfId="0" applyFont="1" applyFill="1" applyBorder="1" applyAlignment="1" applyProtection="1">
      <alignment horizontal="center" vertical="center"/>
      <protection locked="0"/>
    </xf>
    <xf numFmtId="0" fontId="81" fillId="0" borderId="48" xfId="0" applyFont="1" applyBorder="1" applyAlignment="1" applyProtection="1">
      <alignment horizontal="centerContinuous" vertical="center"/>
      <protection locked="0"/>
    </xf>
    <xf numFmtId="0" fontId="81" fillId="0" borderId="0" xfId="0" applyFont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11" fillId="0" borderId="50" xfId="0" applyFont="1" applyFill="1" applyBorder="1" applyAlignment="1" applyProtection="1">
      <alignment horizontal="centerContinuous"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25" xfId="0" applyFont="1" applyFill="1" applyBorder="1" applyAlignment="1" applyProtection="1">
      <alignment vertical="center"/>
      <protection locked="0"/>
    </xf>
    <xf numFmtId="0" fontId="11" fillId="0" borderId="50" xfId="0" applyFont="1" applyFill="1" applyBorder="1" applyAlignment="1" applyProtection="1">
      <alignment vertical="center"/>
      <protection locked="0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11" fillId="6" borderId="48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61" xfId="0" applyFont="1" applyFill="1" applyBorder="1" applyAlignment="1" applyProtection="1">
      <alignment horizontal="center" vertical="center"/>
      <protection locked="0"/>
    </xf>
    <xf numFmtId="0" fontId="11" fillId="2" borderId="164" xfId="0" applyFont="1" applyFill="1" applyBorder="1" applyAlignment="1" applyProtection="1">
      <alignment horizontal="center" vertical="center" wrapText="1"/>
      <protection locked="0"/>
    </xf>
    <xf numFmtId="0" fontId="11" fillId="2" borderId="164" xfId="0" applyFont="1" applyFill="1" applyBorder="1" applyAlignment="1" applyProtection="1">
      <alignment horizontal="center" vertical="center"/>
      <protection locked="0"/>
    </xf>
    <xf numFmtId="0" fontId="19" fillId="2" borderId="164" xfId="0" applyFont="1" applyFill="1" applyBorder="1" applyAlignment="1" applyProtection="1">
      <alignment horizontal="center" vertical="center"/>
      <protection locked="0"/>
    </xf>
    <xf numFmtId="0" fontId="19" fillId="2" borderId="165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 quotePrefix="1">
      <alignment horizontal="center" vertical="center"/>
      <protection locked="0"/>
    </xf>
    <xf numFmtId="0" fontId="35" fillId="2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10" fontId="11" fillId="2" borderId="118" xfId="0" applyNumberFormat="1" applyFont="1" applyFill="1" applyBorder="1" applyAlignment="1" applyProtection="1">
      <alignment vertical="center"/>
      <protection/>
    </xf>
    <xf numFmtId="176" fontId="11" fillId="2" borderId="71" xfId="0" applyNumberFormat="1" applyFont="1" applyFill="1" applyBorder="1" applyAlignment="1" applyProtection="1">
      <alignment vertical="center"/>
      <protection/>
    </xf>
    <xf numFmtId="0" fontId="19" fillId="2" borderId="166" xfId="0" applyFont="1" applyFill="1" applyBorder="1" applyAlignment="1" applyProtection="1">
      <alignment horizontal="center" vertical="center"/>
      <protection locked="0"/>
    </xf>
    <xf numFmtId="0" fontId="19" fillId="2" borderId="167" xfId="0" applyFont="1" applyFill="1" applyBorder="1" applyAlignment="1" applyProtection="1">
      <alignment horizontal="center" vertical="center"/>
      <protection locked="0"/>
    </xf>
    <xf numFmtId="0" fontId="19" fillId="2" borderId="168" xfId="0" applyFont="1" applyFill="1" applyBorder="1" applyAlignment="1" applyProtection="1">
      <alignment horizontal="center" vertical="center"/>
      <protection locked="0"/>
    </xf>
    <xf numFmtId="0" fontId="19" fillId="2" borderId="169" xfId="0" applyFont="1" applyFill="1" applyBorder="1" applyAlignment="1" applyProtection="1">
      <alignment horizontal="center" vertical="center"/>
      <protection locked="0"/>
    </xf>
    <xf numFmtId="0" fontId="19" fillId="2" borderId="107" xfId="0" applyFont="1" applyFill="1" applyBorder="1" applyAlignment="1" applyProtection="1">
      <alignment horizontal="center" vertical="center"/>
      <protection locked="0"/>
    </xf>
    <xf numFmtId="0" fontId="19" fillId="2" borderId="144" xfId="0" applyFont="1" applyFill="1" applyBorder="1" applyAlignment="1" applyProtection="1">
      <alignment horizontal="center" vertical="center"/>
      <protection locked="0"/>
    </xf>
    <xf numFmtId="0" fontId="11" fillId="2" borderId="51" xfId="0" applyNumberFormat="1" applyFont="1" applyFill="1" applyBorder="1" applyAlignment="1" applyProtection="1">
      <alignment horizontal="center" vertical="center"/>
      <protection locked="0"/>
    </xf>
    <xf numFmtId="0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2" borderId="49" xfId="0" applyNumberFormat="1" applyFont="1" applyFill="1" applyBorder="1" applyAlignment="1" applyProtection="1">
      <alignment horizontal="center" vertical="center"/>
      <protection locked="0"/>
    </xf>
    <xf numFmtId="0" fontId="11" fillId="2" borderId="50" xfId="0" applyNumberFormat="1" applyFont="1" applyFill="1" applyBorder="1" applyAlignment="1" applyProtection="1">
      <alignment horizontal="center" vertical="center"/>
      <protection locked="0"/>
    </xf>
    <xf numFmtId="0" fontId="11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2" borderId="25" xfId="0" applyNumberFormat="1" applyFont="1" applyFill="1" applyBorder="1" applyAlignment="1" applyProtection="1">
      <alignment horizontal="center" vertical="center"/>
      <protection locked="0"/>
    </xf>
    <xf numFmtId="0" fontId="11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166" xfId="0" applyNumberFormat="1" applyFont="1" applyFill="1" applyBorder="1" applyAlignment="1" applyProtection="1">
      <alignment horizontal="center" vertical="center"/>
      <protection locked="0"/>
    </xf>
    <xf numFmtId="0" fontId="19" fillId="2" borderId="167" xfId="0" applyNumberFormat="1" applyFont="1" applyFill="1" applyBorder="1" applyAlignment="1" applyProtection="1">
      <alignment horizontal="center" vertical="center"/>
      <protection locked="0"/>
    </xf>
    <xf numFmtId="0" fontId="19" fillId="2" borderId="168" xfId="0" applyNumberFormat="1" applyFont="1" applyFill="1" applyBorder="1" applyAlignment="1" applyProtection="1">
      <alignment horizontal="center" vertical="center"/>
      <protection locked="0"/>
    </xf>
    <xf numFmtId="0" fontId="19" fillId="2" borderId="169" xfId="0" applyNumberFormat="1" applyFont="1" applyFill="1" applyBorder="1" applyAlignment="1" applyProtection="1">
      <alignment horizontal="center" vertical="center"/>
      <protection locked="0"/>
    </xf>
    <xf numFmtId="0" fontId="19" fillId="2" borderId="107" xfId="0" applyNumberFormat="1" applyFont="1" applyFill="1" applyBorder="1" applyAlignment="1" applyProtection="1">
      <alignment horizontal="center" vertical="center"/>
      <protection locked="0"/>
    </xf>
    <xf numFmtId="0" fontId="19" fillId="2" borderId="144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58" xfId="0" applyFont="1" applyFill="1" applyBorder="1" applyAlignment="1" applyProtection="1">
      <alignment horizontal="center" vertical="center"/>
      <protection locked="0"/>
    </xf>
    <xf numFmtId="0" fontId="11" fillId="2" borderId="58" xfId="0" applyFont="1" applyFill="1" applyBorder="1" applyAlignment="1" applyProtection="1">
      <alignment horizontal="center" vertical="center"/>
      <protection locked="0"/>
    </xf>
    <xf numFmtId="0" fontId="11" fillId="2" borderId="56" xfId="0" applyFont="1" applyFill="1" applyBorder="1" applyAlignment="1" applyProtection="1">
      <alignment horizontal="center" vertical="center"/>
      <protection locked="0"/>
    </xf>
    <xf numFmtId="0" fontId="11" fillId="2" borderId="55" xfId="0" applyFont="1" applyFill="1" applyBorder="1" applyAlignment="1" applyProtection="1">
      <alignment horizontal="center" vertical="center"/>
      <protection locked="0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11" fillId="2" borderId="57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3" fontId="11" fillId="12" borderId="170" xfId="0" applyNumberFormat="1" applyFont="1" applyFill="1" applyBorder="1" applyAlignment="1" applyProtection="1">
      <alignment horizontal="center" vertical="center" wrapText="1"/>
      <protection/>
    </xf>
    <xf numFmtId="3" fontId="11" fillId="12" borderId="148" xfId="0" applyNumberFormat="1" applyFont="1" applyFill="1" applyBorder="1" applyAlignment="1" applyProtection="1">
      <alignment horizontal="center" vertical="center" wrapText="1"/>
      <protection/>
    </xf>
    <xf numFmtId="3" fontId="11" fillId="12" borderId="171" xfId="0" applyNumberFormat="1" applyFont="1" applyFill="1" applyBorder="1" applyAlignment="1" applyProtection="1">
      <alignment horizontal="center" vertical="center" wrapText="1"/>
      <protection/>
    </xf>
    <xf numFmtId="3" fontId="11" fillId="12" borderId="147" xfId="0" applyNumberFormat="1" applyFont="1" applyFill="1" applyBorder="1" applyAlignment="1" applyProtection="1">
      <alignment horizontal="center" vertical="center" wrapText="1"/>
      <protection/>
    </xf>
    <xf numFmtId="3" fontId="11" fillId="12" borderId="172" xfId="0" applyNumberFormat="1" applyFont="1" applyFill="1" applyBorder="1" applyAlignment="1" applyProtection="1">
      <alignment horizontal="center" vertical="center" wrapText="1"/>
      <protection/>
    </xf>
    <xf numFmtId="3" fontId="11" fillId="12" borderId="173" xfId="0" applyNumberFormat="1" applyFont="1" applyFill="1" applyBorder="1" applyAlignment="1" applyProtection="1">
      <alignment horizontal="center" vertical="center"/>
      <protection/>
    </xf>
    <xf numFmtId="3" fontId="11" fillId="12" borderId="148" xfId="0" applyNumberFormat="1" applyFont="1" applyFill="1" applyBorder="1" applyAlignment="1" applyProtection="1">
      <alignment horizontal="center" vertical="center"/>
      <protection/>
    </xf>
    <xf numFmtId="3" fontId="11" fillId="12" borderId="171" xfId="0" applyNumberFormat="1" applyFont="1" applyFill="1" applyBorder="1" applyAlignment="1" applyProtection="1">
      <alignment horizontal="center" vertical="center"/>
      <protection/>
    </xf>
    <xf numFmtId="3" fontId="11" fillId="12" borderId="147" xfId="0" applyNumberFormat="1" applyFont="1" applyFill="1" applyBorder="1" applyAlignment="1" applyProtection="1">
      <alignment horizontal="center" vertical="center"/>
      <protection/>
    </xf>
    <xf numFmtId="3" fontId="11" fillId="12" borderId="172" xfId="0" applyNumberFormat="1" applyFont="1" applyFill="1" applyBorder="1" applyAlignment="1" applyProtection="1">
      <alignment horizontal="center" vertical="center"/>
      <protection/>
    </xf>
    <xf numFmtId="178" fontId="11" fillId="0" borderId="120" xfId="0" applyNumberFormat="1" applyFont="1" applyFill="1" applyBorder="1" applyAlignment="1" applyProtection="1">
      <alignment vertical="center"/>
      <protection locked="0"/>
    </xf>
    <xf numFmtId="178" fontId="11" fillId="0" borderId="43" xfId="0" applyNumberFormat="1" applyFont="1" applyFill="1" applyBorder="1" applyAlignment="1" applyProtection="1">
      <alignment vertical="center"/>
      <protection locked="0"/>
    </xf>
    <xf numFmtId="178" fontId="81" fillId="4" borderId="37" xfId="0" applyNumberFormat="1" applyFont="1" applyFill="1" applyBorder="1" applyAlignment="1" applyProtection="1">
      <alignment vertical="center"/>
      <protection/>
    </xf>
    <xf numFmtId="178" fontId="81" fillId="4" borderId="38" xfId="0" applyNumberFormat="1" applyFont="1" applyFill="1" applyBorder="1" applyAlignment="1" applyProtection="1">
      <alignment vertical="center"/>
      <protection/>
    </xf>
    <xf numFmtId="178" fontId="81" fillId="2" borderId="26" xfId="0" applyNumberFormat="1" applyFont="1" applyFill="1" applyBorder="1" applyAlignment="1" applyProtection="1">
      <alignment vertical="center"/>
      <protection/>
    </xf>
    <xf numFmtId="178" fontId="81" fillId="4" borderId="16" xfId="0" applyNumberFormat="1" applyFont="1" applyFill="1" applyBorder="1" applyAlignment="1" applyProtection="1">
      <alignment vertical="center"/>
      <protection/>
    </xf>
    <xf numFmtId="178" fontId="81" fillId="2" borderId="16" xfId="0" applyNumberFormat="1" applyFont="1" applyFill="1" applyBorder="1" applyAlignment="1" applyProtection="1">
      <alignment vertical="center"/>
      <protection/>
    </xf>
    <xf numFmtId="178" fontId="81" fillId="4" borderId="97" xfId="0" applyNumberFormat="1" applyFont="1" applyFill="1" applyBorder="1" applyAlignment="1" applyProtection="1">
      <alignment vertical="center"/>
      <protection/>
    </xf>
    <xf numFmtId="178" fontId="81" fillId="4" borderId="96" xfId="0" applyNumberFormat="1" applyFont="1" applyFill="1" applyBorder="1" applyAlignment="1" applyProtection="1">
      <alignment vertical="center"/>
      <protection/>
    </xf>
    <xf numFmtId="178" fontId="81" fillId="2" borderId="77" xfId="0" applyNumberFormat="1" applyFont="1" applyFill="1" applyBorder="1" applyAlignment="1" applyProtection="1">
      <alignment vertical="center"/>
      <protection/>
    </xf>
    <xf numFmtId="178" fontId="81" fillId="4" borderId="67" xfId="0" applyNumberFormat="1" applyFont="1" applyFill="1" applyBorder="1" applyAlignment="1" applyProtection="1">
      <alignment vertical="center"/>
      <protection/>
    </xf>
    <xf numFmtId="178" fontId="81" fillId="2" borderId="67" xfId="0" applyNumberFormat="1" applyFont="1" applyFill="1" applyBorder="1" applyAlignment="1" applyProtection="1">
      <alignment vertical="center"/>
      <protection/>
    </xf>
    <xf numFmtId="178" fontId="81" fillId="2" borderId="29" xfId="0" applyNumberFormat="1" applyFont="1" applyFill="1" applyBorder="1" applyAlignment="1" applyProtection="1">
      <alignment vertical="center"/>
      <protection/>
    </xf>
    <xf numFmtId="178" fontId="81" fillId="2" borderId="30" xfId="0" applyNumberFormat="1" applyFont="1" applyFill="1" applyBorder="1" applyAlignment="1" applyProtection="1">
      <alignment vertical="center"/>
      <protection/>
    </xf>
    <xf numFmtId="178" fontId="81" fillId="2" borderId="19" xfId="0" applyNumberFormat="1" applyFont="1" applyFill="1" applyBorder="1" applyAlignment="1" applyProtection="1">
      <alignment vertical="center"/>
      <protection/>
    </xf>
    <xf numFmtId="178" fontId="81" fillId="0" borderId="31" xfId="0" applyNumberFormat="1" applyFont="1" applyBorder="1" applyAlignment="1" applyProtection="1">
      <alignment vertical="center"/>
      <protection locked="0"/>
    </xf>
    <xf numFmtId="178" fontId="81" fillId="0" borderId="32" xfId="0" applyNumberFormat="1" applyFont="1" applyBorder="1" applyAlignment="1" applyProtection="1">
      <alignment vertical="center"/>
      <protection locked="0"/>
    </xf>
    <xf numFmtId="178" fontId="81" fillId="2" borderId="33" xfId="0" applyNumberFormat="1" applyFont="1" applyFill="1" applyBorder="1" applyAlignment="1" applyProtection="1">
      <alignment vertical="center"/>
      <protection/>
    </xf>
    <xf numFmtId="178" fontId="81" fillId="0" borderId="17" xfId="0" applyNumberFormat="1" applyFont="1" applyBorder="1" applyAlignment="1" applyProtection="1">
      <alignment vertical="center"/>
      <protection locked="0"/>
    </xf>
    <xf numFmtId="178" fontId="81" fillId="2" borderId="17" xfId="0" applyNumberFormat="1" applyFont="1" applyFill="1" applyBorder="1" applyAlignment="1" applyProtection="1">
      <alignment vertical="center"/>
      <protection/>
    </xf>
    <xf numFmtId="178" fontId="81" fillId="2" borderId="32" xfId="0" applyNumberFormat="1" applyFont="1" applyFill="1" applyBorder="1" applyAlignment="1" applyProtection="1">
      <alignment vertical="center"/>
      <protection/>
    </xf>
    <xf numFmtId="178" fontId="81" fillId="0" borderId="37" xfId="0" applyNumberFormat="1" applyFont="1" applyBorder="1" applyAlignment="1" applyProtection="1">
      <alignment vertical="center"/>
      <protection locked="0"/>
    </xf>
    <xf numFmtId="178" fontId="81" fillId="0" borderId="38" xfId="0" applyNumberFormat="1" applyFont="1" applyBorder="1" applyAlignment="1" applyProtection="1">
      <alignment vertical="center"/>
      <protection locked="0"/>
    </xf>
    <xf numFmtId="178" fontId="81" fillId="0" borderId="16" xfId="0" applyNumberFormat="1" applyFont="1" applyBorder="1" applyAlignment="1" applyProtection="1">
      <alignment vertical="center"/>
      <protection locked="0"/>
    </xf>
    <xf numFmtId="178" fontId="81" fillId="0" borderId="39" xfId="0" applyNumberFormat="1" applyFont="1" applyBorder="1" applyAlignment="1" applyProtection="1">
      <alignment vertical="center"/>
      <protection locked="0"/>
    </xf>
    <xf numFmtId="178" fontId="81" fillId="0" borderId="40" xfId="0" applyNumberFormat="1" applyFont="1" applyBorder="1" applyAlignment="1" applyProtection="1">
      <alignment vertical="center"/>
      <protection locked="0"/>
    </xf>
    <xf numFmtId="178" fontId="81" fillId="2" borderId="27" xfId="0" applyNumberFormat="1" applyFont="1" applyFill="1" applyBorder="1" applyAlignment="1" applyProtection="1">
      <alignment vertical="center"/>
      <protection/>
    </xf>
    <xf numFmtId="178" fontId="81" fillId="0" borderId="18" xfId="0" applyNumberFormat="1" applyFont="1" applyBorder="1" applyAlignment="1" applyProtection="1">
      <alignment vertical="center"/>
      <protection locked="0"/>
    </xf>
    <xf numFmtId="178" fontId="81" fillId="2" borderId="18" xfId="0" applyNumberFormat="1" applyFont="1" applyFill="1" applyBorder="1" applyAlignment="1" applyProtection="1">
      <alignment vertical="center"/>
      <protection/>
    </xf>
    <xf numFmtId="178" fontId="81" fillId="2" borderId="28" xfId="0" applyNumberFormat="1" applyFont="1" applyFill="1" applyBorder="1" applyAlignment="1" applyProtection="1">
      <alignment vertical="center"/>
      <protection/>
    </xf>
    <xf numFmtId="178" fontId="81" fillId="0" borderId="31" xfId="0" applyNumberFormat="1" applyFont="1" applyFill="1" applyBorder="1" applyAlignment="1" applyProtection="1">
      <alignment vertical="center"/>
      <protection locked="0"/>
    </xf>
    <xf numFmtId="178" fontId="81" fillId="0" borderId="32" xfId="0" applyNumberFormat="1" applyFont="1" applyFill="1" applyBorder="1" applyAlignment="1" applyProtection="1">
      <alignment vertical="center"/>
      <protection locked="0"/>
    </xf>
    <xf numFmtId="178" fontId="81" fillId="0" borderId="17" xfId="0" applyNumberFormat="1" applyFont="1" applyFill="1" applyBorder="1" applyAlignment="1" applyProtection="1">
      <alignment vertical="center"/>
      <protection locked="0"/>
    </xf>
    <xf numFmtId="178" fontId="81" fillId="0" borderId="52" xfId="0" applyNumberFormat="1" applyFont="1" applyFill="1" applyBorder="1" applyAlignment="1" applyProtection="1">
      <alignment vertical="center"/>
      <protection locked="0"/>
    </xf>
    <xf numFmtId="178" fontId="81" fillId="0" borderId="53" xfId="0" applyNumberFormat="1" applyFont="1" applyFill="1" applyBorder="1" applyAlignment="1" applyProtection="1">
      <alignment vertical="center"/>
      <protection locked="0"/>
    </xf>
    <xf numFmtId="178" fontId="81" fillId="0" borderId="8" xfId="0" applyNumberFormat="1" applyFont="1" applyFill="1" applyBorder="1" applyAlignment="1" applyProtection="1">
      <alignment vertical="center"/>
      <protection locked="0"/>
    </xf>
    <xf numFmtId="178" fontId="81" fillId="0" borderId="133" xfId="0" applyNumberFormat="1" applyFont="1" applyFill="1" applyBorder="1" applyAlignment="1" applyProtection="1">
      <alignment vertical="center"/>
      <protection locked="0"/>
    </xf>
    <xf numFmtId="178" fontId="81" fillId="0" borderId="134" xfId="0" applyNumberFormat="1" applyFont="1" applyFill="1" applyBorder="1" applyAlignment="1" applyProtection="1">
      <alignment vertical="center"/>
      <protection locked="0"/>
    </xf>
    <xf numFmtId="178" fontId="81" fillId="2" borderId="135" xfId="0" applyNumberFormat="1" applyFont="1" applyFill="1" applyBorder="1" applyAlignment="1" applyProtection="1">
      <alignment vertical="center"/>
      <protection/>
    </xf>
    <xf numFmtId="178" fontId="81" fillId="0" borderId="94" xfId="0" applyNumberFormat="1" applyFont="1" applyFill="1" applyBorder="1" applyAlignment="1" applyProtection="1">
      <alignment vertical="center"/>
      <protection locked="0"/>
    </xf>
    <xf numFmtId="178" fontId="81" fillId="2" borderId="94" xfId="0" applyNumberFormat="1" applyFont="1" applyFill="1" applyBorder="1" applyAlignment="1" applyProtection="1">
      <alignment vertical="center"/>
      <protection/>
    </xf>
    <xf numFmtId="178" fontId="81" fillId="0" borderId="136" xfId="0" applyNumberFormat="1" applyFont="1" applyFill="1" applyBorder="1" applyAlignment="1" applyProtection="1">
      <alignment vertical="center"/>
      <protection locked="0"/>
    </xf>
    <xf numFmtId="178" fontId="81" fillId="0" borderId="72" xfId="0" applyNumberFormat="1" applyFont="1" applyFill="1" applyBorder="1" applyAlignment="1" applyProtection="1">
      <alignment vertical="center"/>
      <protection locked="0"/>
    </xf>
    <xf numFmtId="178" fontId="81" fillId="2" borderId="137" xfId="0" applyNumberFormat="1" applyFont="1" applyFill="1" applyBorder="1" applyAlignment="1" applyProtection="1">
      <alignment vertical="center"/>
      <protection/>
    </xf>
    <xf numFmtId="178" fontId="81" fillId="0" borderId="81" xfId="0" applyNumberFormat="1" applyFont="1" applyFill="1" applyBorder="1" applyAlignment="1" applyProtection="1">
      <alignment vertical="center"/>
      <protection locked="0"/>
    </xf>
    <xf numFmtId="178" fontId="81" fillId="2" borderId="81" xfId="0" applyNumberFormat="1" applyFont="1" applyFill="1" applyBorder="1" applyAlignment="1" applyProtection="1">
      <alignment vertical="center"/>
      <protection/>
    </xf>
    <xf numFmtId="178" fontId="81" fillId="2" borderId="25" xfId="0" applyNumberFormat="1" applyFont="1" applyFill="1" applyBorder="1" applyAlignment="1" applyProtection="1">
      <alignment vertical="center"/>
      <protection/>
    </xf>
    <xf numFmtId="178" fontId="81" fillId="2" borderId="66" xfId="0" applyNumberFormat="1" applyFont="1" applyFill="1" applyBorder="1" applyAlignment="1" applyProtection="1">
      <alignment vertical="center"/>
      <protection/>
    </xf>
    <xf numFmtId="178" fontId="81" fillId="2" borderId="14" xfId="0" applyNumberFormat="1" applyFont="1" applyFill="1" applyBorder="1" applyAlignment="1" applyProtection="1">
      <alignment vertical="center"/>
      <protection/>
    </xf>
    <xf numFmtId="178" fontId="81" fillId="2" borderId="13" xfId="0" applyNumberFormat="1" applyFont="1" applyFill="1" applyBorder="1" applyAlignment="1" applyProtection="1">
      <alignment vertical="center"/>
      <protection/>
    </xf>
    <xf numFmtId="178" fontId="81" fillId="2" borderId="54" xfId="0" applyNumberFormat="1" applyFont="1" applyFill="1" applyBorder="1" applyAlignment="1" applyProtection="1">
      <alignment vertical="center"/>
      <protection locked="0"/>
    </xf>
    <xf numFmtId="178" fontId="81" fillId="2" borderId="8" xfId="0" applyNumberFormat="1" applyFont="1" applyFill="1" applyBorder="1" applyAlignment="1" applyProtection="1">
      <alignment vertical="center"/>
      <protection/>
    </xf>
    <xf numFmtId="178" fontId="81" fillId="0" borderId="174" xfId="0" applyNumberFormat="1" applyFont="1" applyFill="1" applyBorder="1" applyAlignment="1" applyProtection="1">
      <alignment vertical="center"/>
      <protection locked="0"/>
    </xf>
    <xf numFmtId="178" fontId="81" fillId="2" borderId="175" xfId="0" applyNumberFormat="1" applyFont="1" applyFill="1" applyBorder="1" applyAlignment="1" applyProtection="1">
      <alignment vertical="center"/>
      <protection/>
    </xf>
    <xf numFmtId="178" fontId="81" fillId="0" borderId="176" xfId="0" applyNumberFormat="1" applyFont="1" applyFill="1" applyBorder="1" applyAlignment="1" applyProtection="1">
      <alignment vertical="center"/>
      <protection locked="0"/>
    </xf>
    <xf numFmtId="178" fontId="81" fillId="2" borderId="177" xfId="0" applyNumberFormat="1" applyFont="1" applyFill="1" applyBorder="1" applyAlignment="1" applyProtection="1">
      <alignment vertical="center"/>
      <protection/>
    </xf>
    <xf numFmtId="178" fontId="81" fillId="2" borderId="21" xfId="0" applyNumberFormat="1" applyFont="1" applyFill="1" applyBorder="1" applyAlignment="1" applyProtection="1">
      <alignment vertical="center"/>
      <protection/>
    </xf>
    <xf numFmtId="178" fontId="81" fillId="2" borderId="12" xfId="0" applyNumberFormat="1" applyFont="1" applyFill="1" applyBorder="1" applyAlignment="1" applyProtection="1">
      <alignment vertical="center"/>
      <protection/>
    </xf>
    <xf numFmtId="178" fontId="81" fillId="0" borderId="9" xfId="0" applyNumberFormat="1" applyFont="1" applyFill="1" applyBorder="1" applyAlignment="1" applyProtection="1">
      <alignment vertical="center"/>
      <protection locked="0"/>
    </xf>
    <xf numFmtId="178" fontId="81" fillId="0" borderId="23" xfId="0" applyNumberFormat="1" applyFont="1" applyFill="1" applyBorder="1" applyAlignment="1" applyProtection="1">
      <alignment vertical="center"/>
      <protection locked="0"/>
    </xf>
    <xf numFmtId="178" fontId="81" fillId="2" borderId="54" xfId="0" applyNumberFormat="1" applyFont="1" applyFill="1" applyBorder="1" applyAlignment="1" applyProtection="1">
      <alignment vertical="center"/>
      <protection/>
    </xf>
    <xf numFmtId="178" fontId="81" fillId="0" borderId="11" xfId="0" applyNumberFormat="1" applyFont="1" applyFill="1" applyBorder="1" applyAlignment="1" applyProtection="1">
      <alignment vertical="center"/>
      <protection locked="0"/>
    </xf>
    <xf numFmtId="178" fontId="81" fillId="0" borderId="99" xfId="0" applyNumberFormat="1" applyFont="1" applyFill="1" applyBorder="1" applyAlignment="1" applyProtection="1">
      <alignment vertical="center"/>
      <protection locked="0"/>
    </xf>
    <xf numFmtId="178" fontId="81" fillId="0" borderId="101" xfId="0" applyNumberFormat="1" applyFont="1" applyFill="1" applyBorder="1" applyAlignment="1" applyProtection="1">
      <alignment vertical="center"/>
      <protection locked="0"/>
    </xf>
    <xf numFmtId="178" fontId="81" fillId="0" borderId="133" xfId="0" applyNumberFormat="1" applyFont="1" applyBorder="1" applyAlignment="1" applyProtection="1">
      <alignment vertical="center"/>
      <protection locked="0"/>
    </xf>
    <xf numFmtId="178" fontId="81" fillId="0" borderId="134" xfId="0" applyNumberFormat="1" applyFont="1" applyBorder="1" applyAlignment="1" applyProtection="1">
      <alignment vertical="center"/>
      <protection locked="0"/>
    </xf>
    <xf numFmtId="178" fontId="81" fillId="0" borderId="94" xfId="0" applyNumberFormat="1" applyFont="1" applyBorder="1" applyAlignment="1" applyProtection="1">
      <alignment vertical="center"/>
      <protection locked="0"/>
    </xf>
    <xf numFmtId="178" fontId="81" fillId="0" borderId="136" xfId="0" applyNumberFormat="1" applyFont="1" applyBorder="1" applyAlignment="1" applyProtection="1">
      <alignment vertical="center"/>
      <protection locked="0"/>
    </xf>
    <xf numFmtId="178" fontId="81" fillId="0" borderId="72" xfId="0" applyNumberFormat="1" applyFont="1" applyBorder="1" applyAlignment="1" applyProtection="1">
      <alignment vertical="center"/>
      <protection locked="0"/>
    </xf>
    <xf numFmtId="178" fontId="81" fillId="0" borderId="81" xfId="0" applyNumberFormat="1" applyFont="1" applyBorder="1" applyAlignment="1" applyProtection="1">
      <alignment vertical="center"/>
      <protection locked="0"/>
    </xf>
    <xf numFmtId="178" fontId="81" fillId="2" borderId="15" xfId="0" applyNumberFormat="1" applyFont="1" applyFill="1" applyBorder="1" applyAlignment="1" applyProtection="1">
      <alignment vertical="center"/>
      <protection/>
    </xf>
    <xf numFmtId="178" fontId="81" fillId="2" borderId="99" xfId="0" applyNumberFormat="1" applyFont="1" applyFill="1" applyBorder="1" applyAlignment="1" applyProtection="1">
      <alignment vertical="center"/>
      <protection/>
    </xf>
    <xf numFmtId="178" fontId="81" fillId="2" borderId="102" xfId="0" applyNumberFormat="1" applyFont="1" applyFill="1" applyBorder="1" applyAlignment="1" applyProtection="1">
      <alignment vertical="center"/>
      <protection/>
    </xf>
    <xf numFmtId="3" fontId="11" fillId="12" borderId="173" xfId="0" applyNumberFormat="1" applyFont="1" applyFill="1" applyBorder="1" applyAlignment="1" applyProtection="1">
      <alignment horizontal="center" vertical="center" wrapText="1"/>
      <protection/>
    </xf>
    <xf numFmtId="0" fontId="12" fillId="5" borderId="147" xfId="0" applyNumberFormat="1" applyFont="1" applyFill="1" applyBorder="1" applyAlignment="1" applyProtection="1">
      <alignment horizontal="center" vertical="center"/>
      <protection/>
    </xf>
    <xf numFmtId="0" fontId="12" fillId="5" borderId="148" xfId="0" applyNumberFormat="1" applyFont="1" applyFill="1" applyBorder="1" applyAlignment="1" applyProtection="1">
      <alignment horizontal="center" vertical="center"/>
      <protection/>
    </xf>
    <xf numFmtId="0" fontId="12" fillId="5" borderId="172" xfId="0" applyNumberFormat="1" applyFont="1" applyFill="1" applyBorder="1" applyAlignment="1" applyProtection="1">
      <alignment horizontal="center" vertical="center"/>
      <protection/>
    </xf>
    <xf numFmtId="3" fontId="11" fillId="5" borderId="147" xfId="0" applyNumberFormat="1" applyFont="1" applyFill="1" applyBorder="1" applyAlignment="1" applyProtection="1">
      <alignment vertical="center"/>
      <protection/>
    </xf>
    <xf numFmtId="3" fontId="11" fillId="5" borderId="173" xfId="0" applyNumberFormat="1" applyFont="1" applyFill="1" applyBorder="1" applyAlignment="1" applyProtection="1">
      <alignment vertical="center"/>
      <protection/>
    </xf>
    <xf numFmtId="3" fontId="11" fillId="5" borderId="148" xfId="0" applyNumberFormat="1" applyFont="1" applyFill="1" applyBorder="1" applyAlignment="1" applyProtection="1">
      <alignment vertical="center"/>
      <protection/>
    </xf>
    <xf numFmtId="3" fontId="11" fillId="5" borderId="171" xfId="0" applyNumberFormat="1" applyFont="1" applyFill="1" applyBorder="1" applyAlignment="1" applyProtection="1">
      <alignment vertical="center"/>
      <protection/>
    </xf>
    <xf numFmtId="3" fontId="11" fillId="5" borderId="172" xfId="0" applyNumberFormat="1" applyFont="1" applyFill="1" applyBorder="1" applyAlignment="1" applyProtection="1">
      <alignment vertical="center"/>
      <protection/>
    </xf>
    <xf numFmtId="3" fontId="11" fillId="5" borderId="178" xfId="0" applyNumberFormat="1" applyFont="1" applyFill="1" applyBorder="1" applyAlignment="1" applyProtection="1">
      <alignment vertical="center"/>
      <protection/>
    </xf>
    <xf numFmtId="3" fontId="11" fillId="5" borderId="149" xfId="0" applyNumberFormat="1" applyFont="1" applyFill="1" applyBorder="1" applyAlignment="1" applyProtection="1">
      <alignment vertical="center"/>
      <protection/>
    </xf>
    <xf numFmtId="3" fontId="11" fillId="5" borderId="170" xfId="0" applyNumberFormat="1" applyFont="1" applyFill="1" applyBorder="1" applyAlignment="1" applyProtection="1">
      <alignment vertical="center"/>
      <protection/>
    </xf>
    <xf numFmtId="3" fontId="11" fillId="5" borderId="173" xfId="0" applyNumberFormat="1" applyFont="1" applyFill="1" applyBorder="1" applyAlignment="1" applyProtection="1">
      <alignment horizontal="center" vertical="center"/>
      <protection/>
    </xf>
    <xf numFmtId="177" fontId="11" fillId="5" borderId="173" xfId="0" applyNumberFormat="1" applyFont="1" applyFill="1" applyBorder="1" applyAlignment="1" applyProtection="1">
      <alignment horizontal="right" vertical="center"/>
      <protection/>
    </xf>
    <xf numFmtId="177" fontId="11" fillId="5" borderId="148" xfId="0" applyNumberFormat="1" applyFont="1" applyFill="1" applyBorder="1" applyAlignment="1" applyProtection="1">
      <alignment horizontal="right" vertical="center"/>
      <protection/>
    </xf>
    <xf numFmtId="176" fontId="11" fillId="5" borderId="172" xfId="15" applyNumberFormat="1" applyFont="1" applyFill="1" applyBorder="1" applyAlignment="1" applyProtection="1">
      <alignment horizontal="right" vertical="center"/>
      <protection/>
    </xf>
    <xf numFmtId="0" fontId="12" fillId="7" borderId="147" xfId="0" applyNumberFormat="1" applyFont="1" applyFill="1" applyBorder="1" applyAlignment="1" applyProtection="1">
      <alignment horizontal="center" vertical="center"/>
      <protection/>
    </xf>
    <xf numFmtId="0" fontId="12" fillId="7" borderId="148" xfId="0" applyNumberFormat="1" applyFont="1" applyFill="1" applyBorder="1" applyAlignment="1" applyProtection="1">
      <alignment horizontal="center" vertical="center"/>
      <protection/>
    </xf>
    <xf numFmtId="0" fontId="12" fillId="7" borderId="172" xfId="0" applyNumberFormat="1" applyFont="1" applyFill="1" applyBorder="1" applyAlignment="1" applyProtection="1">
      <alignment horizontal="center" vertical="center"/>
      <protection/>
    </xf>
    <xf numFmtId="3" fontId="11" fillId="7" borderId="147" xfId="0" applyNumberFormat="1" applyFont="1" applyFill="1" applyBorder="1" applyAlignment="1" applyProtection="1">
      <alignment vertical="center"/>
      <protection/>
    </xf>
    <xf numFmtId="3" fontId="11" fillId="7" borderId="173" xfId="0" applyNumberFormat="1" applyFont="1" applyFill="1" applyBorder="1" applyAlignment="1" applyProtection="1">
      <alignment vertical="center"/>
      <protection/>
    </xf>
    <xf numFmtId="3" fontId="11" fillId="7" borderId="148" xfId="0" applyNumberFormat="1" applyFont="1" applyFill="1" applyBorder="1" applyAlignment="1" applyProtection="1">
      <alignment vertical="center"/>
      <protection/>
    </xf>
    <xf numFmtId="3" fontId="11" fillId="7" borderId="171" xfId="0" applyNumberFormat="1" applyFont="1" applyFill="1" applyBorder="1" applyAlignment="1" applyProtection="1">
      <alignment vertical="center"/>
      <protection/>
    </xf>
    <xf numFmtId="3" fontId="11" fillId="7" borderId="172" xfId="0" applyNumberFormat="1" applyFont="1" applyFill="1" applyBorder="1" applyAlignment="1" applyProtection="1">
      <alignment vertical="center"/>
      <protection/>
    </xf>
    <xf numFmtId="3" fontId="11" fillId="7" borderId="178" xfId="0" applyNumberFormat="1" applyFont="1" applyFill="1" applyBorder="1" applyAlignment="1" applyProtection="1">
      <alignment vertical="center"/>
      <protection/>
    </xf>
    <xf numFmtId="3" fontId="11" fillId="7" borderId="149" xfId="0" applyNumberFormat="1" applyFont="1" applyFill="1" applyBorder="1" applyAlignment="1" applyProtection="1">
      <alignment vertical="center"/>
      <protection/>
    </xf>
    <xf numFmtId="3" fontId="11" fillId="7" borderId="170" xfId="0" applyNumberFormat="1" applyFont="1" applyFill="1" applyBorder="1" applyAlignment="1" applyProtection="1">
      <alignment vertical="center"/>
      <protection/>
    </xf>
    <xf numFmtId="176" fontId="11" fillId="7" borderId="147" xfId="15" applyNumberFormat="1" applyFont="1" applyFill="1" applyBorder="1" applyAlignment="1" applyProtection="1">
      <alignment vertical="center"/>
      <protection/>
    </xf>
    <xf numFmtId="177" fontId="11" fillId="7" borderId="173" xfId="0" applyNumberFormat="1" applyFont="1" applyFill="1" applyBorder="1" applyAlignment="1" applyProtection="1">
      <alignment vertical="center"/>
      <protection/>
    </xf>
    <xf numFmtId="177" fontId="11" fillId="7" borderId="148" xfId="0" applyNumberFormat="1" applyFont="1" applyFill="1" applyBorder="1" applyAlignment="1" applyProtection="1">
      <alignment vertical="center"/>
      <protection/>
    </xf>
    <xf numFmtId="176" fontId="11" fillId="7" borderId="172" xfId="15" applyNumberFormat="1" applyFont="1" applyFill="1" applyBorder="1" applyAlignment="1" applyProtection="1">
      <alignment vertical="center"/>
      <protection/>
    </xf>
    <xf numFmtId="3" fontId="11" fillId="7" borderId="173" xfId="0" applyNumberFormat="1" applyFont="1" applyFill="1" applyBorder="1" applyAlignment="1" applyProtection="1">
      <alignment vertical="center" wrapText="1"/>
      <protection/>
    </xf>
    <xf numFmtId="182" fontId="11" fillId="7" borderId="148" xfId="0" applyNumberFormat="1" applyFont="1" applyFill="1" applyBorder="1" applyAlignment="1" applyProtection="1">
      <alignment vertical="center"/>
      <protection/>
    </xf>
    <xf numFmtId="182" fontId="11" fillId="7" borderId="172" xfId="0" applyNumberFormat="1" applyFont="1" applyFill="1" applyBorder="1" applyAlignment="1" applyProtection="1">
      <alignment vertical="center"/>
      <protection/>
    </xf>
    <xf numFmtId="0" fontId="11" fillId="7" borderId="147" xfId="0" applyNumberFormat="1" applyFont="1" applyFill="1" applyBorder="1" applyAlignment="1" applyProtection="1">
      <alignment horizontal="center" vertical="center"/>
      <protection/>
    </xf>
    <xf numFmtId="0" fontId="11" fillId="7" borderId="148" xfId="0" applyNumberFormat="1" applyFont="1" applyFill="1" applyBorder="1" applyAlignment="1" applyProtection="1">
      <alignment horizontal="center" vertical="center"/>
      <protection/>
    </xf>
    <xf numFmtId="0" fontId="11" fillId="7" borderId="149" xfId="0" applyNumberFormat="1" applyFont="1" applyFill="1" applyBorder="1" applyAlignment="1" applyProtection="1">
      <alignment horizontal="center" vertical="center"/>
      <protection/>
    </xf>
    <xf numFmtId="178" fontId="11" fillId="7" borderId="170" xfId="0" applyNumberFormat="1" applyFont="1" applyFill="1" applyBorder="1" applyAlignment="1" applyProtection="1">
      <alignment vertical="center"/>
      <protection/>
    </xf>
    <xf numFmtId="178" fontId="11" fillId="7" borderId="148" xfId="0" applyNumberFormat="1" applyFont="1" applyFill="1" applyBorder="1" applyAlignment="1" applyProtection="1">
      <alignment vertical="center"/>
      <protection/>
    </xf>
    <xf numFmtId="178" fontId="11" fillId="7" borderId="149" xfId="0" applyNumberFormat="1" applyFont="1" applyFill="1" applyBorder="1" applyAlignment="1" applyProtection="1">
      <alignment vertical="center" wrapText="1"/>
      <protection/>
    </xf>
    <xf numFmtId="178" fontId="11" fillId="7" borderId="173" xfId="0" applyNumberFormat="1" applyFont="1" applyFill="1" applyBorder="1" applyAlignment="1" applyProtection="1">
      <alignment vertical="center"/>
      <protection/>
    </xf>
    <xf numFmtId="178" fontId="11" fillId="7" borderId="147" xfId="0" applyNumberFormat="1" applyFont="1" applyFill="1" applyBorder="1" applyAlignment="1" applyProtection="1">
      <alignment vertical="center" wrapText="1"/>
      <protection/>
    </xf>
    <xf numFmtId="185" fontId="11" fillId="7" borderId="148" xfId="0" applyNumberFormat="1" applyFont="1" applyFill="1" applyBorder="1" applyAlignment="1" applyProtection="1">
      <alignment vertical="center"/>
      <protection/>
    </xf>
    <xf numFmtId="185" fontId="11" fillId="7" borderId="172" xfId="0" applyNumberFormat="1" applyFont="1" applyFill="1" applyBorder="1" applyAlignment="1" applyProtection="1">
      <alignment vertical="center"/>
      <protection/>
    </xf>
    <xf numFmtId="178" fontId="11" fillId="7" borderId="147" xfId="0" applyNumberFormat="1" applyFont="1" applyFill="1" applyBorder="1" applyAlignment="1" applyProtection="1">
      <alignment vertical="center"/>
      <protection/>
    </xf>
    <xf numFmtId="183" fontId="11" fillId="7" borderId="148" xfId="0" applyNumberFormat="1" applyFont="1" applyFill="1" applyBorder="1" applyAlignment="1" applyProtection="1">
      <alignment vertical="center"/>
      <protection/>
    </xf>
    <xf numFmtId="183" fontId="11" fillId="7" borderId="172" xfId="0" applyNumberFormat="1" applyFont="1" applyFill="1" applyBorder="1" applyAlignment="1" applyProtection="1">
      <alignment vertical="center"/>
      <protection/>
    </xf>
    <xf numFmtId="0" fontId="11" fillId="7" borderId="68" xfId="0" applyNumberFormat="1" applyFont="1" applyFill="1" applyBorder="1" applyAlignment="1" applyProtection="1">
      <alignment horizontal="left" vertical="center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178" fontId="11" fillId="2" borderId="53" xfId="0" applyNumberFormat="1" applyFont="1" applyFill="1" applyBorder="1" applyAlignment="1" applyProtection="1">
      <alignment vertical="center"/>
      <protection/>
    </xf>
    <xf numFmtId="0" fontId="36" fillId="0" borderId="20" xfId="0" applyFont="1" applyFill="1" applyBorder="1" applyAlignment="1" applyProtection="1">
      <alignment horizontal="distributed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0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2" borderId="99" xfId="0" applyFont="1" applyFill="1" applyBorder="1" applyAlignment="1" applyProtection="1">
      <alignment horizontal="center" vertical="center" wrapText="1"/>
      <protection locked="0"/>
    </xf>
    <xf numFmtId="0" fontId="11" fillId="2" borderId="102" xfId="0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2" borderId="9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0" fillId="0" borderId="120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11" fillId="0" borderId="99" xfId="0" applyFont="1" applyFill="1" applyBorder="1" applyAlignment="1" applyProtection="1">
      <alignment horizontal="distributed" vertical="center" wrapText="1"/>
      <protection locked="0"/>
    </xf>
    <xf numFmtId="0" fontId="0" fillId="0" borderId="41" xfId="0" applyBorder="1" applyAlignment="1">
      <alignment horizontal="distributed" vertical="center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99" xfId="0" applyFont="1" applyFill="1" applyBorder="1" applyAlignment="1" applyProtection="1">
      <alignment horizontal="distributed" vertical="center"/>
      <protection locked="0"/>
    </xf>
    <xf numFmtId="0" fontId="11" fillId="0" borderId="41" xfId="0" applyFont="1" applyFill="1" applyBorder="1" applyAlignment="1" applyProtection="1">
      <alignment horizontal="distributed" vertical="center"/>
      <protection locked="0"/>
    </xf>
    <xf numFmtId="0" fontId="11" fillId="0" borderId="45" xfId="0" applyFont="1" applyFill="1" applyBorder="1" applyAlignment="1" applyProtection="1">
      <alignment horizontal="center" vertical="center" wrapText="1"/>
      <protection locked="0"/>
    </xf>
    <xf numFmtId="0" fontId="11" fillId="0" borderId="120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120" xfId="0" applyFont="1" applyBorder="1" applyAlignment="1" applyProtection="1">
      <alignment horizontal="distributed" vertical="center"/>
      <protection locked="0"/>
    </xf>
    <xf numFmtId="0" fontId="11" fillId="0" borderId="45" xfId="0" applyFont="1" applyFill="1" applyBorder="1" applyAlignment="1" applyProtection="1">
      <alignment horizontal="distributed" vertical="center"/>
      <protection locked="0"/>
    </xf>
    <xf numFmtId="0" fontId="11" fillId="0" borderId="120" xfId="0" applyFont="1" applyFill="1" applyBorder="1" applyAlignment="1" applyProtection="1">
      <alignment horizontal="distributed" vertical="center"/>
      <protection locked="0"/>
    </xf>
    <xf numFmtId="0" fontId="11" fillId="0" borderId="99" xfId="0" applyFont="1" applyFill="1" applyBorder="1" applyAlignment="1" applyProtection="1">
      <alignment horizontal="center" vertical="center"/>
      <protection locked="0"/>
    </xf>
    <xf numFmtId="0" fontId="11" fillId="0" borderId="10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distributed" vertical="center"/>
      <protection locked="0"/>
    </xf>
    <xf numFmtId="0" fontId="11" fillId="0" borderId="13" xfId="0" applyFont="1" applyBorder="1" applyAlignment="1" applyProtection="1">
      <alignment horizontal="distributed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74" xfId="0" applyFont="1" applyBorder="1" applyAlignment="1" applyProtection="1">
      <alignment horizontal="center" vertical="center"/>
      <protection locked="0"/>
    </xf>
    <xf numFmtId="0" fontId="11" fillId="0" borderId="175" xfId="0" applyFont="1" applyBorder="1" applyAlignment="1" applyProtection="1">
      <alignment horizontal="center" vertical="center"/>
      <protection locked="0"/>
    </xf>
    <xf numFmtId="0" fontId="11" fillId="0" borderId="157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 quotePrefix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distributed" vertical="center" wrapText="1"/>
      <protection locked="0"/>
    </xf>
    <xf numFmtId="0" fontId="11" fillId="0" borderId="11" xfId="0" applyFont="1" applyBorder="1" applyAlignment="1" applyProtection="1">
      <alignment horizontal="distributed" vertical="center"/>
      <protection locked="0"/>
    </xf>
    <xf numFmtId="0" fontId="11" fillId="0" borderId="179" xfId="0" applyFont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11" fillId="0" borderId="180" xfId="0" applyFont="1" applyBorder="1" applyAlignment="1" applyProtection="1">
      <alignment horizontal="center" vertical="center" wrapText="1"/>
      <protection locked="0"/>
    </xf>
    <xf numFmtId="0" fontId="11" fillId="0" borderId="181" xfId="0" applyFont="1" applyBorder="1" applyAlignment="1" applyProtection="1">
      <alignment horizontal="center" vertical="center"/>
      <protection locked="0"/>
    </xf>
    <xf numFmtId="0" fontId="11" fillId="0" borderId="182" xfId="0" applyFont="1" applyBorder="1" applyAlignment="1" applyProtection="1">
      <alignment horizontal="center" vertical="center"/>
      <protection locked="0"/>
    </xf>
    <xf numFmtId="0" fontId="11" fillId="0" borderId="183" xfId="0" applyFont="1" applyBorder="1" applyAlignment="1" applyProtection="1">
      <alignment horizontal="center" vertical="center"/>
      <protection locked="0"/>
    </xf>
    <xf numFmtId="0" fontId="11" fillId="0" borderId="184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44" xfId="0" applyFont="1" applyFill="1" applyBorder="1" applyAlignment="1" applyProtection="1">
      <alignment horizontal="distributed" vertical="center"/>
      <protection locked="0"/>
    </xf>
    <xf numFmtId="0" fontId="11" fillId="0" borderId="43" xfId="0" applyFont="1" applyFill="1" applyBorder="1" applyAlignment="1" applyProtection="1">
      <alignment horizontal="distributed" vertical="center"/>
      <protection locked="0"/>
    </xf>
    <xf numFmtId="0" fontId="11" fillId="0" borderId="44" xfId="0" applyFont="1" applyBorder="1" applyAlignment="1" applyProtection="1">
      <alignment horizontal="distributed" vertical="center"/>
      <protection locked="0"/>
    </xf>
    <xf numFmtId="0" fontId="11" fillId="0" borderId="43" xfId="0" applyFont="1" applyBorder="1" applyAlignment="1" applyProtection="1">
      <alignment horizontal="distributed" vertical="center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85" xfId="0" applyNumberFormat="1" applyFont="1" applyBorder="1" applyAlignment="1" applyProtection="1">
      <alignment horizontal="center" vertical="center"/>
      <protection locked="0"/>
    </xf>
    <xf numFmtId="0" fontId="11" fillId="0" borderId="186" xfId="0" applyNumberFormat="1" applyFont="1" applyBorder="1" applyAlignment="1" applyProtection="1">
      <alignment horizontal="center" vertical="center"/>
      <protection locked="0"/>
    </xf>
    <xf numFmtId="0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 quotePrefix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48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distributed" vertical="center"/>
      <protection locked="0"/>
    </xf>
    <xf numFmtId="0" fontId="11" fillId="0" borderId="81" xfId="0" applyNumberFormat="1" applyFont="1" applyBorder="1" applyAlignment="1" applyProtection="1">
      <alignment horizontal="center" vertical="center"/>
      <protection locked="0"/>
    </xf>
    <xf numFmtId="0" fontId="11" fillId="2" borderId="93" xfId="0" applyNumberFormat="1" applyFont="1" applyFill="1" applyBorder="1" applyAlignment="1" applyProtection="1">
      <alignment horizontal="center" vertical="center"/>
      <protection locked="0"/>
    </xf>
    <xf numFmtId="0" fontId="11" fillId="0" borderId="94" xfId="0" applyNumberFormat="1" applyFont="1" applyBorder="1" applyAlignment="1" applyProtection="1">
      <alignment horizontal="center" vertical="center"/>
      <protection locked="0"/>
    </xf>
    <xf numFmtId="0" fontId="11" fillId="2" borderId="46" xfId="0" applyNumberFormat="1" applyFont="1" applyFill="1" applyBorder="1" applyAlignment="1" applyProtection="1">
      <alignment horizontal="center" vertical="center"/>
      <protection locked="0"/>
    </xf>
    <xf numFmtId="0" fontId="11" fillId="2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99" xfId="0" applyNumberFormat="1" applyFont="1" applyBorder="1" applyAlignment="1" applyProtection="1">
      <alignment horizontal="distributed" vertical="center"/>
      <protection locked="0"/>
    </xf>
    <xf numFmtId="0" fontId="11" fillId="0" borderId="102" xfId="0" applyNumberFormat="1" applyFont="1" applyBorder="1" applyAlignment="1" applyProtection="1">
      <alignment horizontal="distributed" vertical="center"/>
      <protection locked="0"/>
    </xf>
    <xf numFmtId="0" fontId="11" fillId="0" borderId="41" xfId="0" applyNumberFormat="1" applyFont="1" applyBorder="1" applyAlignment="1" applyProtection="1">
      <alignment horizontal="distributed" vertical="center"/>
      <protection locked="0"/>
    </xf>
    <xf numFmtId="0" fontId="11" fillId="0" borderId="16" xfId="0" applyNumberFormat="1" applyFont="1" applyBorder="1" applyAlignment="1" applyProtection="1">
      <alignment horizontal="distributed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8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6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1" fillId="0" borderId="101" xfId="0" applyNumberFormat="1" applyFont="1" applyBorder="1" applyAlignment="1" applyProtection="1">
      <alignment horizontal="center" vertical="center"/>
      <protection locked="0"/>
    </xf>
    <xf numFmtId="0" fontId="11" fillId="0" borderId="47" xfId="0" applyNumberFormat="1" applyFont="1" applyBorder="1" applyAlignment="1" applyProtection="1">
      <alignment horizontal="center" vertical="center"/>
      <protection locked="0"/>
    </xf>
    <xf numFmtId="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distributed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45" xfId="0" applyFont="1" applyFill="1" applyBorder="1" applyAlignment="1" applyProtection="1">
      <alignment horizontal="distributed" vertical="center" wrapText="1"/>
      <protection locked="0"/>
    </xf>
    <xf numFmtId="0" fontId="11" fillId="0" borderId="120" xfId="0" applyFont="1" applyFill="1" applyBorder="1" applyAlignment="1" applyProtection="1">
      <alignment horizontal="distributed" vertical="center" wrapText="1"/>
      <protection locked="0"/>
    </xf>
    <xf numFmtId="0" fontId="11" fillId="0" borderId="44" xfId="0" applyFont="1" applyFill="1" applyBorder="1" applyAlignment="1" applyProtection="1">
      <alignment horizontal="distributed" vertical="center" wrapText="1"/>
      <protection locked="0"/>
    </xf>
    <xf numFmtId="0" fontId="0" fillId="0" borderId="43" xfId="0" applyBorder="1" applyAlignment="1">
      <alignment horizontal="distributed" vertical="center"/>
    </xf>
    <xf numFmtId="0" fontId="11" fillId="0" borderId="118" xfId="0" applyFont="1" applyFill="1" applyBorder="1" applyAlignment="1" applyProtection="1">
      <alignment horizontal="distributed" vertical="center" wrapText="1"/>
      <protection locked="0"/>
    </xf>
    <xf numFmtId="0" fontId="0" fillId="0" borderId="155" xfId="0" applyBorder="1" applyAlignment="1">
      <alignment horizontal="distributed" vertical="center"/>
    </xf>
    <xf numFmtId="0" fontId="11" fillId="0" borderId="106" xfId="0" applyFont="1" applyFill="1" applyBorder="1" applyAlignment="1" applyProtection="1">
      <alignment horizontal="distributed" vertical="center"/>
      <protection locked="0"/>
    </xf>
    <xf numFmtId="0" fontId="11" fillId="0" borderId="101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99" xfId="0" applyFont="1" applyBorder="1" applyAlignment="1" applyProtection="1">
      <alignment horizontal="distributed" vertical="center"/>
      <protection locked="0"/>
    </xf>
    <xf numFmtId="0" fontId="11" fillId="0" borderId="102" xfId="0" applyFont="1" applyBorder="1" applyAlignment="1" applyProtection="1">
      <alignment horizontal="distributed" vertical="center"/>
      <protection locked="0"/>
    </xf>
    <xf numFmtId="0" fontId="11" fillId="0" borderId="41" xfId="0" applyFont="1" applyBorder="1" applyAlignment="1" applyProtection="1">
      <alignment horizontal="distributed" vertical="center"/>
      <protection locked="0"/>
    </xf>
    <xf numFmtId="0" fontId="11" fillId="7" borderId="46" xfId="0" applyFont="1" applyFill="1" applyBorder="1" applyAlignment="1" applyProtection="1">
      <alignment horizontal="center" vertical="center"/>
      <protection locked="0"/>
    </xf>
    <xf numFmtId="0" fontId="11" fillId="7" borderId="42" xfId="0" applyFont="1" applyFill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2" borderId="102" xfId="0" applyFont="1" applyFill="1" applyBorder="1" applyAlignment="1" applyProtection="1">
      <alignment horizontal="center" vertical="center" wrapText="1"/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distributed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11" fillId="0" borderId="106" xfId="0" applyFont="1" applyBorder="1" applyAlignment="1" applyProtection="1">
      <alignment horizontal="distributed" vertical="center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2" borderId="114" xfId="0" applyFont="1" applyFill="1" applyBorder="1" applyAlignment="1" applyProtection="1">
      <alignment horizontal="center" vertical="center"/>
      <protection locked="0"/>
    </xf>
    <xf numFmtId="0" fontId="11" fillId="0" borderId="105" xfId="0" applyFont="1" applyBorder="1" applyAlignment="1" applyProtection="1">
      <alignment horizontal="distributed" vertical="center"/>
      <protection locked="0"/>
    </xf>
    <xf numFmtId="0" fontId="11" fillId="2" borderId="99" xfId="0" applyNumberFormat="1" applyFont="1" applyFill="1" applyBorder="1" applyAlignment="1" applyProtection="1">
      <alignment horizontal="center" vertical="center"/>
      <protection locked="0"/>
    </xf>
    <xf numFmtId="0" fontId="11" fillId="2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distributed" vertical="center"/>
      <protection locked="0"/>
    </xf>
    <xf numFmtId="0" fontId="11" fillId="0" borderId="174" xfId="0" applyNumberFormat="1" applyFont="1" applyBorder="1" applyAlignment="1" applyProtection="1">
      <alignment horizontal="center" vertical="center"/>
      <protection locked="0"/>
    </xf>
    <xf numFmtId="0" fontId="11" fillId="0" borderId="157" xfId="0" applyNumberFormat="1" applyFont="1" applyBorder="1" applyAlignment="1" applyProtection="1">
      <alignment horizontal="center" vertical="center"/>
      <protection locked="0"/>
    </xf>
    <xf numFmtId="0" fontId="11" fillId="0" borderId="175" xfId="0" applyNumberFormat="1" applyFont="1" applyBorder="1" applyAlignment="1" applyProtection="1">
      <alignment horizontal="center" vertical="center"/>
      <protection locked="0"/>
    </xf>
    <xf numFmtId="0" fontId="11" fillId="2" borderId="10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distributed" vertical="center"/>
      <protection locked="0"/>
    </xf>
    <xf numFmtId="0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35" fillId="0" borderId="8" xfId="0" applyNumberFormat="1" applyFont="1" applyBorder="1" applyAlignment="1" applyProtection="1">
      <alignment horizontal="center" vertical="center" wrapText="1"/>
      <protection locked="0"/>
    </xf>
    <xf numFmtId="0" fontId="35" fillId="0" borderId="11" xfId="0" applyNumberFormat="1" applyFont="1" applyBorder="1" applyAlignment="1" applyProtection="1">
      <alignment horizontal="center" vertical="center"/>
      <protection locked="0"/>
    </xf>
    <xf numFmtId="0" fontId="35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99" xfId="0" applyNumberFormat="1" applyFont="1" applyFill="1" applyBorder="1" applyAlignment="1" applyProtection="1">
      <alignment horizontal="distributed" vertical="center"/>
      <protection locked="0"/>
    </xf>
    <xf numFmtId="0" fontId="11" fillId="0" borderId="102" xfId="0" applyNumberFormat="1" applyFont="1" applyFill="1" applyBorder="1" applyAlignment="1" applyProtection="1">
      <alignment horizontal="distributed" vertical="center"/>
      <protection locked="0"/>
    </xf>
    <xf numFmtId="0" fontId="11" fillId="0" borderId="41" xfId="0" applyNumberFormat="1" applyFont="1" applyFill="1" applyBorder="1" applyAlignment="1" applyProtection="1">
      <alignment horizontal="distributed" vertical="center"/>
      <protection locked="0"/>
    </xf>
    <xf numFmtId="0" fontId="11" fillId="0" borderId="44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99" xfId="0" applyNumberFormat="1" applyFont="1" applyFill="1" applyBorder="1" applyAlignment="1" applyProtection="1">
      <alignment horizontal="center" vertical="center"/>
      <protection locked="0"/>
    </xf>
    <xf numFmtId="0" fontId="11" fillId="0" borderId="10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NumberFormat="1" applyFont="1" applyFill="1" applyBorder="1" applyAlignment="1" applyProtection="1">
      <alignment horizontal="distributed" vertical="center"/>
      <protection locked="0"/>
    </xf>
    <xf numFmtId="0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Border="1" applyAlignment="1" applyProtection="1">
      <alignment horizontal="distributed" vertical="center"/>
      <protection locked="0"/>
    </xf>
    <xf numFmtId="0" fontId="11" fillId="0" borderId="46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5" xfId="0" applyNumberFormat="1" applyFont="1" applyBorder="1" applyAlignment="1" applyProtection="1">
      <alignment horizontal="center" vertical="center"/>
      <protection locked="0"/>
    </xf>
    <xf numFmtId="0" fontId="11" fillId="0" borderId="120" xfId="0" applyNumberFormat="1" applyFont="1" applyBorder="1" applyAlignment="1" applyProtection="1">
      <alignment horizontal="center" vertical="center"/>
      <protection locked="0"/>
    </xf>
    <xf numFmtId="0" fontId="11" fillId="2" borderId="19" xfId="0" applyNumberFormat="1" applyFont="1" applyFill="1" applyBorder="1" applyAlignment="1" applyProtection="1">
      <alignment horizontal="distributed" vertical="center"/>
      <protection locked="0"/>
    </xf>
    <xf numFmtId="0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distributed" vertical="center"/>
      <protection locked="0"/>
    </xf>
    <xf numFmtId="0" fontId="11" fillId="0" borderId="102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distributed" vertical="center"/>
      <protection locked="0"/>
    </xf>
    <xf numFmtId="0" fontId="11" fillId="2" borderId="17" xfId="0" applyFont="1" applyFill="1" applyBorder="1" applyAlignment="1" applyProtection="1">
      <alignment horizontal="distributed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distributed" vertical="center" wrapText="1"/>
      <protection locked="0"/>
    </xf>
    <xf numFmtId="0" fontId="11" fillId="0" borderId="50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175" xfId="0" applyBorder="1" applyAlignment="1">
      <alignment horizontal="center"/>
    </xf>
    <xf numFmtId="0" fontId="0" fillId="0" borderId="157" xfId="0" applyBorder="1" applyAlignment="1">
      <alignment horizontal="center"/>
    </xf>
    <xf numFmtId="0" fontId="11" fillId="0" borderId="175" xfId="0" applyFont="1" applyFill="1" applyBorder="1" applyAlignment="1" applyProtection="1">
      <alignment horizontal="center" vertical="center"/>
      <protection locked="0"/>
    </xf>
    <xf numFmtId="0" fontId="11" fillId="0" borderId="157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/>
    </xf>
    <xf numFmtId="0" fontId="11" fillId="0" borderId="17" xfId="0" applyFont="1" applyFill="1" applyBorder="1" applyAlignment="1" applyProtection="1">
      <alignment horizontal="distributed" vertical="center" wrapText="1"/>
      <protection locked="0"/>
    </xf>
    <xf numFmtId="0" fontId="24" fillId="0" borderId="47" xfId="0" applyFont="1" applyBorder="1" applyAlignment="1" applyProtection="1">
      <alignment horizontal="left" vertical="center"/>
      <protection locked="0"/>
    </xf>
    <xf numFmtId="0" fontId="0" fillId="0" borderId="43" xfId="0" applyFill="1" applyBorder="1" applyAlignment="1">
      <alignment horizontal="distributed" vertical="center"/>
    </xf>
    <xf numFmtId="0" fontId="11" fillId="2" borderId="21" xfId="0" applyFont="1" applyFill="1" applyBorder="1" applyAlignment="1" applyProtection="1">
      <alignment horizontal="distributed" vertical="center"/>
      <protection locked="0"/>
    </xf>
    <xf numFmtId="0" fontId="0" fillId="2" borderId="12" xfId="0" applyFill="1" applyBorder="1" applyAlignment="1">
      <alignment horizontal="distributed" vertical="center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9" borderId="44" xfId="0" applyFont="1" applyFill="1" applyBorder="1" applyAlignment="1" applyProtection="1">
      <alignment horizontal="distributed" vertical="center"/>
      <protection locked="0"/>
    </xf>
    <xf numFmtId="0" fontId="11" fillId="9" borderId="43" xfId="0" applyFont="1" applyFill="1" applyBorder="1" applyAlignment="1" applyProtection="1">
      <alignment horizontal="distributed" vertical="center"/>
      <protection locked="0"/>
    </xf>
    <xf numFmtId="0" fontId="0" fillId="0" borderId="120" xfId="0" applyFill="1" applyBorder="1" applyAlignment="1">
      <alignment horizontal="distributed" vertical="center"/>
    </xf>
    <xf numFmtId="0" fontId="11" fillId="0" borderId="8" xfId="0" applyFont="1" applyBorder="1" applyAlignment="1" applyProtection="1">
      <alignment horizontal="center" vertical="justify" wrapText="1"/>
      <protection locked="0"/>
    </xf>
    <xf numFmtId="0" fontId="11" fillId="0" borderId="11" xfId="0" applyFont="1" applyBorder="1" applyAlignment="1" applyProtection="1">
      <alignment horizontal="center" vertical="justify"/>
      <protection locked="0"/>
    </xf>
    <xf numFmtId="0" fontId="11" fillId="0" borderId="13" xfId="0" applyFont="1" applyBorder="1" applyAlignment="1" applyProtection="1">
      <alignment horizontal="center" vertical="justify"/>
      <protection locked="0"/>
    </xf>
    <xf numFmtId="0" fontId="11" fillId="9" borderId="45" xfId="0" applyFont="1" applyFill="1" applyBorder="1" applyAlignment="1" applyProtection="1">
      <alignment horizontal="distributed" vertical="center"/>
      <protection locked="0"/>
    </xf>
    <xf numFmtId="0" fontId="11" fillId="9" borderId="120" xfId="0" applyFont="1" applyFill="1" applyBorder="1" applyAlignment="1" applyProtection="1">
      <alignment horizontal="distributed" vertical="center"/>
      <protection locked="0"/>
    </xf>
    <xf numFmtId="0" fontId="11" fillId="2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94" xfId="0" applyFon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5" fillId="0" borderId="17" xfId="0" applyNumberFormat="1" applyFont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35" fillId="0" borderId="17" xfId="0" applyFont="1" applyBorder="1" applyAlignment="1" applyProtection="1">
      <alignment horizontal="center" vertical="center"/>
      <protection locked="0"/>
    </xf>
    <xf numFmtId="0" fontId="35" fillId="0" borderId="94" xfId="0" applyFont="1" applyBorder="1" applyAlignment="1" applyProtection="1">
      <alignment horizontal="center" vertical="center"/>
      <protection locked="0"/>
    </xf>
    <xf numFmtId="0" fontId="35" fillId="0" borderId="15" xfId="0" applyFont="1" applyBorder="1" applyAlignment="1" applyProtection="1">
      <alignment horizontal="center" vertical="center" wrapText="1"/>
      <protection locked="0"/>
    </xf>
    <xf numFmtId="0" fontId="35" fillId="0" borderId="33" xfId="0" applyFont="1" applyBorder="1" applyAlignment="1" applyProtection="1">
      <alignment horizontal="center" vertical="center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35" fillId="0" borderId="31" xfId="0" applyFont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 horizontal="center" vertical="center" wrapText="1"/>
      <protection locked="0"/>
    </xf>
    <xf numFmtId="0" fontId="35" fillId="0" borderId="32" xfId="0" applyFont="1" applyFill="1" applyBorder="1" applyAlignment="1" applyProtection="1">
      <alignment horizontal="center" vertical="center"/>
      <protection locked="0"/>
    </xf>
    <xf numFmtId="0" fontId="35" fillId="0" borderId="41" xfId="0" applyFont="1" applyBorder="1" applyAlignment="1" applyProtection="1">
      <alignment horizontal="center" vertical="center" wrapText="1"/>
      <protection locked="0"/>
    </xf>
    <xf numFmtId="0" fontId="35" fillId="0" borderId="16" xfId="0" applyNumberFormat="1" applyFont="1" applyBorder="1" applyAlignment="1" applyProtection="1">
      <alignment horizontal="center" vertical="center" wrapText="1"/>
      <protection locked="0"/>
    </xf>
    <xf numFmtId="0" fontId="35" fillId="0" borderId="18" xfId="0" applyNumberFormat="1" applyFont="1" applyBorder="1" applyAlignment="1" applyProtection="1">
      <alignment horizontal="center" vertical="center"/>
      <protection locked="0"/>
    </xf>
    <xf numFmtId="0" fontId="35" fillId="0" borderId="19" xfId="0" applyNumberFormat="1" applyFont="1" applyBorder="1" applyAlignment="1" applyProtection="1">
      <alignment horizontal="center" vertical="center"/>
      <protection locked="0"/>
    </xf>
    <xf numFmtId="0" fontId="35" fillId="0" borderId="8" xfId="0" applyFont="1" applyFill="1" applyBorder="1" applyAlignment="1" applyProtection="1">
      <alignment horizontal="center" vertical="center" wrapText="1"/>
      <protection locked="0"/>
    </xf>
    <xf numFmtId="0" fontId="35" fillId="0" borderId="11" xfId="0" applyFont="1" applyFill="1" applyBorder="1" applyAlignment="1" applyProtection="1">
      <alignment horizontal="center" vertical="center" wrapText="1"/>
      <protection locked="0"/>
    </xf>
    <xf numFmtId="0" fontId="35" fillId="0" borderId="13" xfId="0" applyFont="1" applyFill="1" applyBorder="1" applyAlignment="1" applyProtection="1">
      <alignment horizontal="center" vertical="center" wrapText="1"/>
      <protection locked="0"/>
    </xf>
    <xf numFmtId="0" fontId="35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17" xfId="0" applyNumberFormat="1" applyFont="1" applyFill="1" applyBorder="1" applyAlignment="1" applyProtection="1">
      <alignment horizontal="center" vertical="center"/>
      <protection locked="0"/>
    </xf>
    <xf numFmtId="0" fontId="35" fillId="0" borderId="17" xfId="0" applyNumberFormat="1" applyFont="1" applyBorder="1" applyAlignment="1" applyProtection="1">
      <alignment horizontal="distributed" vertical="center" wrapText="1"/>
      <protection locked="0"/>
    </xf>
    <xf numFmtId="0" fontId="35" fillId="0" borderId="99" xfId="0" applyNumberFormat="1" applyFont="1" applyBorder="1" applyAlignment="1" applyProtection="1">
      <alignment horizontal="distributed" vertical="center"/>
      <protection locked="0"/>
    </xf>
    <xf numFmtId="0" fontId="35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left" vertical="center"/>
      <protection locked="0"/>
    </xf>
    <xf numFmtId="0" fontId="11" fillId="0" borderId="43" xfId="0" applyFont="1" applyFill="1" applyBorder="1" applyAlignment="1" applyProtection="1">
      <alignment horizontal="distributed" vertical="center" wrapText="1"/>
      <protection locked="0"/>
    </xf>
    <xf numFmtId="0" fontId="11" fillId="0" borderId="101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distributed" vertical="center"/>
      <protection locked="0"/>
    </xf>
    <xf numFmtId="0" fontId="11" fillId="0" borderId="48" xfId="0" applyFont="1" applyFill="1" applyBorder="1" applyAlignment="1" applyProtection="1">
      <alignment horizontal="distributed" vertical="center"/>
      <protection locked="0"/>
    </xf>
    <xf numFmtId="0" fontId="11" fillId="0" borderId="44" xfId="0" applyFont="1" applyBorder="1" applyAlignment="1" applyProtection="1">
      <alignment horizontal="distributed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0" borderId="185" xfId="0" applyFont="1" applyBorder="1" applyAlignment="1" applyProtection="1">
      <alignment horizontal="center" vertical="center"/>
      <protection locked="0"/>
    </xf>
    <xf numFmtId="0" fontId="11" fillId="0" borderId="187" xfId="0" applyFont="1" applyBorder="1" applyAlignment="1" applyProtection="1">
      <alignment horizontal="center" vertical="center"/>
      <protection locked="0"/>
    </xf>
    <xf numFmtId="0" fontId="11" fillId="0" borderId="186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distributed" vertical="center"/>
      <protection locked="0"/>
    </xf>
    <xf numFmtId="0" fontId="11" fillId="0" borderId="12" xfId="0" applyFont="1" applyBorder="1" applyAlignment="1" applyProtection="1">
      <alignment horizontal="distributed" vertical="center"/>
      <protection locked="0"/>
    </xf>
    <xf numFmtId="0" fontId="11" fillId="0" borderId="13" xfId="0" applyFont="1" applyFill="1" applyBorder="1" applyAlignment="1" applyProtection="1">
      <alignment horizontal="distributed" vertical="center"/>
      <protection locked="0"/>
    </xf>
    <xf numFmtId="0" fontId="11" fillId="0" borderId="101" xfId="0" applyFont="1" applyBorder="1" applyAlignment="1" applyProtection="1">
      <alignment horizontal="distributed" vertic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distributed" vertical="center"/>
      <protection locked="0"/>
    </xf>
    <xf numFmtId="0" fontId="11" fillId="0" borderId="18" xfId="0" applyFont="1" applyBorder="1" applyAlignment="1" applyProtection="1">
      <alignment horizontal="distributed" vertical="center"/>
      <protection locked="0"/>
    </xf>
    <xf numFmtId="0" fontId="11" fillId="0" borderId="16" xfId="0" applyFont="1" applyBorder="1" applyAlignment="1" applyProtection="1">
      <alignment horizontal="distributed" vertical="center"/>
      <protection locked="0"/>
    </xf>
    <xf numFmtId="0" fontId="81" fillId="0" borderId="101" xfId="0" applyFont="1" applyBorder="1" applyAlignment="1" applyProtection="1">
      <alignment horizontal="center" vertical="center"/>
      <protection locked="0"/>
    </xf>
    <xf numFmtId="0" fontId="81" fillId="0" borderId="47" xfId="0" applyFont="1" applyBorder="1" applyAlignment="1" applyProtection="1">
      <alignment horizontal="center" vertical="center"/>
      <protection locked="0"/>
    </xf>
    <xf numFmtId="0" fontId="81" fillId="0" borderId="7" xfId="0" applyFont="1" applyBorder="1" applyAlignment="1" applyProtection="1">
      <alignment horizontal="center" vertical="center"/>
      <protection locked="0"/>
    </xf>
    <xf numFmtId="0" fontId="81" fillId="0" borderId="9" xfId="0" applyFont="1" applyBorder="1" applyAlignment="1" applyProtection="1">
      <alignment horizontal="center" vertical="center"/>
      <protection locked="0"/>
    </xf>
    <xf numFmtId="0" fontId="81" fillId="0" borderId="0" xfId="0" applyFont="1" applyBorder="1" applyAlignment="1" applyProtection="1">
      <alignment horizontal="center" vertical="center"/>
      <protection locked="0"/>
    </xf>
    <xf numFmtId="0" fontId="81" fillId="0" borderId="10" xfId="0" applyFont="1" applyBorder="1" applyAlignment="1" applyProtection="1">
      <alignment horizontal="center" vertical="center"/>
      <protection locked="0"/>
    </xf>
    <xf numFmtId="0" fontId="81" fillId="0" borderId="21" xfId="0" applyFont="1" applyBorder="1" applyAlignment="1" applyProtection="1">
      <alignment horizontal="center" vertical="center"/>
      <protection locked="0"/>
    </xf>
    <xf numFmtId="0" fontId="81" fillId="0" borderId="48" xfId="0" applyFont="1" applyBorder="1" applyAlignment="1" applyProtection="1">
      <alignment horizontal="center" vertical="center"/>
      <protection locked="0"/>
    </xf>
    <xf numFmtId="0" fontId="81" fillId="0" borderId="12" xfId="0" applyFont="1" applyBorder="1" applyAlignment="1" applyProtection="1">
      <alignment horizontal="center" vertical="center"/>
      <protection locked="0"/>
    </xf>
    <xf numFmtId="0" fontId="81" fillId="0" borderId="8" xfId="0" applyFont="1" applyBorder="1" applyAlignment="1" applyProtection="1">
      <alignment horizontal="center" vertical="center" wrapText="1"/>
      <protection locked="0"/>
    </xf>
    <xf numFmtId="0" fontId="81" fillId="0" borderId="11" xfId="0" applyFont="1" applyBorder="1" applyAlignment="1" applyProtection="1">
      <alignment horizontal="center" vertical="center" wrapText="1"/>
      <protection locked="0"/>
    </xf>
    <xf numFmtId="0" fontId="81" fillId="0" borderId="13" xfId="0" applyFont="1" applyBorder="1" applyAlignment="1" applyProtection="1">
      <alignment horizontal="center" vertical="center" wrapText="1"/>
      <protection locked="0"/>
    </xf>
    <xf numFmtId="0" fontId="81" fillId="0" borderId="99" xfId="0" applyFont="1" applyBorder="1" applyAlignment="1" applyProtection="1">
      <alignment horizontal="distributed" vertical="center"/>
      <protection locked="0"/>
    </xf>
    <xf numFmtId="0" fontId="81" fillId="0" borderId="41" xfId="0" applyFont="1" applyBorder="1" applyAlignment="1" applyProtection="1">
      <alignment horizontal="distributed" vertical="center"/>
      <protection locked="0"/>
    </xf>
    <xf numFmtId="0" fontId="81" fillId="2" borderId="99" xfId="0" applyFont="1" applyFill="1" applyBorder="1" applyAlignment="1" applyProtection="1">
      <alignment horizontal="center" vertical="center"/>
      <protection locked="0"/>
    </xf>
    <xf numFmtId="0" fontId="81" fillId="2" borderId="41" xfId="0" applyFont="1" applyFill="1" applyBorder="1" applyAlignment="1" applyProtection="1">
      <alignment horizontal="center" vertical="center"/>
      <protection locked="0"/>
    </xf>
    <xf numFmtId="0" fontId="81" fillId="0" borderId="99" xfId="0" applyFont="1" applyFill="1" applyBorder="1" applyAlignment="1" applyProtection="1">
      <alignment horizontal="distributed" vertical="center"/>
      <protection locked="0"/>
    </xf>
    <xf numFmtId="0" fontId="81" fillId="0" borderId="102" xfId="0" applyFont="1" applyFill="1" applyBorder="1" applyAlignment="1" applyProtection="1">
      <alignment horizontal="distributed" vertical="center"/>
      <protection locked="0"/>
    </xf>
    <xf numFmtId="0" fontId="81" fillId="0" borderId="41" xfId="0" applyFont="1" applyFill="1" applyBorder="1" applyAlignment="1" applyProtection="1">
      <alignment horizontal="distributed" vertical="center"/>
      <protection locked="0"/>
    </xf>
    <xf numFmtId="0" fontId="81" fillId="0" borderId="18" xfId="0" applyFont="1" applyBorder="1" applyAlignment="1" applyProtection="1">
      <alignment horizontal="distributed" vertical="center"/>
      <protection locked="0"/>
    </xf>
    <xf numFmtId="0" fontId="81" fillId="0" borderId="174" xfId="0" applyFont="1" applyBorder="1" applyAlignment="1" applyProtection="1">
      <alignment horizontal="left" vertical="center"/>
      <protection locked="0"/>
    </xf>
    <xf numFmtId="0" fontId="81" fillId="0" borderId="157" xfId="0" applyFont="1" applyBorder="1" applyAlignment="1" applyProtection="1">
      <alignment horizontal="left" vertical="center"/>
      <protection locked="0"/>
    </xf>
    <xf numFmtId="0" fontId="81" fillId="0" borderId="7" xfId="0" applyFont="1" applyFill="1" applyBorder="1" applyAlignment="1" applyProtection="1">
      <alignment horizontal="distributed" vertical="center"/>
      <protection locked="0"/>
    </xf>
    <xf numFmtId="0" fontId="81" fillId="0" borderId="17" xfId="0" applyFont="1" applyFill="1" applyBorder="1" applyAlignment="1" applyProtection="1">
      <alignment horizontal="center" vertical="center" wrapText="1"/>
      <protection locked="0"/>
    </xf>
    <xf numFmtId="0" fontId="81" fillId="0" borderId="17" xfId="0" applyFont="1" applyFill="1" applyBorder="1" applyAlignment="1" applyProtection="1">
      <alignment horizontal="center" vertical="center"/>
      <protection locked="0"/>
    </xf>
    <xf numFmtId="0" fontId="81" fillId="0" borderId="176" xfId="0" applyFont="1" applyBorder="1" applyAlignment="1" applyProtection="1">
      <alignment horizontal="distributed" vertical="center"/>
      <protection locked="0"/>
    </xf>
    <xf numFmtId="0" fontId="81" fillId="0" borderId="158" xfId="0" applyFont="1" applyBorder="1" applyAlignment="1" applyProtection="1">
      <alignment horizontal="distributed" vertical="center"/>
      <protection locked="0"/>
    </xf>
    <xf numFmtId="0" fontId="81" fillId="0" borderId="47" xfId="0" applyFont="1" applyFill="1" applyBorder="1" applyAlignment="1" applyProtection="1">
      <alignment horizontal="center" vertical="center" wrapText="1"/>
      <protection locked="0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81" fillId="0" borderId="10" xfId="0" applyFont="1" applyFill="1" applyBorder="1" applyAlignment="1" applyProtection="1">
      <alignment horizontal="center" vertical="center"/>
      <protection locked="0"/>
    </xf>
    <xf numFmtId="0" fontId="81" fillId="0" borderId="48" xfId="0" applyFont="1" applyFill="1" applyBorder="1" applyAlignment="1" applyProtection="1">
      <alignment horizontal="center" vertical="center"/>
      <protection locked="0"/>
    </xf>
    <xf numFmtId="0" fontId="81" fillId="0" borderId="12" xfId="0" applyFont="1" applyFill="1" applyBorder="1" applyAlignment="1" applyProtection="1">
      <alignment horizontal="center" vertical="center"/>
      <protection locked="0"/>
    </xf>
    <xf numFmtId="0" fontId="81" fillId="0" borderId="48" xfId="0" applyFont="1" applyFill="1" applyBorder="1" applyAlignment="1" applyProtection="1">
      <alignment horizontal="distributed" vertical="center"/>
      <protection locked="0"/>
    </xf>
    <xf numFmtId="0" fontId="81" fillId="0" borderId="11" xfId="0" applyFont="1" applyBorder="1" applyAlignment="1" applyProtection="1">
      <alignment horizontal="center" vertical="center"/>
      <protection locked="0"/>
    </xf>
    <xf numFmtId="0" fontId="81" fillId="0" borderId="13" xfId="0" applyFont="1" applyBorder="1" applyAlignment="1" applyProtection="1">
      <alignment horizontal="center" vertical="center"/>
      <protection locked="0"/>
    </xf>
    <xf numFmtId="0" fontId="81" fillId="0" borderId="176" xfId="0" applyFont="1" applyBorder="1" applyAlignment="1" applyProtection="1">
      <alignment horizontal="distributed" vertical="center" wrapText="1"/>
      <protection locked="0"/>
    </xf>
    <xf numFmtId="0" fontId="81" fillId="0" borderId="158" xfId="0" applyFont="1" applyBorder="1" applyAlignment="1" applyProtection="1">
      <alignment horizontal="distributed" vertical="center" wrapText="1"/>
      <protection locked="0"/>
    </xf>
    <xf numFmtId="0" fontId="81" fillId="0" borderId="102" xfId="0" applyFont="1" applyBorder="1" applyAlignment="1" applyProtection="1">
      <alignment horizontal="distributed" vertical="center"/>
      <protection locked="0"/>
    </xf>
    <xf numFmtId="0" fontId="81" fillId="0" borderId="44" xfId="0" applyFont="1" applyBorder="1" applyAlignment="1" applyProtection="1">
      <alignment horizontal="distributed" vertical="center"/>
      <protection locked="0"/>
    </xf>
    <xf numFmtId="0" fontId="81" fillId="0" borderId="43" xfId="0" applyFont="1" applyBorder="1" applyAlignment="1" applyProtection="1">
      <alignment horizontal="distributed" vertical="center"/>
      <protection locked="0"/>
    </xf>
    <xf numFmtId="0" fontId="81" fillId="2" borderId="19" xfId="0" applyFont="1" applyFill="1" applyBorder="1" applyAlignment="1" applyProtection="1">
      <alignment horizontal="center" vertical="center"/>
      <protection locked="0"/>
    </xf>
    <xf numFmtId="0" fontId="81" fillId="0" borderId="17" xfId="0" applyFont="1" applyBorder="1" applyAlignment="1" applyProtection="1">
      <alignment horizontal="distributed" vertical="center"/>
      <protection locked="0"/>
    </xf>
    <xf numFmtId="0" fontId="81" fillId="0" borderId="16" xfId="0" applyFont="1" applyFill="1" applyBorder="1" applyAlignment="1" applyProtection="1">
      <alignment horizontal="distributed" vertical="center"/>
      <protection locked="0"/>
    </xf>
    <xf numFmtId="0" fontId="81" fillId="2" borderId="21" xfId="0" applyFont="1" applyFill="1" applyBorder="1" applyAlignment="1" applyProtection="1">
      <alignment horizontal="center" vertical="center"/>
      <protection locked="0"/>
    </xf>
    <xf numFmtId="0" fontId="81" fillId="2" borderId="12" xfId="0" applyFont="1" applyFill="1" applyBorder="1" applyAlignment="1" applyProtection="1">
      <alignment horizontal="center" vertical="center"/>
      <protection locked="0"/>
    </xf>
    <xf numFmtId="0" fontId="81" fillId="2" borderId="41" xfId="0" applyFont="1" applyFill="1" applyBorder="1" applyAlignment="1" applyProtection="1">
      <alignment horizontal="distributed" vertical="center"/>
      <protection locked="0"/>
    </xf>
    <xf numFmtId="0" fontId="81" fillId="2" borderId="17" xfId="0" applyFont="1" applyFill="1" applyBorder="1" applyAlignment="1" applyProtection="1">
      <alignment horizontal="distributed" vertical="center"/>
      <protection locked="0"/>
    </xf>
    <xf numFmtId="0" fontId="81" fillId="0" borderId="176" xfId="0" applyFont="1" applyFill="1" applyBorder="1" applyAlignment="1" applyProtection="1">
      <alignment horizontal="distributed" vertical="center" wrapText="1"/>
      <protection locked="0"/>
    </xf>
    <xf numFmtId="0" fontId="81" fillId="0" borderId="158" xfId="0" applyFont="1" applyFill="1" applyBorder="1" applyAlignment="1" applyProtection="1">
      <alignment horizontal="distributed" vertical="center" wrapText="1"/>
      <protection locked="0"/>
    </xf>
    <xf numFmtId="0" fontId="81" fillId="0" borderId="176" xfId="0" applyFont="1" applyFill="1" applyBorder="1" applyAlignment="1" applyProtection="1">
      <alignment horizontal="distributed" vertical="center"/>
      <protection locked="0"/>
    </xf>
    <xf numFmtId="0" fontId="81" fillId="0" borderId="158" xfId="0" applyFont="1" applyFill="1" applyBorder="1" applyAlignment="1" applyProtection="1">
      <alignment horizontal="distributed" vertical="center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>
      <alignment horizontal="center" vertical="center"/>
    </xf>
    <xf numFmtId="0" fontId="11" fillId="2" borderId="101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49" xfId="0" applyFont="1" applyFill="1" applyBorder="1" applyAlignment="1" applyProtection="1">
      <alignment horizontal="center" vertical="center"/>
      <protection locked="0"/>
    </xf>
    <xf numFmtId="0" fontId="11" fillId="2" borderId="174" xfId="0" applyFont="1" applyFill="1" applyBorder="1" applyAlignment="1" applyProtection="1">
      <alignment horizontal="center" vertical="center"/>
      <protection locked="0"/>
    </xf>
    <xf numFmtId="0" fontId="11" fillId="2" borderId="175" xfId="0" applyFont="1" applyFill="1" applyBorder="1" applyAlignment="1" applyProtection="1">
      <alignment horizontal="center" vertical="center"/>
      <protection locked="0"/>
    </xf>
    <xf numFmtId="0" fontId="11" fillId="2" borderId="157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5" borderId="188" xfId="0" applyFont="1" applyFill="1" applyBorder="1" applyAlignment="1" applyProtection="1">
      <alignment horizontal="center" vertical="center" wrapText="1"/>
      <protection locked="0"/>
    </xf>
    <xf numFmtId="0" fontId="11" fillId="5" borderId="110" xfId="0" applyFont="1" applyFill="1" applyBorder="1" applyAlignment="1" applyProtection="1">
      <alignment horizontal="center" vertical="center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>
      <alignment horizontal="center" vertical="center"/>
    </xf>
    <xf numFmtId="0" fontId="11" fillId="2" borderId="189" xfId="0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 wrapText="1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 applyProtection="1">
      <alignment horizontal="center" vertical="center"/>
      <protection locked="0"/>
    </xf>
    <xf numFmtId="0" fontId="11" fillId="2" borderId="53" xfId="0" applyFont="1" applyFill="1" applyBorder="1" applyAlignment="1" applyProtection="1">
      <alignment horizontal="center" vertical="center"/>
      <protection locked="0"/>
    </xf>
    <xf numFmtId="0" fontId="11" fillId="2" borderId="54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>
      <alignment horizontal="center" vertical="center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>
      <alignment horizontal="center" vertical="center"/>
    </xf>
    <xf numFmtId="0" fontId="11" fillId="2" borderId="51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horizontal="center" vertical="center"/>
    </xf>
    <xf numFmtId="0" fontId="19" fillId="2" borderId="101" xfId="0" applyFont="1" applyFill="1" applyBorder="1" applyAlignment="1" applyProtection="1">
      <alignment horizontal="center" vertical="center"/>
      <protection locked="0"/>
    </xf>
    <xf numFmtId="0" fontId="19" fillId="2" borderId="47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11" fillId="0" borderId="99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9" fillId="2" borderId="45" xfId="0" applyNumberFormat="1" applyFont="1" applyFill="1" applyBorder="1" applyAlignment="1" applyProtection="1">
      <alignment horizontal="center" vertical="center"/>
      <protection locked="0"/>
    </xf>
    <xf numFmtId="0" fontId="19" fillId="2" borderId="105" xfId="0" applyNumberFormat="1" applyFont="1" applyFill="1" applyBorder="1" applyAlignment="1" applyProtection="1">
      <alignment horizontal="center" vertical="center"/>
      <protection locked="0"/>
    </xf>
    <xf numFmtId="0" fontId="19" fillId="2" borderId="120" xfId="0" applyNumberFormat="1" applyFont="1" applyFill="1" applyBorder="1" applyAlignment="1" applyProtection="1">
      <alignment horizontal="center" vertical="center"/>
      <protection locked="0"/>
    </xf>
    <xf numFmtId="0" fontId="11" fillId="2" borderId="101" xfId="0" applyNumberFormat="1" applyFont="1" applyFill="1" applyBorder="1" applyAlignment="1" applyProtection="1">
      <alignment horizontal="center" vertical="center"/>
      <protection locked="0"/>
    </xf>
    <xf numFmtId="0" fontId="11" fillId="2" borderId="4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distributed" vertical="center"/>
      <protection locked="0"/>
    </xf>
    <xf numFmtId="0" fontId="11" fillId="0" borderId="10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18" xfId="0" applyFont="1" applyFill="1" applyBorder="1" applyAlignment="1" applyProtection="1">
      <alignment horizontal="center" vertical="center"/>
      <protection locked="0"/>
    </xf>
    <xf numFmtId="0" fontId="11" fillId="0" borderId="155" xfId="0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distributed" vertical="center"/>
      <protection locked="0"/>
    </xf>
    <xf numFmtId="0" fontId="11" fillId="0" borderId="44" xfId="0" applyNumberFormat="1" applyFont="1" applyFill="1" applyBorder="1" applyAlignment="1" applyProtection="1">
      <alignment horizontal="distributed" vertical="center"/>
      <protection locked="0"/>
    </xf>
    <xf numFmtId="0" fontId="11" fillId="0" borderId="106" xfId="0" applyNumberFormat="1" applyFont="1" applyFill="1" applyBorder="1" applyAlignment="1" applyProtection="1">
      <alignment horizontal="distributed" vertical="center"/>
      <protection locked="0"/>
    </xf>
    <xf numFmtId="0" fontId="11" fillId="0" borderId="43" xfId="0" applyNumberFormat="1" applyFont="1" applyFill="1" applyBorder="1" applyAlignment="1" applyProtection="1">
      <alignment horizontal="distributed" vertical="center"/>
      <protection locked="0"/>
    </xf>
    <xf numFmtId="0" fontId="11" fillId="0" borderId="44" xfId="0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43" xfId="0" applyNumberFormat="1" applyFont="1" applyFill="1" applyBorder="1" applyAlignment="1" applyProtection="1">
      <alignment horizontal="distributed" vertical="center" shrinkToFit="1"/>
      <protection locked="0"/>
    </xf>
    <xf numFmtId="0" fontId="11" fillId="2" borderId="17" xfId="0" applyNumberFormat="1" applyFont="1" applyFill="1" applyBorder="1" applyAlignment="1" applyProtection="1">
      <alignment horizontal="distributed" vertical="center"/>
      <protection locked="0"/>
    </xf>
    <xf numFmtId="0" fontId="11" fillId="2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0" applyNumberFormat="1" applyFont="1" applyFill="1" applyBorder="1" applyAlignment="1" applyProtection="1">
      <alignment horizontal="distributed" vertical="center"/>
      <protection locked="0"/>
    </xf>
    <xf numFmtId="0" fontId="11" fillId="0" borderId="13" xfId="0" applyNumberFormat="1" applyFont="1" applyFill="1" applyBorder="1" applyAlignment="1" applyProtection="1">
      <alignment horizontal="distributed" vertical="center"/>
      <protection locked="0"/>
    </xf>
    <xf numFmtId="0" fontId="11" fillId="0" borderId="16" xfId="0" applyNumberFormat="1" applyFont="1" applyFill="1" applyBorder="1" applyAlignment="1" applyProtection="1">
      <alignment horizontal="distributed" vertical="center"/>
      <protection locked="0"/>
    </xf>
    <xf numFmtId="0" fontId="11" fillId="0" borderId="11" xfId="0" applyNumberFormat="1" applyFont="1" applyFill="1" applyBorder="1" applyAlignment="1" applyProtection="1">
      <alignment horizontal="distributed" vertical="center"/>
      <protection locked="0"/>
    </xf>
    <xf numFmtId="0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0" borderId="101" xfId="0" applyNumberFormat="1" applyFont="1" applyFill="1" applyBorder="1" applyAlignment="1" applyProtection="1">
      <alignment horizontal="distributed" vertical="center"/>
      <protection locked="0"/>
    </xf>
    <xf numFmtId="0" fontId="11" fillId="0" borderId="7" xfId="0" applyNumberFormat="1" applyFont="1" applyFill="1" applyBorder="1" applyAlignment="1" applyProtection="1">
      <alignment horizontal="distributed" vertical="center"/>
      <protection locked="0"/>
    </xf>
    <xf numFmtId="0" fontId="11" fillId="0" borderId="45" xfId="0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120" xfId="0" applyNumberFormat="1" applyFont="1" applyFill="1" applyBorder="1" applyAlignment="1" applyProtection="1">
      <alignment horizontal="distributed" vertical="center" shrinkToFit="1"/>
      <protection locked="0"/>
    </xf>
    <xf numFmtId="0" fontId="11" fillId="2" borderId="13" xfId="0" applyFont="1" applyFill="1" applyBorder="1" applyAlignment="1" applyProtection="1">
      <alignment horizontal="distributed" vertical="center"/>
      <protection locked="0"/>
    </xf>
    <xf numFmtId="0" fontId="11" fillId="0" borderId="176" xfId="0" applyFont="1" applyFill="1" applyBorder="1" applyAlignment="1" applyProtection="1">
      <alignment horizontal="distributed" vertical="center"/>
      <protection locked="0"/>
    </xf>
    <xf numFmtId="0" fontId="11" fillId="0" borderId="158" xfId="0" applyFont="1" applyFill="1" applyBorder="1" applyAlignment="1" applyProtection="1">
      <alignment horizontal="distributed" vertical="center"/>
      <protection locked="0"/>
    </xf>
    <xf numFmtId="0" fontId="11" fillId="2" borderId="190" xfId="0" applyFont="1" applyFill="1" applyBorder="1" applyAlignment="1" applyProtection="1">
      <alignment horizontal="center" vertical="center"/>
      <protection locked="0"/>
    </xf>
    <xf numFmtId="0" fontId="11" fillId="2" borderId="159" xfId="0" applyFont="1" applyFill="1" applyBorder="1" applyAlignment="1" applyProtection="1">
      <alignment horizontal="center" vertical="center"/>
      <protection locked="0"/>
    </xf>
    <xf numFmtId="0" fontId="11" fillId="0" borderId="174" xfId="0" applyFont="1" applyFill="1" applyBorder="1" applyAlignment="1" applyProtection="1">
      <alignment horizontal="distributed" vertical="center"/>
      <protection locked="0"/>
    </xf>
    <xf numFmtId="0" fontId="11" fillId="0" borderId="157" xfId="0" applyFont="1" applyFill="1" applyBorder="1" applyAlignment="1" applyProtection="1">
      <alignment horizontal="distributed" vertical="center"/>
      <protection locked="0"/>
    </xf>
    <xf numFmtId="0" fontId="0" fillId="0" borderId="11" xfId="0" applyBorder="1" applyAlignment="1">
      <alignment horizontal="distributed" vertical="center"/>
    </xf>
    <xf numFmtId="0" fontId="11" fillId="9" borderId="17" xfId="0" applyFont="1" applyFill="1" applyBorder="1" applyAlignment="1" applyProtection="1">
      <alignment horizontal="distributed" vertical="center"/>
      <protection locked="0"/>
    </xf>
    <xf numFmtId="0" fontId="0" fillId="0" borderId="14" xfId="0" applyBorder="1" applyAlignment="1">
      <alignment horizontal="center" vertical="center"/>
    </xf>
    <xf numFmtId="0" fontId="11" fillId="0" borderId="50" xfId="0" applyFont="1" applyBorder="1" applyAlignment="1" applyProtection="1">
      <alignment horizontal="center" vertical="center"/>
      <protection locked="0"/>
    </xf>
    <xf numFmtId="3" fontId="11" fillId="3" borderId="191" xfId="0" applyNumberFormat="1" applyFont="1" applyFill="1" applyBorder="1" applyAlignment="1" applyProtection="1">
      <alignment horizontal="center" vertical="center"/>
      <protection locked="0"/>
    </xf>
    <xf numFmtId="3" fontId="11" fillId="3" borderId="192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NumberFormat="1" applyBorder="1" applyAlignment="1" applyProtection="1">
      <alignment horizontal="distributed" vertical="center"/>
      <protection locked="0"/>
    </xf>
    <xf numFmtId="3" fontId="11" fillId="3" borderId="193" xfId="0" applyNumberFormat="1" applyFont="1" applyFill="1" applyBorder="1" applyAlignment="1" applyProtection="1">
      <alignment horizontal="center" vertical="center"/>
      <protection locked="0"/>
    </xf>
    <xf numFmtId="3" fontId="11" fillId="3" borderId="194" xfId="0" applyNumberFormat="1" applyFont="1" applyFill="1" applyBorder="1" applyAlignment="1" applyProtection="1">
      <alignment horizontal="center" vertical="center"/>
      <protection locked="0"/>
    </xf>
    <xf numFmtId="3" fontId="11" fillId="3" borderId="195" xfId="0" applyNumberFormat="1" applyFont="1" applyFill="1" applyBorder="1" applyAlignment="1" applyProtection="1">
      <alignment horizontal="center" vertical="center"/>
      <protection locked="0"/>
    </xf>
    <xf numFmtId="3" fontId="11" fillId="3" borderId="196" xfId="0" applyNumberFormat="1" applyFont="1" applyFill="1" applyBorder="1" applyAlignment="1" applyProtection="1">
      <alignment horizontal="center" vertical="center"/>
      <protection locked="0"/>
    </xf>
    <xf numFmtId="3" fontId="11" fillId="3" borderId="197" xfId="0" applyNumberFormat="1" applyFont="1" applyFill="1" applyBorder="1" applyAlignment="1" applyProtection="1">
      <alignment horizontal="center" vertical="center"/>
      <protection locked="0"/>
    </xf>
    <xf numFmtId="3" fontId="11" fillId="3" borderId="198" xfId="0" applyNumberFormat="1" applyFont="1" applyFill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2" borderId="89" xfId="0" applyNumberFormat="1" applyFont="1" applyFill="1" applyBorder="1" applyAlignment="1" applyProtection="1">
      <alignment horizontal="center" vertical="center"/>
      <protection locked="0"/>
    </xf>
    <xf numFmtId="0" fontId="11" fillId="2" borderId="90" xfId="0" applyNumberFormat="1" applyFont="1" applyFill="1" applyBorder="1" applyAlignment="1" applyProtection="1">
      <alignment horizontal="center" vertical="center"/>
      <protection locked="0"/>
    </xf>
    <xf numFmtId="0" fontId="11" fillId="2" borderId="86" xfId="0" applyNumberFormat="1" applyFont="1" applyFill="1" applyBorder="1" applyAlignment="1" applyProtection="1">
      <alignment horizontal="center" vertical="center"/>
      <protection locked="0"/>
    </xf>
    <xf numFmtId="0" fontId="11" fillId="0" borderId="55" xfId="0" applyNumberFormat="1" applyFont="1" applyFill="1" applyBorder="1" applyAlignment="1" applyProtection="1">
      <alignment horizontal="distributed" vertical="center"/>
      <protection locked="0"/>
    </xf>
    <xf numFmtId="0" fontId="11" fillId="0" borderId="199" xfId="0" applyNumberFormat="1" applyFont="1" applyFill="1" applyBorder="1" applyAlignment="1" applyProtection="1">
      <alignment horizontal="distributed" vertical="center"/>
      <protection locked="0"/>
    </xf>
    <xf numFmtId="0" fontId="11" fillId="0" borderId="85" xfId="0" applyNumberFormat="1" applyFont="1" applyFill="1" applyBorder="1" applyAlignment="1" applyProtection="1">
      <alignment horizontal="distributed" vertical="center"/>
      <protection locked="0"/>
    </xf>
    <xf numFmtId="0" fontId="11" fillId="0" borderId="87" xfId="0" applyNumberFormat="1" applyFont="1" applyFill="1" applyBorder="1" applyAlignment="1" applyProtection="1">
      <alignment horizontal="distributed" vertical="center"/>
      <protection locked="0"/>
    </xf>
    <xf numFmtId="0" fontId="36" fillId="0" borderId="200" xfId="0" applyFont="1" applyBorder="1" applyAlignment="1" applyProtection="1">
      <alignment horizontal="center" vertical="center"/>
      <protection locked="0"/>
    </xf>
    <xf numFmtId="0" fontId="36" fillId="0" borderId="201" xfId="0" applyFont="1" applyBorder="1" applyAlignment="1" applyProtection="1">
      <alignment horizontal="center" vertical="center"/>
      <protection locked="0"/>
    </xf>
    <xf numFmtId="0" fontId="36" fillId="0" borderId="202" xfId="0" applyFont="1" applyBorder="1" applyAlignment="1" applyProtection="1">
      <alignment horizontal="center" vertical="center"/>
      <protection locked="0"/>
    </xf>
    <xf numFmtId="0" fontId="11" fillId="0" borderId="91" xfId="0" applyNumberFormat="1" applyFont="1" applyFill="1" applyBorder="1" applyAlignment="1" applyProtection="1">
      <alignment horizontal="distributed" vertical="center"/>
      <protection locked="0"/>
    </xf>
    <xf numFmtId="0" fontId="11" fillId="0" borderId="203" xfId="0" applyNumberFormat="1" applyFont="1" applyFill="1" applyBorder="1" applyAlignment="1" applyProtection="1">
      <alignment horizontal="distributed" vertical="center"/>
      <protection locked="0"/>
    </xf>
    <xf numFmtId="0" fontId="11" fillId="0" borderId="204" xfId="0" applyNumberFormat="1" applyFont="1" applyBorder="1" applyAlignment="1" applyProtection="1">
      <alignment horizontal="center" vertical="center"/>
      <protection locked="0"/>
    </xf>
    <xf numFmtId="0" fontId="11" fillId="0" borderId="205" xfId="0" applyNumberFormat="1" applyFont="1" applyBorder="1" applyAlignment="1" applyProtection="1">
      <alignment horizontal="center" vertical="center"/>
      <protection locked="0"/>
    </xf>
    <xf numFmtId="0" fontId="11" fillId="0" borderId="206" xfId="0" applyNumberFormat="1" applyFont="1" applyBorder="1" applyAlignment="1" applyProtection="1">
      <alignment horizontal="center" vertical="center"/>
      <protection locked="0"/>
    </xf>
    <xf numFmtId="0" fontId="11" fillId="0" borderId="207" xfId="0" applyNumberFormat="1" applyFont="1" applyBorder="1" applyAlignment="1" applyProtection="1">
      <alignment horizontal="center" vertical="center"/>
      <protection locked="0"/>
    </xf>
    <xf numFmtId="0" fontId="11" fillId="0" borderId="208" xfId="0" applyNumberFormat="1" applyFont="1" applyBorder="1" applyAlignment="1" applyProtection="1">
      <alignment horizontal="center" vertical="center"/>
      <protection locked="0"/>
    </xf>
    <xf numFmtId="0" fontId="11" fillId="0" borderId="209" xfId="0" applyNumberFormat="1" applyFont="1" applyBorder="1" applyAlignment="1" applyProtection="1">
      <alignment horizontal="center" vertical="center"/>
      <protection locked="0"/>
    </xf>
    <xf numFmtId="0" fontId="11" fillId="0" borderId="210" xfId="0" applyNumberFormat="1" applyFont="1" applyBorder="1" applyAlignment="1" applyProtection="1">
      <alignment horizontal="center" vertical="center"/>
      <protection locked="0"/>
    </xf>
    <xf numFmtId="0" fontId="11" fillId="0" borderId="59" xfId="0" applyNumberFormat="1" applyFont="1" applyBorder="1" applyAlignment="1" applyProtection="1">
      <alignment horizontal="center" vertical="center"/>
      <protection locked="0"/>
    </xf>
    <xf numFmtId="0" fontId="11" fillId="0" borderId="211" xfId="0" applyNumberFormat="1" applyFont="1" applyFill="1" applyBorder="1" applyAlignment="1" applyProtection="1">
      <alignment horizontal="distributed" vertical="center"/>
      <protection locked="0"/>
    </xf>
    <xf numFmtId="0" fontId="11" fillId="0" borderId="212" xfId="0" applyNumberFormat="1" applyFont="1" applyFill="1" applyBorder="1" applyAlignment="1" applyProtection="1">
      <alignment horizontal="distributed" vertical="center"/>
      <protection locked="0"/>
    </xf>
    <xf numFmtId="0" fontId="11" fillId="0" borderId="99" xfId="0" applyFont="1" applyBorder="1" applyAlignment="1" applyProtection="1">
      <alignment horizontal="distributed" vertical="center" wrapText="1"/>
      <protection locked="0"/>
    </xf>
    <xf numFmtId="0" fontId="0" fillId="0" borderId="4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24" fillId="0" borderId="99" xfId="0" applyFont="1" applyBorder="1" applyAlignment="1" applyProtection="1">
      <alignment horizontal="distributed" vertical="center" wrapText="1"/>
      <protection locked="0"/>
    </xf>
    <xf numFmtId="0" fontId="92" fillId="0" borderId="41" xfId="0" applyFont="1" applyBorder="1" applyAlignment="1">
      <alignment vertical="center"/>
    </xf>
    <xf numFmtId="0" fontId="24" fillId="0" borderId="41" xfId="0" applyFont="1" applyBorder="1" applyAlignment="1" applyProtection="1">
      <alignment horizontal="distributed" vertical="center" wrapText="1"/>
      <protection locked="0"/>
    </xf>
    <xf numFmtId="0" fontId="11" fillId="0" borderId="101" xfId="0" applyNumberFormat="1" applyFont="1" applyBorder="1" applyAlignment="1" applyProtection="1" quotePrefix="1">
      <alignment horizontal="center" vertical="center"/>
      <protection locked="0"/>
    </xf>
    <xf numFmtId="0" fontId="0" fillId="0" borderId="7" xfId="0" applyNumberFormat="1" applyBorder="1" applyAlignment="1" applyProtection="1">
      <alignment/>
      <protection locked="0"/>
    </xf>
    <xf numFmtId="0" fontId="40" fillId="0" borderId="0" xfId="0" applyNumberFormat="1" applyFont="1" applyAlignment="1" applyProtection="1">
      <alignment horizontal="center" vertical="center"/>
      <protection locked="0"/>
    </xf>
    <xf numFmtId="0" fontId="11" fillId="0" borderId="99" xfId="0" applyNumberFormat="1" applyFont="1" applyBorder="1" applyAlignment="1" applyProtection="1">
      <alignment horizontal="center" vertical="center"/>
      <protection locked="0"/>
    </xf>
    <xf numFmtId="0" fontId="0" fillId="0" borderId="99" xfId="0" applyBorder="1" applyAlignment="1">
      <alignment vertical="center"/>
    </xf>
    <xf numFmtId="0" fontId="35" fillId="2" borderId="31" xfId="0" applyFont="1" applyFill="1" applyBorder="1" applyAlignment="1" applyProtection="1">
      <alignment horizontal="center" vertical="center"/>
      <protection locked="0"/>
    </xf>
    <xf numFmtId="0" fontId="35" fillId="2" borderId="32" xfId="0" applyFont="1" applyFill="1" applyBorder="1" applyAlignment="1" applyProtection="1">
      <alignment horizontal="center" vertical="center"/>
      <protection locked="0"/>
    </xf>
    <xf numFmtId="0" fontId="35" fillId="2" borderId="33" xfId="0" applyFont="1" applyFill="1" applyBorder="1" applyAlignment="1" applyProtection="1">
      <alignment horizontal="center" vertical="center"/>
      <protection locked="0"/>
    </xf>
    <xf numFmtId="0" fontId="99" fillId="0" borderId="47" xfId="0" applyFont="1" applyBorder="1" applyAlignment="1" applyProtection="1">
      <alignment horizontal="left" vertical="center" wrapText="1"/>
      <protection locked="0"/>
    </xf>
    <xf numFmtId="0" fontId="35" fillId="2" borderId="99" xfId="0" applyFont="1" applyFill="1" applyBorder="1" applyAlignment="1" applyProtection="1">
      <alignment horizontal="center" vertical="center"/>
      <protection locked="0"/>
    </xf>
    <xf numFmtId="0" fontId="35" fillId="2" borderId="102" xfId="0" applyFont="1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35" fillId="0" borderId="8" xfId="0" applyFont="1" applyBorder="1" applyAlignment="1" applyProtection="1">
      <alignment horizontal="center" vertical="center"/>
      <protection locked="0"/>
    </xf>
    <xf numFmtId="0" fontId="35" fillId="0" borderId="8" xfId="0" applyFont="1" applyBorder="1" applyAlignment="1" applyProtection="1" quotePrefix="1">
      <alignment horizontal="center" vertical="center"/>
      <protection locked="0"/>
    </xf>
    <xf numFmtId="0" fontId="35" fillId="0" borderId="101" xfId="0" applyFont="1" applyBorder="1" applyAlignment="1" applyProtection="1">
      <alignment horizontal="center" vertical="center"/>
      <protection locked="0"/>
    </xf>
    <xf numFmtId="0" fontId="35" fillId="0" borderId="7" xfId="0" applyFont="1" applyBorder="1" applyAlignment="1" applyProtection="1">
      <alignment horizontal="center" vertical="center"/>
      <protection locked="0"/>
    </xf>
    <xf numFmtId="0" fontId="35" fillId="0" borderId="21" xfId="0" applyFont="1" applyBorder="1" applyAlignment="1" applyProtection="1">
      <alignment horizontal="center" vertical="center"/>
      <protection locked="0"/>
    </xf>
    <xf numFmtId="0" fontId="35" fillId="0" borderId="12" xfId="0" applyFont="1" applyBorder="1" applyAlignment="1" applyProtection="1">
      <alignment horizontal="center" vertical="center"/>
      <protection locked="0"/>
    </xf>
    <xf numFmtId="0" fontId="35" fillId="2" borderId="41" xfId="0" applyFont="1" applyFill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horizontal="center" vertical="center"/>
      <protection locked="0"/>
    </xf>
    <xf numFmtId="0" fontId="35" fillId="0" borderId="47" xfId="0" applyFont="1" applyBorder="1" applyAlignment="1" applyProtection="1">
      <alignment horizontal="center" vertical="center"/>
      <protection locked="0"/>
    </xf>
    <xf numFmtId="0" fontId="35" fillId="0" borderId="8" xfId="0" applyFont="1" applyBorder="1" applyAlignment="1" applyProtection="1">
      <alignment horizontal="distributed" vertical="center" wrapText="1"/>
      <protection locked="0"/>
    </xf>
    <xf numFmtId="0" fontId="35" fillId="0" borderId="11" xfId="0" applyFont="1" applyBorder="1" applyAlignment="1" applyProtection="1">
      <alignment horizontal="distributed" vertical="center"/>
      <protection locked="0"/>
    </xf>
    <xf numFmtId="0" fontId="35" fillId="0" borderId="13" xfId="0" applyFont="1" applyBorder="1" applyAlignment="1" applyProtection="1">
      <alignment horizontal="distributed" vertical="center"/>
      <protection locked="0"/>
    </xf>
    <xf numFmtId="0" fontId="35" fillId="0" borderId="99" xfId="0" applyFont="1" applyBorder="1" applyAlignment="1" applyProtection="1">
      <alignment horizontal="distributed" vertical="center"/>
      <protection locked="0"/>
    </xf>
    <xf numFmtId="0" fontId="35" fillId="0" borderId="41" xfId="0" applyFont="1" applyBorder="1" applyAlignment="1" applyProtection="1">
      <alignment horizontal="distributed" vertical="center"/>
      <protection locked="0"/>
    </xf>
    <xf numFmtId="0" fontId="12" fillId="2" borderId="213" xfId="0" applyNumberFormat="1" applyFont="1" applyFill="1" applyBorder="1" applyAlignment="1" applyProtection="1">
      <alignment horizontal="center" vertical="center"/>
      <protection locked="0"/>
    </xf>
    <xf numFmtId="0" fontId="12" fillId="2" borderId="214" xfId="0" applyNumberFormat="1" applyFont="1" applyFill="1" applyBorder="1" applyAlignment="1" applyProtection="1">
      <alignment horizontal="center" vertical="center"/>
      <protection locked="0"/>
    </xf>
    <xf numFmtId="0" fontId="12" fillId="2" borderId="215" xfId="0" applyNumberFormat="1" applyFont="1" applyFill="1" applyBorder="1" applyAlignment="1" applyProtection="1">
      <alignment horizontal="center" vertical="center"/>
      <protection locked="0"/>
    </xf>
    <xf numFmtId="0" fontId="12" fillId="2" borderId="216" xfId="0" applyNumberFormat="1" applyFont="1" applyFill="1" applyBorder="1" applyAlignment="1" applyProtection="1">
      <alignment horizontal="center" vertical="center"/>
      <protection locked="0"/>
    </xf>
    <xf numFmtId="0" fontId="12" fillId="2" borderId="21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1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1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2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2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2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2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2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22" xfId="0" applyNumberFormat="1" applyFont="1" applyFill="1" applyBorder="1" applyAlignment="1" applyProtection="1">
      <alignment horizontal="center" vertical="center"/>
      <protection locked="0"/>
    </xf>
    <xf numFmtId="0" fontId="12" fillId="2" borderId="22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59" xfId="0" applyNumberFormat="1" applyFont="1" applyFill="1" applyBorder="1" applyAlignment="1" applyProtection="1">
      <alignment horizontal="center" vertical="center"/>
      <protection locked="0"/>
    </xf>
    <xf numFmtId="0" fontId="12" fillId="2" borderId="204" xfId="0" applyNumberFormat="1" applyFont="1" applyFill="1" applyBorder="1" applyAlignment="1" applyProtection="1">
      <alignment horizontal="center" vertical="center"/>
      <protection locked="0"/>
    </xf>
    <xf numFmtId="0" fontId="12" fillId="2" borderId="205" xfId="0" applyNumberFormat="1" applyFont="1" applyFill="1" applyBorder="1" applyAlignment="1" applyProtection="1">
      <alignment horizontal="center" vertical="center"/>
      <protection locked="0"/>
    </xf>
    <xf numFmtId="0" fontId="12" fillId="2" borderId="206" xfId="0" applyNumberFormat="1" applyFont="1" applyFill="1" applyBorder="1" applyAlignment="1" applyProtection="1">
      <alignment horizontal="center" vertical="center"/>
      <protection locked="0"/>
    </xf>
    <xf numFmtId="0" fontId="12" fillId="2" borderId="226" xfId="0" applyNumberFormat="1" applyFont="1" applyFill="1" applyBorder="1" applyAlignment="1" applyProtection="1">
      <alignment horizontal="center" vertical="center"/>
      <protection locked="0"/>
    </xf>
    <xf numFmtId="0" fontId="12" fillId="2" borderId="227" xfId="0" applyNumberFormat="1" applyFont="1" applyFill="1" applyBorder="1" applyAlignment="1" applyProtection="1">
      <alignment horizontal="center" vertical="center"/>
      <protection locked="0"/>
    </xf>
    <xf numFmtId="0" fontId="12" fillId="2" borderId="228" xfId="0" applyNumberFormat="1" applyFont="1" applyFill="1" applyBorder="1" applyAlignment="1" applyProtection="1">
      <alignment horizontal="center" vertical="center"/>
      <protection locked="0"/>
    </xf>
    <xf numFmtId="0" fontId="12" fillId="2" borderId="229" xfId="0" applyNumberFormat="1" applyFont="1" applyFill="1" applyBorder="1" applyAlignment="1" applyProtection="1" quotePrefix="1">
      <alignment horizontal="center" vertical="center"/>
      <protection locked="0"/>
    </xf>
    <xf numFmtId="0" fontId="12" fillId="2" borderId="230" xfId="0" applyNumberFormat="1" applyFont="1" applyFill="1" applyBorder="1" applyAlignment="1" applyProtection="1" quotePrefix="1">
      <alignment horizontal="center" vertical="center"/>
      <protection locked="0"/>
    </xf>
    <xf numFmtId="0" fontId="12" fillId="2" borderId="231" xfId="0" applyNumberFormat="1" applyFont="1" applyFill="1" applyBorder="1" applyAlignment="1" applyProtection="1" quotePrefix="1">
      <alignment horizontal="center" vertical="center"/>
      <protection locked="0"/>
    </xf>
    <xf numFmtId="37" fontId="60" fillId="2" borderId="232" xfId="0" applyNumberFormat="1" applyFont="1" applyFill="1" applyBorder="1" applyAlignment="1" applyProtection="1">
      <alignment horizontal="center" vertical="center"/>
      <protection locked="0"/>
    </xf>
    <xf numFmtId="37" fontId="60" fillId="2" borderId="233" xfId="0" applyNumberFormat="1" applyFont="1" applyFill="1" applyBorder="1" applyAlignment="1" applyProtection="1">
      <alignment horizontal="center" vertical="center"/>
      <protection locked="0"/>
    </xf>
    <xf numFmtId="37" fontId="60" fillId="2" borderId="62" xfId="0" applyNumberFormat="1" applyFont="1" applyFill="1" applyBorder="1" applyAlignment="1" applyProtection="1">
      <alignment horizontal="center" vertical="center"/>
      <protection locked="0"/>
    </xf>
    <xf numFmtId="0" fontId="12" fillId="2" borderId="23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3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36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3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3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3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4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4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4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24" xfId="0" applyNumberFormat="1" applyFont="1" applyFill="1" applyBorder="1" applyAlignment="1" applyProtection="1">
      <alignment horizontal="center" vertical="center"/>
      <protection locked="0"/>
    </xf>
    <xf numFmtId="0" fontId="12" fillId="2" borderId="24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09" xfId="0" applyNumberFormat="1" applyFont="1" applyFill="1" applyBorder="1" applyAlignment="1" applyProtection="1">
      <alignment horizontal="center" vertical="center"/>
      <protection locked="0"/>
    </xf>
    <xf numFmtId="0" fontId="12" fillId="2" borderId="218" xfId="0" applyNumberFormat="1" applyFont="1" applyFill="1" applyBorder="1" applyAlignment="1" applyProtection="1">
      <alignment horizontal="center" vertical="center"/>
      <protection locked="0"/>
    </xf>
    <xf numFmtId="0" fontId="12" fillId="2" borderId="244" xfId="0" applyNumberFormat="1" applyFont="1" applyFill="1" applyBorder="1" applyAlignment="1" applyProtection="1">
      <alignment horizontal="center" vertical="center"/>
      <protection locked="0"/>
    </xf>
    <xf numFmtId="0" fontId="12" fillId="2" borderId="245" xfId="0" applyNumberFormat="1" applyFont="1" applyFill="1" applyBorder="1" applyAlignment="1" applyProtection="1">
      <alignment horizontal="center" vertical="center"/>
      <protection locked="0"/>
    </xf>
    <xf numFmtId="0" fontId="12" fillId="2" borderId="246" xfId="0" applyNumberFormat="1" applyFont="1" applyFill="1" applyBorder="1" applyAlignment="1" applyProtection="1">
      <alignment horizontal="center" vertical="center"/>
      <protection locked="0"/>
    </xf>
    <xf numFmtId="0" fontId="12" fillId="2" borderId="247" xfId="0" applyNumberFormat="1" applyFont="1" applyFill="1" applyBorder="1" applyAlignment="1" applyProtection="1">
      <alignment horizontal="center" vertical="center"/>
      <protection locked="0"/>
    </xf>
    <xf numFmtId="0" fontId="12" fillId="2" borderId="248" xfId="0" applyNumberFormat="1" applyFont="1" applyFill="1" applyBorder="1" applyAlignment="1" applyProtection="1">
      <alignment horizontal="center" vertical="center"/>
      <protection locked="0"/>
    </xf>
    <xf numFmtId="0" fontId="12" fillId="2" borderId="249" xfId="0" applyNumberFormat="1" applyFont="1" applyFill="1" applyBorder="1" applyAlignment="1" applyProtection="1">
      <alignment horizontal="center" vertical="center"/>
      <protection locked="0"/>
    </xf>
    <xf numFmtId="0" fontId="12" fillId="2" borderId="250" xfId="0" applyNumberFormat="1" applyFont="1" applyFill="1" applyBorder="1" applyAlignment="1" applyProtection="1">
      <alignment horizontal="center" vertical="center"/>
      <protection locked="0"/>
    </xf>
    <xf numFmtId="0" fontId="12" fillId="2" borderId="251" xfId="0" applyNumberFormat="1" applyFont="1" applyFill="1" applyBorder="1" applyAlignment="1" applyProtection="1">
      <alignment horizontal="center" vertical="center"/>
      <protection locked="0"/>
    </xf>
    <xf numFmtId="0" fontId="12" fillId="2" borderId="252" xfId="0" applyNumberFormat="1" applyFont="1" applyFill="1" applyBorder="1" applyAlignment="1" applyProtection="1">
      <alignment horizontal="center" vertical="center"/>
      <protection locked="0"/>
    </xf>
    <xf numFmtId="0" fontId="12" fillId="2" borderId="253" xfId="0" applyNumberFormat="1" applyFont="1" applyFill="1" applyBorder="1" applyAlignment="1" applyProtection="1">
      <alignment horizontal="center" vertical="center"/>
      <protection locked="0"/>
    </xf>
    <xf numFmtId="0" fontId="12" fillId="2" borderId="60" xfId="0" applyNumberFormat="1" applyFont="1" applyFill="1" applyBorder="1" applyAlignment="1" applyProtection="1">
      <alignment horizontal="center" vertical="center"/>
      <protection locked="0"/>
    </xf>
    <xf numFmtId="0" fontId="12" fillId="2" borderId="24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54" xfId="0" applyNumberFormat="1" applyFont="1" applyFill="1" applyBorder="1" applyAlignment="1" applyProtection="1">
      <alignment horizontal="center" vertical="center"/>
      <protection locked="0"/>
    </xf>
    <xf numFmtId="0" fontId="12" fillId="2" borderId="255" xfId="0" applyNumberFormat="1" applyFont="1" applyFill="1" applyBorder="1" applyAlignment="1" applyProtection="1">
      <alignment horizontal="center" vertical="center"/>
      <protection locked="0"/>
    </xf>
    <xf numFmtId="0" fontId="12" fillId="2" borderId="256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5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4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5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5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6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1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5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6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61" xfId="0" applyNumberFormat="1" applyFont="1" applyFill="1" applyBorder="1" applyAlignment="1" applyProtection="1">
      <alignment horizontal="center" vertical="center"/>
      <protection locked="0"/>
    </xf>
    <xf numFmtId="0" fontId="12" fillId="2" borderId="242" xfId="0" applyNumberFormat="1" applyFont="1" applyFill="1" applyBorder="1" applyAlignment="1" applyProtection="1">
      <alignment horizontal="center" vertical="center"/>
      <protection locked="0"/>
    </xf>
    <xf numFmtId="0" fontId="12" fillId="2" borderId="256" xfId="0" applyNumberFormat="1" applyFont="1" applyFill="1" applyBorder="1" applyAlignment="1" applyProtection="1">
      <alignment horizontal="center" vertical="center"/>
      <protection locked="0"/>
    </xf>
    <xf numFmtId="0" fontId="12" fillId="2" borderId="257" xfId="0" applyNumberFormat="1" applyFont="1" applyFill="1" applyBorder="1" applyAlignment="1" applyProtection="1">
      <alignment horizontal="center" vertical="center"/>
      <protection locked="0"/>
    </xf>
    <xf numFmtId="0" fontId="12" fillId="2" borderId="262" xfId="0" applyNumberFormat="1" applyFont="1" applyFill="1" applyBorder="1" applyAlignment="1" applyProtection="1">
      <alignment horizontal="center" vertical="center"/>
      <protection locked="0"/>
    </xf>
    <xf numFmtId="0" fontId="12" fillId="2" borderId="263" xfId="0" applyNumberFormat="1" applyFont="1" applyFill="1" applyBorder="1" applyAlignment="1" applyProtection="1">
      <alignment horizontal="center" vertical="center"/>
      <protection locked="0"/>
    </xf>
    <xf numFmtId="0" fontId="12" fillId="2" borderId="264" xfId="0" applyNumberFormat="1" applyFont="1" applyFill="1" applyBorder="1" applyAlignment="1" applyProtection="1">
      <alignment horizontal="center" vertical="center"/>
      <protection locked="0"/>
    </xf>
    <xf numFmtId="0" fontId="12" fillId="2" borderId="24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6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6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6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65" xfId="0" applyNumberFormat="1" applyFont="1" applyFill="1" applyBorder="1" applyAlignment="1" applyProtection="1">
      <alignment horizontal="center" vertical="center"/>
      <protection locked="0"/>
    </xf>
    <xf numFmtId="0" fontId="12" fillId="2" borderId="266" xfId="0" applyNumberFormat="1" applyFont="1" applyFill="1" applyBorder="1" applyAlignment="1" applyProtection="1">
      <alignment horizontal="center" vertical="center"/>
      <protection locked="0"/>
    </xf>
    <xf numFmtId="0" fontId="12" fillId="2" borderId="26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6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6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7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7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67" xfId="0" applyNumberFormat="1" applyFont="1" applyFill="1" applyBorder="1" applyAlignment="1" applyProtection="1">
      <alignment horizontal="center" vertical="center"/>
      <protection locked="0"/>
    </xf>
    <xf numFmtId="0" fontId="12" fillId="2" borderId="272" xfId="0" applyNumberFormat="1" applyFont="1" applyFill="1" applyBorder="1" applyAlignment="1" applyProtection="1">
      <alignment horizontal="center" vertical="center"/>
      <protection locked="0"/>
    </xf>
    <xf numFmtId="0" fontId="12" fillId="2" borderId="273" xfId="0" applyNumberFormat="1" applyFont="1" applyFill="1" applyBorder="1" applyAlignment="1" applyProtection="1">
      <alignment horizontal="center" vertical="center"/>
      <protection locked="0"/>
    </xf>
    <xf numFmtId="0" fontId="12" fillId="2" borderId="274" xfId="0" applyNumberFormat="1" applyFont="1" applyFill="1" applyBorder="1" applyAlignment="1" applyProtection="1">
      <alignment horizontal="center" vertical="center"/>
      <protection locked="0"/>
    </xf>
    <xf numFmtId="0" fontId="12" fillId="2" borderId="275" xfId="0" applyNumberFormat="1" applyFont="1" applyFill="1" applyBorder="1" applyAlignment="1" applyProtection="1">
      <alignment horizontal="center" vertical="center"/>
      <protection locked="0"/>
    </xf>
    <xf numFmtId="0" fontId="12" fillId="2" borderId="276" xfId="0" applyNumberFormat="1" applyFont="1" applyFill="1" applyBorder="1" applyAlignment="1" applyProtection="1">
      <alignment horizontal="center" vertical="center"/>
      <protection locked="0"/>
    </xf>
    <xf numFmtId="0" fontId="54" fillId="2" borderId="277" xfId="0" applyNumberFormat="1" applyFont="1" applyFill="1" applyBorder="1" applyAlignment="1" applyProtection="1">
      <alignment horizontal="center" vertical="center" wrapText="1"/>
      <protection locked="0"/>
    </xf>
    <xf numFmtId="0" fontId="54" fillId="2" borderId="278" xfId="0" applyNumberFormat="1" applyFont="1" applyFill="1" applyBorder="1" applyAlignment="1" applyProtection="1">
      <alignment horizontal="center" vertical="center" wrapText="1"/>
      <protection locked="0"/>
    </xf>
    <xf numFmtId="0" fontId="54" fillId="2" borderId="27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5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5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60" xfId="0" applyNumberFormat="1" applyFont="1" applyFill="1" applyBorder="1" applyAlignment="1" applyProtection="1" quotePrefix="1">
      <alignment horizontal="center" vertical="center"/>
      <protection locked="0"/>
    </xf>
    <xf numFmtId="0" fontId="12" fillId="2" borderId="280" xfId="0" applyNumberFormat="1" applyFont="1" applyFill="1" applyBorder="1" applyAlignment="1" applyProtection="1">
      <alignment horizontal="center" vertical="center"/>
      <protection locked="0"/>
    </xf>
    <xf numFmtId="0" fontId="12" fillId="2" borderId="28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82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19050</xdr:rowOff>
    </xdr:from>
    <xdr:to>
      <xdr:col>13</xdr:col>
      <xdr:colOff>581025</xdr:colOff>
      <xdr:row>2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77075" y="219075"/>
          <a:ext cx="3324225" cy="3714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이 시트를 삭제하면 합산이 안됩니다!!</a:t>
          </a:r>
        </a:p>
      </xdr:txBody>
    </xdr:sp>
    <xdr:clientData/>
  </xdr:twoCellAnchor>
  <xdr:twoCellAnchor>
    <xdr:from>
      <xdr:col>2</xdr:col>
      <xdr:colOff>28575</xdr:colOff>
      <xdr:row>3</xdr:row>
      <xdr:rowOff>19050</xdr:rowOff>
    </xdr:from>
    <xdr:to>
      <xdr:col>2</xdr:col>
      <xdr:colOff>676275</xdr:colOff>
      <xdr:row>8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2324100" y="619125"/>
          <a:ext cx="647700" cy="1000125"/>
        </a:xfrm>
        <a:prstGeom prst="wedgeRoundRectCallout">
          <a:avLst>
            <a:gd name="adj1" fmla="val -5884"/>
            <a:gd name="adj2" fmla="val -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오른쪽(노란색)의합산시키는 파일갯수</a:t>
          </a:r>
        </a:p>
      </xdr:txBody>
    </xdr:sp>
    <xdr:clientData/>
  </xdr:twoCellAnchor>
  <xdr:twoCellAnchor>
    <xdr:from>
      <xdr:col>4</xdr:col>
      <xdr:colOff>447675</xdr:colOff>
      <xdr:row>11</xdr:row>
      <xdr:rowOff>152400</xdr:rowOff>
    </xdr:from>
    <xdr:to>
      <xdr:col>5</xdr:col>
      <xdr:colOff>657225</xdr:colOff>
      <xdr:row>20</xdr:row>
      <xdr:rowOff>76200</xdr:rowOff>
    </xdr:to>
    <xdr:sp>
      <xdr:nvSpPr>
        <xdr:cNvPr id="3" name="AutoShape 4"/>
        <xdr:cNvSpPr>
          <a:spLocks/>
        </xdr:cNvSpPr>
      </xdr:nvSpPr>
      <xdr:spPr>
        <a:xfrm>
          <a:off x="4114800" y="2352675"/>
          <a:ext cx="895350" cy="1724025"/>
        </a:xfrm>
        <a:prstGeom prst="wedgeRectCallout">
          <a:avLst>
            <a:gd name="adj1" fmla="val -98750"/>
            <a:gd name="adj2" fmla="val -178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합산시킬 파일명(확장자없이)을 한 칸에 하나씩 입력
 예) 본소
     남부
     북면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27"/>
    <pageSetUpPr fitToPage="1"/>
  </sheetPr>
  <dimension ref="A1:N58"/>
  <sheetViews>
    <sheetView showGridLines="0" showZeros="0" tabSelected="1" zoomScale="70" zoomScaleNormal="70" zoomScaleSheetLayoutView="70" workbookViewId="0" topLeftCell="A1">
      <pane xSplit="3" ySplit="13" topLeftCell="D14" activePane="bottomRight" state="frozen"/>
      <selection pane="topLeft" activeCell="B29" sqref="B29:C29"/>
      <selection pane="topRight" activeCell="B29" sqref="B29:C29"/>
      <selection pane="bottomLeft" activeCell="B29" sqref="B29:C29"/>
      <selection pane="bottomRight" activeCell="A8" sqref="A8:N8"/>
    </sheetView>
  </sheetViews>
  <sheetFormatPr defaultColWidth="8.88671875" defaultRowHeight="23.25" customHeight="1"/>
  <cols>
    <col min="1" max="1" width="4.99609375" style="60" customWidth="1"/>
    <col min="2" max="2" width="4.10546875" style="1" customWidth="1"/>
    <col min="3" max="3" width="13.5546875" style="1" customWidth="1"/>
    <col min="4" max="14" width="11.6640625" style="61" customWidth="1"/>
    <col min="15" max="28" width="7.99609375" style="61" customWidth="1"/>
    <col min="29" max="29" width="7.88671875" style="61" customWidth="1"/>
    <col min="30" max="16384" width="7.99609375" style="61" customWidth="1"/>
  </cols>
  <sheetData>
    <row r="1" spans="1:6" s="1" customFormat="1" ht="23.25" customHeight="1">
      <c r="A1" s="1315" t="s">
        <v>2088</v>
      </c>
      <c r="B1" s="1315"/>
      <c r="C1" s="1315"/>
      <c r="D1" s="1315"/>
      <c r="E1" s="1315"/>
      <c r="F1" s="1315"/>
    </row>
    <row r="2" spans="1:6" s="1" customFormat="1" ht="23.25" customHeight="1">
      <c r="A2" s="1316" t="s">
        <v>1535</v>
      </c>
      <c r="B2" s="1316"/>
      <c r="C2" s="1316"/>
      <c r="D2" s="1316"/>
      <c r="E2" s="1316"/>
      <c r="F2" s="1316"/>
    </row>
    <row r="3" spans="1:8" s="1" customFormat="1" ht="23.25" customHeight="1" thickBot="1">
      <c r="A3" s="823" t="s">
        <v>443</v>
      </c>
      <c r="B3" s="824"/>
      <c r="C3" s="824"/>
      <c r="D3" s="824"/>
      <c r="E3" s="824"/>
      <c r="F3" s="824"/>
      <c r="G3" s="824"/>
      <c r="H3" s="824"/>
    </row>
    <row r="4" spans="1:14" s="1" customFormat="1" ht="23.25" customHeight="1">
      <c r="A4" s="1317"/>
      <c r="B4" s="1317"/>
      <c r="C4" s="1317"/>
      <c r="D4" s="1317"/>
      <c r="E4" s="1317"/>
      <c r="F4" s="1317"/>
      <c r="G4" s="2"/>
      <c r="J4" s="3" t="s">
        <v>335</v>
      </c>
      <c r="K4" s="4" t="s">
        <v>336</v>
      </c>
      <c r="L4" s="4" t="s">
        <v>2137</v>
      </c>
      <c r="M4" s="4" t="s">
        <v>2138</v>
      </c>
      <c r="N4" s="5" t="s">
        <v>1384</v>
      </c>
    </row>
    <row r="5" spans="1:14" s="1" customFormat="1" ht="23.25" customHeight="1" thickBot="1">
      <c r="A5" s="1318"/>
      <c r="B5" s="1318"/>
      <c r="C5" s="1318"/>
      <c r="D5" s="1318"/>
      <c r="E5" s="1318"/>
      <c r="F5" s="1318"/>
      <c r="I5" s="6" t="s">
        <v>1385</v>
      </c>
      <c r="J5" s="7" t="s">
        <v>1595</v>
      </c>
      <c r="K5" s="8" t="s">
        <v>1596</v>
      </c>
      <c r="L5" s="8" t="s">
        <v>1597</v>
      </c>
      <c r="M5" s="8" t="s">
        <v>1598</v>
      </c>
      <c r="N5" s="9">
        <v>172255</v>
      </c>
    </row>
    <row r="6" spans="1:14" s="1" customFormat="1" ht="23.25" customHeight="1">
      <c r="A6" s="293"/>
      <c r="B6" s="293"/>
      <c r="C6" s="293"/>
      <c r="D6" s="293"/>
      <c r="E6" s="293"/>
      <c r="F6" s="293"/>
      <c r="I6" s="6"/>
      <c r="J6" s="10"/>
      <c r="K6" s="10"/>
      <c r="L6" s="10"/>
      <c r="M6" s="10"/>
      <c r="N6" s="10"/>
    </row>
    <row r="7" spans="1:14" s="1" customFormat="1" ht="23.25" customHeight="1">
      <c r="A7" s="293"/>
      <c r="B7" s="293"/>
      <c r="C7" s="293"/>
      <c r="D7" s="293"/>
      <c r="E7" s="293"/>
      <c r="F7" s="293"/>
      <c r="I7" s="6"/>
      <c r="J7" s="10"/>
      <c r="K7" s="10"/>
      <c r="L7" s="10"/>
      <c r="M7" s="10"/>
      <c r="N7" s="10"/>
    </row>
    <row r="8" spans="1:14" s="11" customFormat="1" ht="23.25" customHeight="1">
      <c r="A8" s="1319" t="s">
        <v>1386</v>
      </c>
      <c r="B8" s="1319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</row>
    <row r="9" spans="2:14" s="11" customFormat="1" ht="23.25" customHeight="1">
      <c r="B9" s="12"/>
      <c r="C9" s="13"/>
      <c r="D9" s="1"/>
      <c r="E9" s="14"/>
      <c r="F9" s="15"/>
      <c r="G9" s="15"/>
      <c r="H9" s="15"/>
      <c r="I9" s="16"/>
      <c r="J9" s="17"/>
      <c r="K9" s="1"/>
      <c r="L9" s="17"/>
      <c r="M9" s="18"/>
      <c r="N9" s="17"/>
    </row>
    <row r="10" spans="1:14" s="11" customFormat="1" ht="23.25" customHeight="1">
      <c r="A10" s="19" t="s">
        <v>1756</v>
      </c>
      <c r="C10" s="20"/>
      <c r="M10" s="21"/>
      <c r="N10" s="22" t="s">
        <v>1387</v>
      </c>
    </row>
    <row r="11" spans="1:14" s="11" customFormat="1" ht="26.25" customHeight="1">
      <c r="A11" s="1320" t="s">
        <v>1388</v>
      </c>
      <c r="B11" s="1321"/>
      <c r="C11" s="1322"/>
      <c r="D11" s="1295" t="s">
        <v>2133</v>
      </c>
      <c r="E11" s="1295" t="s">
        <v>71</v>
      </c>
      <c r="F11" s="1295" t="s">
        <v>2017</v>
      </c>
      <c r="G11" s="25" t="s">
        <v>72</v>
      </c>
      <c r="H11" s="25" t="s">
        <v>1536</v>
      </c>
      <c r="I11" s="24" t="s">
        <v>1537</v>
      </c>
      <c r="J11" s="1295" t="s">
        <v>2195</v>
      </c>
      <c r="K11" s="1320" t="s">
        <v>2018</v>
      </c>
      <c r="L11" s="1322"/>
      <c r="M11" s="1295" t="s">
        <v>1390</v>
      </c>
      <c r="N11" s="1295" t="s">
        <v>2017</v>
      </c>
    </row>
    <row r="12" spans="1:14" s="11" customFormat="1" ht="26.25" customHeight="1">
      <c r="A12" s="1323"/>
      <c r="B12" s="1324"/>
      <c r="C12" s="1325"/>
      <c r="D12" s="1296"/>
      <c r="E12" s="1296"/>
      <c r="F12" s="1313"/>
      <c r="G12" s="28" t="s">
        <v>1391</v>
      </c>
      <c r="H12" s="28" t="s">
        <v>2134</v>
      </c>
      <c r="I12" s="28" t="s">
        <v>996</v>
      </c>
      <c r="J12" s="1313"/>
      <c r="K12" s="1293"/>
      <c r="L12" s="1294"/>
      <c r="M12" s="1313"/>
      <c r="N12" s="1313"/>
    </row>
    <row r="13" spans="1:14" s="11" customFormat="1" ht="26.25" customHeight="1">
      <c r="A13" s="1298"/>
      <c r="B13" s="1299"/>
      <c r="C13" s="1292"/>
      <c r="D13" s="30" t="s">
        <v>997</v>
      </c>
      <c r="E13" s="30" t="s">
        <v>998</v>
      </c>
      <c r="F13" s="30" t="s">
        <v>379</v>
      </c>
      <c r="G13" s="30" t="s">
        <v>1000</v>
      </c>
      <c r="H13" s="30" t="s">
        <v>1001</v>
      </c>
      <c r="I13" s="30" t="s">
        <v>1002</v>
      </c>
      <c r="J13" s="30" t="s">
        <v>1678</v>
      </c>
      <c r="K13" s="31" t="s">
        <v>1003</v>
      </c>
      <c r="L13" s="32" t="s">
        <v>1004</v>
      </c>
      <c r="M13" s="30" t="s">
        <v>1005</v>
      </c>
      <c r="N13" s="30" t="s">
        <v>380</v>
      </c>
    </row>
    <row r="14" spans="1:14" s="38" customFormat="1" ht="29.25" customHeight="1">
      <c r="A14" s="28" t="s">
        <v>1006</v>
      </c>
      <c r="B14" s="1312" t="s">
        <v>1392</v>
      </c>
      <c r="C14" s="33" t="s">
        <v>1393</v>
      </c>
      <c r="D14" s="923">
        <v>16170</v>
      </c>
      <c r="E14" s="924">
        <v>17250</v>
      </c>
      <c r="F14" s="925">
        <f>ROUND(IF(AND(D14&lt;0,E14&gt;0),1+E14/ABS(D14),IF(AND(D14&lt;0,E14&lt;0,D14&lt;E14),1-E14/D14,IF(AND(D14&lt;0,E14&lt;0,D14&gt;E14),1-E14/D14,IF(OR(AND(D14=0,E14&gt;0),AND(D14&lt;0,E14=0)),1,IF(OR(AND(D14=0,E14&lt;0),AND(D14&gt;0,E14=0)),-1,IF(AND(D14=0,E14=0),0,E14/D14-1)))))),4)</f>
        <v>0.0668</v>
      </c>
      <c r="G14" s="924">
        <v>17700</v>
      </c>
      <c r="H14" s="926">
        <f>'4.매출액'!F16</f>
        <v>13370</v>
      </c>
      <c r="I14" s="926">
        <f>'4.매출액'!I16</f>
        <v>4458</v>
      </c>
      <c r="J14" s="927">
        <f>SUM(H14+I14)</f>
        <v>17828</v>
      </c>
      <c r="K14" s="928">
        <f>ROUND(IF(AND(G14&lt;0,H14&gt;0),2+H14/ABS(G14),IF(AND(G14&lt;0,H14&lt;0,G14&lt;H14),2-H14/G14,IF(AND(G14&lt;0,H14&lt;0,G14&gt;H14),ABS(H14)/G14+2,IF(OR(AND(G14=0,H14&lt;0),AND(G14&gt;0,H14=0)),-2,IF(OR(AND(G14=0,H14&gt;0),AND(G14&lt;0,H14=0)),2,IF(AND(G14=0,H14=0),0,H14/G14)))))),4)</f>
        <v>0.7554</v>
      </c>
      <c r="L14" s="929">
        <f>ROUND(IF(AND(G14&lt;0,J14&gt;0),2+J14/ABS(G14),IF(AND(G14&lt;0,J14&lt;0,G14&lt;J14),2-J14/G14,IF(AND(G14&lt;0,J14&lt;0,G14&gt;J14),ABS(J14)/G14+2,IF(OR(AND(G14=0,J14&lt;0),AND(G14&gt;0,J14=0)),-2,IF(OR(AND(G14=0,J14&gt;0),AND(G14&lt;0,J14=0)),2,IF(AND(G14=0,J14=0),0,J14/G14)))))),4)</f>
        <v>1.0072</v>
      </c>
      <c r="M14" s="927">
        <f>(J14-G14)</f>
        <v>128</v>
      </c>
      <c r="N14" s="925">
        <f>ROUND(IF(AND(E14&lt;0,J14&gt;0),1+J14/ABS(E14),IF(AND(E14&lt;0,J14&lt;0,E14&lt;J14),1-J14/E14,IF(AND(E14&lt;0,J14&lt;0,E14&gt;J14),1-J14/E14,IF(OR(AND(E14=0,J14&gt;0),AND(E14&lt;0,J14=0)),1,IF(OR(AND(E14=0,J14&lt;0),AND(E14&gt;0,J14=0)),-1,IF(AND(E14=0,J14=0),0,J14/E14-1)))))),4)</f>
        <v>0.0335</v>
      </c>
    </row>
    <row r="15" spans="1:14" s="38" customFormat="1" ht="29.25" customHeight="1">
      <c r="A15" s="28"/>
      <c r="B15" s="1313"/>
      <c r="C15" s="39" t="s">
        <v>1394</v>
      </c>
      <c r="D15" s="930">
        <v>0</v>
      </c>
      <c r="E15" s="930">
        <v>0</v>
      </c>
      <c r="F15" s="931">
        <f aca="true" t="shared" si="0" ref="F15:F41">ROUND(IF(AND(D15&lt;0,E15&gt;0),1+E15/ABS(D15),IF(AND(D15&lt;0,E15&lt;0,D15&lt;E15),1-E15/D15,IF(AND(D15&lt;0,E15&lt;0,D15&gt;E15),1-E15/D15,IF(OR(AND(D15=0,E15&gt;0),AND(D15&lt;0,E15=0)),1,IF(OR(AND(D15=0,E15&lt;0),AND(D15&gt;0,E15=0)),-1,IF(AND(D15=0,E15=0),0,E15/D15-1)))))),4)</f>
        <v>0</v>
      </c>
      <c r="G15" s="930">
        <v>0</v>
      </c>
      <c r="H15" s="930">
        <v>0</v>
      </c>
      <c r="I15" s="930">
        <v>0</v>
      </c>
      <c r="J15" s="932">
        <f>SUM(H15+I15)</f>
        <v>0</v>
      </c>
      <c r="K15" s="933">
        <f aca="true" t="shared" si="1" ref="K15:K41">ROUND(IF(AND(G15&lt;0,H15&gt;0),2+H15/ABS(G15),IF(AND(G15&lt;0,H15&lt;0,G15&lt;H15),2-H15/G15,IF(AND(G15&lt;0,H15&lt;0,G15&gt;H15),ABS(H15)/G15+2,IF(OR(AND(G15=0,H15&lt;0),AND(G15&gt;0,H15=0)),-2,IF(OR(AND(G15=0,H15&gt;0),AND(G15&lt;0,H15=0)),2,IF(AND(G15=0,H15=0),0,H15/G15)))))),4)</f>
        <v>0</v>
      </c>
      <c r="L15" s="934">
        <f aca="true" t="shared" si="2" ref="L15:L41">ROUND(IF(AND(G15&lt;0,J15&gt;0),2+J15/ABS(G15),IF(AND(G15&lt;0,J15&lt;0,G15&lt;J15),2-J15/G15,IF(AND(G15&lt;0,J15&lt;0,G15&gt;J15),ABS(J15)/G15+2,IF(OR(AND(G15=0,J15&lt;0),AND(G15&gt;0,J15=0)),-2,IF(OR(AND(G15=0,J15&gt;0),AND(G15&lt;0,J15=0)),2,IF(AND(G15=0,J15=0),0,J15/G15)))))),4)</f>
        <v>0</v>
      </c>
      <c r="M15" s="932">
        <f aca="true" t="shared" si="3" ref="M15:M41">(J15-G15)</f>
        <v>0</v>
      </c>
      <c r="N15" s="931">
        <f aca="true" t="shared" si="4" ref="N15:N41">ROUND(IF(AND(E15&lt;0,J15&gt;0),1+J15/ABS(E15),IF(AND(E15&lt;0,J15&lt;0,E15&lt;J15),1-J15/E15,IF(AND(E15&lt;0,J15&lt;0,E15&gt;J15),1-J15/E15,IF(OR(AND(E15=0,J15&gt;0),AND(E15&lt;0,J15=0)),1,IF(OR(AND(E15=0,J15&lt;0),AND(E15&gt;0,J15=0)),-1,IF(AND(E15=0,J15=0),0,J15/E15-1)))))),4)</f>
        <v>0</v>
      </c>
    </row>
    <row r="16" spans="1:14" s="38" customFormat="1" ht="29.25" customHeight="1">
      <c r="A16" s="28" t="s">
        <v>1395</v>
      </c>
      <c r="B16" s="1314"/>
      <c r="C16" s="42" t="s">
        <v>1396</v>
      </c>
      <c r="D16" s="935">
        <f>SUM(D14:D15)</f>
        <v>16170</v>
      </c>
      <c r="E16" s="935">
        <f>SUM(E14:E15)</f>
        <v>17250</v>
      </c>
      <c r="F16" s="936">
        <f t="shared" si="0"/>
        <v>0.0668</v>
      </c>
      <c r="G16" s="935">
        <f>SUM(G14:G15)</f>
        <v>17700</v>
      </c>
      <c r="H16" s="935">
        <f>SUM(H14:H15)</f>
        <v>13370</v>
      </c>
      <c r="I16" s="935">
        <f>SUM(I14:I15)</f>
        <v>4458</v>
      </c>
      <c r="J16" s="935">
        <f>SUM(J14:J15)</f>
        <v>17828</v>
      </c>
      <c r="K16" s="937">
        <f t="shared" si="1"/>
        <v>0.7554</v>
      </c>
      <c r="L16" s="938">
        <f t="shared" si="2"/>
        <v>1.0072</v>
      </c>
      <c r="M16" s="935">
        <f t="shared" si="3"/>
        <v>128</v>
      </c>
      <c r="N16" s="939">
        <f t="shared" si="4"/>
        <v>0.0335</v>
      </c>
    </row>
    <row r="17" spans="1:14" s="38" customFormat="1" ht="29.25" customHeight="1">
      <c r="A17" s="28"/>
      <c r="B17" s="1312" t="s">
        <v>1397</v>
      </c>
      <c r="C17" s="33" t="s">
        <v>1393</v>
      </c>
      <c r="D17" s="924">
        <v>0</v>
      </c>
      <c r="E17" s="924">
        <v>0</v>
      </c>
      <c r="F17" s="925">
        <f t="shared" si="0"/>
        <v>0</v>
      </c>
      <c r="G17" s="924">
        <v>0</v>
      </c>
      <c r="H17" s="926">
        <f>'4.매출액'!F26</f>
        <v>0</v>
      </c>
      <c r="I17" s="926">
        <f>'4.매출액'!I26</f>
        <v>0</v>
      </c>
      <c r="J17" s="927">
        <f>SUM(H17+I17)</f>
        <v>0</v>
      </c>
      <c r="K17" s="940">
        <f t="shared" si="1"/>
        <v>0</v>
      </c>
      <c r="L17" s="929">
        <f t="shared" si="2"/>
        <v>0</v>
      </c>
      <c r="M17" s="927">
        <f t="shared" si="3"/>
        <v>0</v>
      </c>
      <c r="N17" s="925">
        <f t="shared" si="4"/>
        <v>0</v>
      </c>
    </row>
    <row r="18" spans="1:14" s="38" customFormat="1" ht="29.25" customHeight="1">
      <c r="A18" s="28"/>
      <c r="B18" s="1313"/>
      <c r="C18" s="44" t="s">
        <v>1394</v>
      </c>
      <c r="D18" s="930">
        <v>15738</v>
      </c>
      <c r="E18" s="930">
        <v>17135</v>
      </c>
      <c r="F18" s="931">
        <f t="shared" si="0"/>
        <v>0.0888</v>
      </c>
      <c r="G18" s="930">
        <v>17000</v>
      </c>
      <c r="H18" s="930">
        <v>17592</v>
      </c>
      <c r="I18" s="930">
        <v>2000</v>
      </c>
      <c r="J18" s="932">
        <f>SUM(H18+I18)</f>
        <v>19592</v>
      </c>
      <c r="K18" s="933">
        <f t="shared" si="1"/>
        <v>1.0348</v>
      </c>
      <c r="L18" s="934">
        <f t="shared" si="2"/>
        <v>1.1525</v>
      </c>
      <c r="M18" s="932">
        <f t="shared" si="3"/>
        <v>2592</v>
      </c>
      <c r="N18" s="931">
        <f t="shared" si="4"/>
        <v>0.1434</v>
      </c>
    </row>
    <row r="19" spans="1:14" s="38" customFormat="1" ht="29.25" customHeight="1">
      <c r="A19" s="28"/>
      <c r="B19" s="1313"/>
      <c r="C19" s="44" t="s">
        <v>1398</v>
      </c>
      <c r="D19" s="930">
        <v>0</v>
      </c>
      <c r="E19" s="930">
        <v>0</v>
      </c>
      <c r="F19" s="931">
        <f t="shared" si="0"/>
        <v>0</v>
      </c>
      <c r="G19" s="930">
        <v>0</v>
      </c>
      <c r="H19" s="930">
        <v>0</v>
      </c>
      <c r="I19" s="930">
        <v>0</v>
      </c>
      <c r="J19" s="932">
        <f>SUM(H19+I19)</f>
        <v>0</v>
      </c>
      <c r="K19" s="933">
        <f t="shared" si="1"/>
        <v>0</v>
      </c>
      <c r="L19" s="934">
        <f t="shared" si="2"/>
        <v>0</v>
      </c>
      <c r="M19" s="932">
        <f t="shared" si="3"/>
        <v>0</v>
      </c>
      <c r="N19" s="931">
        <f t="shared" si="4"/>
        <v>0</v>
      </c>
    </row>
    <row r="20" spans="1:14" s="38" customFormat="1" ht="29.25" customHeight="1">
      <c r="A20" s="28" t="s">
        <v>1399</v>
      </c>
      <c r="B20" s="1313"/>
      <c r="C20" s="45" t="s">
        <v>1396</v>
      </c>
      <c r="D20" s="941">
        <f>SUM(D17:D19)</f>
        <v>15738</v>
      </c>
      <c r="E20" s="941">
        <f>SUM(E17:E19)</f>
        <v>17135</v>
      </c>
      <c r="F20" s="939">
        <f t="shared" si="0"/>
        <v>0.0888</v>
      </c>
      <c r="G20" s="941">
        <f>SUM(G17:G19)</f>
        <v>17000</v>
      </c>
      <c r="H20" s="941">
        <f>SUM(H17:H19)</f>
        <v>17592</v>
      </c>
      <c r="I20" s="941">
        <f>SUM(I17:I19)</f>
        <v>2000</v>
      </c>
      <c r="J20" s="941">
        <f>SUM(J17:J19)</f>
        <v>19592</v>
      </c>
      <c r="K20" s="942">
        <f t="shared" si="1"/>
        <v>1.0348</v>
      </c>
      <c r="L20" s="943">
        <f t="shared" si="2"/>
        <v>1.1525</v>
      </c>
      <c r="M20" s="941">
        <f t="shared" si="3"/>
        <v>2592</v>
      </c>
      <c r="N20" s="939">
        <f t="shared" si="4"/>
        <v>0.1434</v>
      </c>
    </row>
    <row r="21" spans="1:14" s="38" customFormat="1" ht="29.25" customHeight="1">
      <c r="A21" s="28"/>
      <c r="B21" s="1297" t="s">
        <v>1400</v>
      </c>
      <c r="C21" s="33" t="s">
        <v>1393</v>
      </c>
      <c r="D21" s="924">
        <v>13600</v>
      </c>
      <c r="E21" s="924">
        <v>13499</v>
      </c>
      <c r="F21" s="925">
        <f t="shared" si="0"/>
        <v>-0.0074</v>
      </c>
      <c r="G21" s="924">
        <v>14000</v>
      </c>
      <c r="H21" s="926">
        <f>'4.매출액'!F50</f>
        <v>8362</v>
      </c>
      <c r="I21" s="926">
        <f>'4.매출액'!I50</f>
        <v>2787</v>
      </c>
      <c r="J21" s="927">
        <f>SUM(H21+I21)</f>
        <v>11149</v>
      </c>
      <c r="K21" s="940">
        <f t="shared" si="1"/>
        <v>0.5973</v>
      </c>
      <c r="L21" s="929">
        <f t="shared" si="2"/>
        <v>0.7964</v>
      </c>
      <c r="M21" s="927">
        <f t="shared" si="3"/>
        <v>-2851</v>
      </c>
      <c r="N21" s="925">
        <f t="shared" si="4"/>
        <v>-0.1741</v>
      </c>
    </row>
    <row r="22" spans="1:14" s="38" customFormat="1" ht="29.25" customHeight="1">
      <c r="A22" s="28"/>
      <c r="B22" s="1311"/>
      <c r="C22" s="44" t="s">
        <v>1394</v>
      </c>
      <c r="D22" s="930">
        <v>0</v>
      </c>
      <c r="E22" s="930">
        <v>0</v>
      </c>
      <c r="F22" s="931">
        <f t="shared" si="0"/>
        <v>0</v>
      </c>
      <c r="G22" s="930">
        <v>0</v>
      </c>
      <c r="H22" s="944">
        <v>0</v>
      </c>
      <c r="I22" s="944">
        <v>0</v>
      </c>
      <c r="J22" s="932">
        <f>SUM(H22+I22)</f>
        <v>0</v>
      </c>
      <c r="K22" s="933">
        <f t="shared" si="1"/>
        <v>0</v>
      </c>
      <c r="L22" s="934">
        <f t="shared" si="2"/>
        <v>0</v>
      </c>
      <c r="M22" s="932">
        <f t="shared" si="3"/>
        <v>0</v>
      </c>
      <c r="N22" s="931">
        <f t="shared" si="4"/>
        <v>0</v>
      </c>
    </row>
    <row r="23" spans="1:14" s="38" customFormat="1" ht="29.25" customHeight="1">
      <c r="A23" s="28"/>
      <c r="B23" s="1306"/>
      <c r="C23" s="42" t="s">
        <v>1396</v>
      </c>
      <c r="D23" s="935">
        <f>SUM(D21:D22)</f>
        <v>13600</v>
      </c>
      <c r="E23" s="935">
        <f>SUM(E21:E22)</f>
        <v>13499</v>
      </c>
      <c r="F23" s="936">
        <f t="shared" si="0"/>
        <v>-0.0074</v>
      </c>
      <c r="G23" s="935">
        <f>SUM(G21:G22)</f>
        <v>14000</v>
      </c>
      <c r="H23" s="935">
        <f>SUM(H21:H22)</f>
        <v>8362</v>
      </c>
      <c r="I23" s="935">
        <f>SUM(I21:I22)</f>
        <v>2787</v>
      </c>
      <c r="J23" s="935">
        <f>SUM(J21:J22)</f>
        <v>11149</v>
      </c>
      <c r="K23" s="937">
        <f t="shared" si="1"/>
        <v>0.5973</v>
      </c>
      <c r="L23" s="938">
        <f t="shared" si="2"/>
        <v>0.7964</v>
      </c>
      <c r="M23" s="935">
        <f t="shared" si="3"/>
        <v>-2851</v>
      </c>
      <c r="N23" s="936">
        <f t="shared" si="4"/>
        <v>-0.1741</v>
      </c>
    </row>
    <row r="24" spans="1:14" s="38" customFormat="1" ht="29.25" customHeight="1">
      <c r="A24" s="28" t="s">
        <v>1401</v>
      </c>
      <c r="B24" s="1310" t="s">
        <v>1402</v>
      </c>
      <c r="C24" s="1310"/>
      <c r="D24" s="924">
        <v>0</v>
      </c>
      <c r="E24" s="924">
        <v>0</v>
      </c>
      <c r="F24" s="925">
        <f t="shared" si="0"/>
        <v>0</v>
      </c>
      <c r="G24" s="924">
        <v>0</v>
      </c>
      <c r="H24" s="926">
        <f>'4.매출액'!F68</f>
        <v>0</v>
      </c>
      <c r="I24" s="926">
        <f>'4.매출액'!I68</f>
        <v>0</v>
      </c>
      <c r="J24" s="927">
        <f aca="true" t="shared" si="5" ref="J24:J30">SUM(H24+I24)</f>
        <v>0</v>
      </c>
      <c r="K24" s="940">
        <f t="shared" si="1"/>
        <v>0</v>
      </c>
      <c r="L24" s="929">
        <f t="shared" si="2"/>
        <v>0</v>
      </c>
      <c r="M24" s="927">
        <f t="shared" si="3"/>
        <v>0</v>
      </c>
      <c r="N24" s="925">
        <f t="shared" si="4"/>
        <v>0</v>
      </c>
    </row>
    <row r="25" spans="1:14" s="38" customFormat="1" ht="29.25" customHeight="1">
      <c r="A25" s="28"/>
      <c r="B25" s="1300" t="s">
        <v>1007</v>
      </c>
      <c r="C25" s="1300"/>
      <c r="D25" s="930">
        <v>277</v>
      </c>
      <c r="E25" s="930">
        <v>251</v>
      </c>
      <c r="F25" s="931">
        <f t="shared" si="0"/>
        <v>-0.0939</v>
      </c>
      <c r="G25" s="930">
        <v>260</v>
      </c>
      <c r="H25" s="945">
        <f>'4.매출액'!F51</f>
        <v>318</v>
      </c>
      <c r="I25" s="945">
        <f>'4.매출액'!I51</f>
        <v>106</v>
      </c>
      <c r="J25" s="932">
        <f t="shared" si="5"/>
        <v>424</v>
      </c>
      <c r="K25" s="933">
        <f t="shared" si="1"/>
        <v>1.2231</v>
      </c>
      <c r="L25" s="934">
        <f t="shared" si="2"/>
        <v>1.6308</v>
      </c>
      <c r="M25" s="932">
        <f t="shared" si="3"/>
        <v>164</v>
      </c>
      <c r="N25" s="931">
        <f t="shared" si="4"/>
        <v>0.6892</v>
      </c>
    </row>
    <row r="26" spans="1:14" s="38" customFormat="1" ht="29.25" customHeight="1">
      <c r="A26" s="28"/>
      <c r="B26" s="1300" t="s">
        <v>1008</v>
      </c>
      <c r="C26" s="1300"/>
      <c r="D26" s="930">
        <v>46</v>
      </c>
      <c r="E26" s="946">
        <v>46</v>
      </c>
      <c r="F26" s="931">
        <f t="shared" si="0"/>
        <v>0</v>
      </c>
      <c r="G26" s="946">
        <v>45</v>
      </c>
      <c r="H26" s="945">
        <f>'4.매출액'!F81</f>
        <v>11</v>
      </c>
      <c r="I26" s="945">
        <f>'4.매출액'!I81</f>
        <v>3</v>
      </c>
      <c r="J26" s="932">
        <f t="shared" si="5"/>
        <v>14</v>
      </c>
      <c r="K26" s="933">
        <f t="shared" si="1"/>
        <v>0.2444</v>
      </c>
      <c r="L26" s="934">
        <f t="shared" si="2"/>
        <v>0.3111</v>
      </c>
      <c r="M26" s="932">
        <f t="shared" si="3"/>
        <v>-31</v>
      </c>
      <c r="N26" s="931">
        <f t="shared" si="4"/>
        <v>-0.6957</v>
      </c>
    </row>
    <row r="27" spans="1:14" s="38" customFormat="1" ht="29.25" customHeight="1">
      <c r="A27" s="28"/>
      <c r="B27" s="1300" t="s">
        <v>1009</v>
      </c>
      <c r="C27" s="1300"/>
      <c r="D27" s="930">
        <v>0</v>
      </c>
      <c r="E27" s="946">
        <v>0</v>
      </c>
      <c r="F27" s="931">
        <f t="shared" si="0"/>
        <v>0</v>
      </c>
      <c r="G27" s="946">
        <v>0</v>
      </c>
      <c r="H27" s="945">
        <f>'4.매출액'!F88</f>
        <v>0</v>
      </c>
      <c r="I27" s="945">
        <f>'4.매출액'!I88</f>
        <v>0</v>
      </c>
      <c r="J27" s="932">
        <f t="shared" si="5"/>
        <v>0</v>
      </c>
      <c r="K27" s="933">
        <f t="shared" si="1"/>
        <v>0</v>
      </c>
      <c r="L27" s="934">
        <f t="shared" si="2"/>
        <v>0</v>
      </c>
      <c r="M27" s="932">
        <f t="shared" si="3"/>
        <v>0</v>
      </c>
      <c r="N27" s="931">
        <f t="shared" si="4"/>
        <v>0</v>
      </c>
    </row>
    <row r="28" spans="1:14" s="38" customFormat="1" ht="29.25" customHeight="1">
      <c r="A28" s="28" t="s">
        <v>1403</v>
      </c>
      <c r="B28" s="1300" t="s">
        <v>1404</v>
      </c>
      <c r="C28" s="1300"/>
      <c r="D28" s="930">
        <v>143</v>
      </c>
      <c r="E28" s="946">
        <v>59</v>
      </c>
      <c r="F28" s="931">
        <f t="shared" si="0"/>
        <v>-0.5874</v>
      </c>
      <c r="G28" s="946">
        <v>50</v>
      </c>
      <c r="H28" s="945">
        <f>'4.매출액'!F92</f>
        <v>18</v>
      </c>
      <c r="I28" s="945">
        <f>'4.매출액'!I92</f>
        <v>6</v>
      </c>
      <c r="J28" s="932">
        <f t="shared" si="5"/>
        <v>24</v>
      </c>
      <c r="K28" s="933">
        <f t="shared" si="1"/>
        <v>0.36</v>
      </c>
      <c r="L28" s="934">
        <f t="shared" si="2"/>
        <v>0.48</v>
      </c>
      <c r="M28" s="932">
        <f t="shared" si="3"/>
        <v>-26</v>
      </c>
      <c r="N28" s="931">
        <f t="shared" si="4"/>
        <v>-0.5932</v>
      </c>
    </row>
    <row r="29" spans="1:14" s="38" customFormat="1" ht="29.25" customHeight="1">
      <c r="A29" s="28"/>
      <c r="B29" s="1300" t="s">
        <v>1405</v>
      </c>
      <c r="C29" s="1300"/>
      <c r="D29" s="930">
        <v>527</v>
      </c>
      <c r="E29" s="946">
        <v>534</v>
      </c>
      <c r="F29" s="931">
        <f t="shared" si="0"/>
        <v>0.0133</v>
      </c>
      <c r="G29" s="946">
        <v>540</v>
      </c>
      <c r="H29" s="945">
        <f>'6.수탁수수료'!E36+'7.일반수수료'!E41</f>
        <v>660</v>
      </c>
      <c r="I29" s="945">
        <f>'6.수탁수수료'!H36+'7.일반수수료'!H41</f>
        <v>129</v>
      </c>
      <c r="J29" s="932">
        <f t="shared" si="5"/>
        <v>789</v>
      </c>
      <c r="K29" s="933">
        <f t="shared" si="1"/>
        <v>1.2222</v>
      </c>
      <c r="L29" s="934">
        <f t="shared" si="2"/>
        <v>1.4611</v>
      </c>
      <c r="M29" s="932">
        <f t="shared" si="3"/>
        <v>249</v>
      </c>
      <c r="N29" s="931">
        <f t="shared" si="4"/>
        <v>0.4775</v>
      </c>
    </row>
    <row r="30" spans="1:14" s="38" customFormat="1" ht="29.25" customHeight="1">
      <c r="A30" s="28"/>
      <c r="B30" s="1300" t="s">
        <v>1406</v>
      </c>
      <c r="C30" s="1300"/>
      <c r="D30" s="930">
        <v>62</v>
      </c>
      <c r="E30" s="946">
        <v>45</v>
      </c>
      <c r="F30" s="931">
        <f t="shared" si="0"/>
        <v>-0.2742</v>
      </c>
      <c r="G30" s="946">
        <v>70</v>
      </c>
      <c r="H30" s="945">
        <f>'4.매출액'!F95+'4.매출액'!F98+'4.매출액'!F102+'4.매출액'!F110+'4.매출액'!F111+'4.매출액'!F112+'4.매출액'!F113</f>
        <v>59</v>
      </c>
      <c r="I30" s="945">
        <f>'4.매출액'!I95+'4.매출액'!I98+'4.매출액'!I102+'4.매출액'!I110+'4.매출액'!I111+'4.매출액'!I112+'4.매출액'!I113</f>
        <v>20</v>
      </c>
      <c r="J30" s="932">
        <f t="shared" si="5"/>
        <v>79</v>
      </c>
      <c r="K30" s="933">
        <f t="shared" si="1"/>
        <v>0.8429</v>
      </c>
      <c r="L30" s="934">
        <f t="shared" si="2"/>
        <v>1.1286</v>
      </c>
      <c r="M30" s="932">
        <f t="shared" si="3"/>
        <v>9</v>
      </c>
      <c r="N30" s="931">
        <f t="shared" si="4"/>
        <v>0.7556</v>
      </c>
    </row>
    <row r="31" spans="1:14" s="38" customFormat="1" ht="29.25" customHeight="1">
      <c r="A31" s="28" t="s">
        <v>1006</v>
      </c>
      <c r="B31" s="1304" t="s">
        <v>1407</v>
      </c>
      <c r="C31" s="1305"/>
      <c r="D31" s="935">
        <f>SUM(D23:D30,D20,D16)</f>
        <v>46563</v>
      </c>
      <c r="E31" s="935">
        <f>SUM(E23:E30,E20,E16)</f>
        <v>48819</v>
      </c>
      <c r="F31" s="936">
        <f t="shared" si="0"/>
        <v>0.0485</v>
      </c>
      <c r="G31" s="935">
        <f>SUM(G23:G30,G20,G16)</f>
        <v>49665</v>
      </c>
      <c r="H31" s="935">
        <f>SUM(H23:H30,H20,H16)</f>
        <v>40390</v>
      </c>
      <c r="I31" s="935">
        <f>SUM(I23:I30,I20,I16)</f>
        <v>9509</v>
      </c>
      <c r="J31" s="935">
        <f>SUM(J23:J30,J20,J16)</f>
        <v>49899</v>
      </c>
      <c r="K31" s="937">
        <f t="shared" si="1"/>
        <v>0.8132</v>
      </c>
      <c r="L31" s="938">
        <f t="shared" si="2"/>
        <v>1.0047</v>
      </c>
      <c r="M31" s="935">
        <f t="shared" si="3"/>
        <v>234</v>
      </c>
      <c r="N31" s="936">
        <f t="shared" si="4"/>
        <v>0.0221</v>
      </c>
    </row>
    <row r="32" spans="1:14" s="38" customFormat="1" ht="29.25" customHeight="1">
      <c r="A32" s="1312" t="s">
        <v>1408</v>
      </c>
      <c r="B32" s="1303" t="s">
        <v>1010</v>
      </c>
      <c r="C32" s="1303"/>
      <c r="D32" s="947">
        <v>13675</v>
      </c>
      <c r="E32" s="947">
        <v>6801</v>
      </c>
      <c r="F32" s="948">
        <f t="shared" si="0"/>
        <v>-0.5027</v>
      </c>
      <c r="G32" s="949">
        <v>10944</v>
      </c>
      <c r="H32" s="950">
        <f>H37-E37</f>
        <v>9292</v>
      </c>
      <c r="I32" s="950">
        <f>J37-H37</f>
        <v>169</v>
      </c>
      <c r="J32" s="950">
        <f>SUM(H32+I32)</f>
        <v>9461</v>
      </c>
      <c r="K32" s="951">
        <f t="shared" si="1"/>
        <v>0.849</v>
      </c>
      <c r="L32" s="952">
        <f t="shared" si="2"/>
        <v>0.8645</v>
      </c>
      <c r="M32" s="950">
        <f t="shared" si="3"/>
        <v>-1483</v>
      </c>
      <c r="N32" s="948">
        <f t="shared" si="4"/>
        <v>0.3911</v>
      </c>
    </row>
    <row r="33" spans="1:14" s="38" customFormat="1" ht="29.25" customHeight="1">
      <c r="A33" s="1313"/>
      <c r="B33" s="1301" t="s">
        <v>1409</v>
      </c>
      <c r="C33" s="1301"/>
      <c r="D33" s="953">
        <v>6496</v>
      </c>
      <c r="E33" s="953">
        <v>1253</v>
      </c>
      <c r="F33" s="954">
        <f t="shared" si="0"/>
        <v>-0.8071</v>
      </c>
      <c r="G33" s="955">
        <v>11571</v>
      </c>
      <c r="H33" s="956">
        <f>SUM(H39,H40)-SUM(E39,E40)</f>
        <v>4115</v>
      </c>
      <c r="I33" s="956">
        <f>SUM(J39,J40)-SUM(H39,H40)</f>
        <v>790</v>
      </c>
      <c r="J33" s="956">
        <f>SUM(H33+I33)</f>
        <v>4905</v>
      </c>
      <c r="K33" s="957">
        <f t="shared" si="1"/>
        <v>0.3556</v>
      </c>
      <c r="L33" s="958">
        <f t="shared" si="2"/>
        <v>0.4239</v>
      </c>
      <c r="M33" s="956">
        <f t="shared" si="3"/>
        <v>-6666</v>
      </c>
      <c r="N33" s="954">
        <f t="shared" si="4"/>
        <v>2.9146</v>
      </c>
    </row>
    <row r="34" spans="1:14" s="38" customFormat="1" ht="29.25" customHeight="1">
      <c r="A34" s="1314"/>
      <c r="B34" s="1302" t="s">
        <v>1407</v>
      </c>
      <c r="C34" s="1302"/>
      <c r="D34" s="959">
        <f>SUM(D32:D33)</f>
        <v>20171</v>
      </c>
      <c r="E34" s="959">
        <f>SUM(E32:E33)</f>
        <v>8054</v>
      </c>
      <c r="F34" s="960">
        <f t="shared" si="0"/>
        <v>-0.6007</v>
      </c>
      <c r="G34" s="959">
        <f>SUM(G32:G33)</f>
        <v>22515</v>
      </c>
      <c r="H34" s="959">
        <f>SUM(H32:H33)</f>
        <v>13407</v>
      </c>
      <c r="I34" s="959">
        <f>SUM(I32:I33)</f>
        <v>959</v>
      </c>
      <c r="J34" s="959">
        <f>SUM(J32:J33)</f>
        <v>14366</v>
      </c>
      <c r="K34" s="961">
        <f t="shared" si="1"/>
        <v>0.5955</v>
      </c>
      <c r="L34" s="962">
        <f t="shared" si="2"/>
        <v>0.6381</v>
      </c>
      <c r="M34" s="959">
        <f t="shared" si="3"/>
        <v>-8149</v>
      </c>
      <c r="N34" s="960">
        <f t="shared" si="4"/>
        <v>0.7837</v>
      </c>
    </row>
    <row r="35" spans="1:14" s="38" customFormat="1" ht="29.25" customHeight="1">
      <c r="A35" s="1307" t="s">
        <v>1410</v>
      </c>
      <c r="B35" s="1308"/>
      <c r="C35" s="1309"/>
      <c r="D35" s="963">
        <v>2103</v>
      </c>
      <c r="E35" s="963">
        <v>2934</v>
      </c>
      <c r="F35" s="964">
        <f t="shared" si="0"/>
        <v>0.3951</v>
      </c>
      <c r="G35" s="963">
        <v>3200</v>
      </c>
      <c r="H35" s="963">
        <v>1871</v>
      </c>
      <c r="I35" s="965">
        <f>'17.공제수익비용'!G16</f>
        <v>620</v>
      </c>
      <c r="J35" s="966">
        <f>SUM(H35+I35)</f>
        <v>2491</v>
      </c>
      <c r="K35" s="967">
        <f t="shared" si="1"/>
        <v>0.5847</v>
      </c>
      <c r="L35" s="968">
        <f t="shared" si="2"/>
        <v>0.7784</v>
      </c>
      <c r="M35" s="966">
        <f t="shared" si="3"/>
        <v>-709</v>
      </c>
      <c r="N35" s="964">
        <f t="shared" si="4"/>
        <v>-0.151</v>
      </c>
    </row>
    <row r="36" spans="1:14" s="38" customFormat="1" ht="29.25" customHeight="1">
      <c r="A36" s="28" t="s">
        <v>1006</v>
      </c>
      <c r="B36" s="1310" t="s">
        <v>1011</v>
      </c>
      <c r="C36" s="1310"/>
      <c r="D36" s="924">
        <v>116576</v>
      </c>
      <c r="E36" s="924">
        <v>125699</v>
      </c>
      <c r="F36" s="925">
        <f t="shared" si="0"/>
        <v>0.0783</v>
      </c>
      <c r="G36" s="924">
        <v>135000</v>
      </c>
      <c r="H36" s="926">
        <f>'3-3.조달(신용)'!F19</f>
        <v>130335</v>
      </c>
      <c r="I36" s="924">
        <v>1665</v>
      </c>
      <c r="J36" s="927">
        <f>SUM(H36+I36)</f>
        <v>132000</v>
      </c>
      <c r="K36" s="940">
        <f t="shared" si="1"/>
        <v>0.9654</v>
      </c>
      <c r="L36" s="929">
        <f t="shared" si="2"/>
        <v>0.9778</v>
      </c>
      <c r="M36" s="927">
        <f t="shared" si="3"/>
        <v>-3000</v>
      </c>
      <c r="N36" s="925">
        <f t="shared" si="4"/>
        <v>0.0501</v>
      </c>
    </row>
    <row r="37" spans="1:14" s="38" customFormat="1" ht="29.25" customHeight="1">
      <c r="A37" s="28" t="s">
        <v>1411</v>
      </c>
      <c r="B37" s="1300" t="s">
        <v>1012</v>
      </c>
      <c r="C37" s="1300"/>
      <c r="D37" s="930">
        <v>112375</v>
      </c>
      <c r="E37" s="930">
        <v>119176</v>
      </c>
      <c r="F37" s="931">
        <f t="shared" si="0"/>
        <v>0.0605</v>
      </c>
      <c r="G37" s="945">
        <f>'3-3.조달(신용)'!D19</f>
        <v>129750</v>
      </c>
      <c r="H37" s="945">
        <f>'3-3.조달(신용)'!E19</f>
        <v>128468</v>
      </c>
      <c r="I37" s="945">
        <f>'3-3.조달(신용)'!J19</f>
        <v>129142</v>
      </c>
      <c r="J37" s="945">
        <f>'3-3.조달(신용)'!K19</f>
        <v>128637</v>
      </c>
      <c r="K37" s="933">
        <f t="shared" si="1"/>
        <v>0.9901</v>
      </c>
      <c r="L37" s="934">
        <f t="shared" si="2"/>
        <v>0.9914</v>
      </c>
      <c r="M37" s="932">
        <f t="shared" si="3"/>
        <v>-1113</v>
      </c>
      <c r="N37" s="931">
        <f t="shared" si="4"/>
        <v>0.0794</v>
      </c>
    </row>
    <row r="38" spans="1:14" s="38" customFormat="1" ht="29.25" customHeight="1">
      <c r="A38" s="28"/>
      <c r="B38" s="1311" t="s">
        <v>324</v>
      </c>
      <c r="C38" s="1311"/>
      <c r="D38" s="930">
        <v>82414</v>
      </c>
      <c r="E38" s="930">
        <v>92400</v>
      </c>
      <c r="F38" s="931">
        <f t="shared" si="0"/>
        <v>0.1212</v>
      </c>
      <c r="G38" s="946">
        <v>104000</v>
      </c>
      <c r="H38" s="945">
        <f>'3-1.운용(신용)'!F37</f>
        <v>98177</v>
      </c>
      <c r="I38" s="946">
        <v>1823</v>
      </c>
      <c r="J38" s="932">
        <f>SUM(H38,I38)</f>
        <v>100000</v>
      </c>
      <c r="K38" s="933">
        <f t="shared" si="1"/>
        <v>0.944</v>
      </c>
      <c r="L38" s="934">
        <f t="shared" si="2"/>
        <v>0.9615</v>
      </c>
      <c r="M38" s="932">
        <f t="shared" si="3"/>
        <v>-4000</v>
      </c>
      <c r="N38" s="931">
        <f t="shared" si="4"/>
        <v>0.0823</v>
      </c>
    </row>
    <row r="39" spans="1:14" s="38" customFormat="1" ht="29.25" customHeight="1">
      <c r="A39" s="28"/>
      <c r="B39" s="1311" t="s">
        <v>325</v>
      </c>
      <c r="C39" s="1311"/>
      <c r="D39" s="930">
        <v>85192</v>
      </c>
      <c r="E39" s="930">
        <v>86445</v>
      </c>
      <c r="F39" s="931">
        <f t="shared" si="0"/>
        <v>0.0147</v>
      </c>
      <c r="G39" s="945">
        <f>'3-1.운용(신용)'!D37</f>
        <v>96936</v>
      </c>
      <c r="H39" s="945">
        <f>'3-1.운용(신용)'!E37</f>
        <v>91126</v>
      </c>
      <c r="I39" s="945">
        <f>'3-1.운용(신용)'!J37</f>
        <v>93950</v>
      </c>
      <c r="J39" s="945">
        <f>'3-1.운용(신용)'!K37</f>
        <v>91832</v>
      </c>
      <c r="K39" s="933">
        <f>ROUND(IF(AND(G39&lt;0,H39&gt;0),2+H39/ABS(G39),IF(AND(G39&lt;0,H39&lt;0,G39&lt;H39),2-H39/G39,IF(AND(G39&lt;0,H39&lt;0,G39&gt;H39),ABS(H39)/G39+2,IF(OR(AND(G39=0,H39&lt;0),AND(G39&gt;0,H39=0)),-2,IF(OR(AND(G39=0,H39&gt;0),AND(G39&lt;0,H39=0)),2,IF(AND(G39=0,H39=0),0,H39/G39)))))),4)</f>
        <v>0.9401</v>
      </c>
      <c r="L39" s="934">
        <f>ROUND(IF(AND(G39&lt;0,J39&gt;0),2+J39/ABS(G39),IF(AND(G39&lt;0,J39&lt;0,G39&lt;J39),2-J39/G39,IF(AND(G39&lt;0,J39&lt;0,G39&gt;J39),ABS(J39)/G39+2,IF(OR(AND(G39=0,J39&lt;0),AND(G39&gt;0,J39=0)),-2,IF(OR(AND(G39=0,J39&gt;0),AND(G39&lt;0,J39=0)),2,IF(AND(G39=0,J39=0),0,J39/G39)))))),4)</f>
        <v>0.9473</v>
      </c>
      <c r="M39" s="932">
        <f>(J39-G39)</f>
        <v>-5104</v>
      </c>
      <c r="N39" s="931">
        <f>ROUND(IF(AND(E39&lt;0,J39&gt;0),1+J39/ABS(E39),IF(AND(E39&lt;0,J39&lt;0,E39&lt;J39),1-J39/E39,IF(AND(E39&lt;0,J39&lt;0,E39&gt;J39),1-J39/E39,IF(OR(AND(E39=0,J39&gt;0),AND(E39&lt;0,J39=0)),1,IF(OR(AND(E39=0,J39&lt;0),AND(E39&gt;0,J39=0)),-1,IF(AND(E39=0,J39=0),0,J39/E39-1)))))),4)</f>
        <v>0.0623</v>
      </c>
    </row>
    <row r="40" spans="1:14" s="38" customFormat="1" ht="29.25" customHeight="1">
      <c r="A40" s="28" t="s">
        <v>877</v>
      </c>
      <c r="B40" s="1311" t="s">
        <v>1013</v>
      </c>
      <c r="C40" s="1311"/>
      <c r="D40" s="930">
        <v>35038</v>
      </c>
      <c r="E40" s="930">
        <v>34502</v>
      </c>
      <c r="F40" s="931">
        <f t="shared" si="0"/>
        <v>-0.0153</v>
      </c>
      <c r="G40" s="945">
        <f>'3-1.운용(신용)'!D55</f>
        <v>36870</v>
      </c>
      <c r="H40" s="945">
        <f>'3-1.운용(신용)'!E55</f>
        <v>33936</v>
      </c>
      <c r="I40" s="945">
        <f>'3-1.운용(신용)'!J55</f>
        <v>34273</v>
      </c>
      <c r="J40" s="945">
        <f>'3-1.운용(신용)'!K55</f>
        <v>34020</v>
      </c>
      <c r="K40" s="933">
        <f t="shared" si="1"/>
        <v>0.9204</v>
      </c>
      <c r="L40" s="934">
        <f t="shared" si="2"/>
        <v>0.9227</v>
      </c>
      <c r="M40" s="932">
        <f t="shared" si="3"/>
        <v>-2850</v>
      </c>
      <c r="N40" s="931">
        <f t="shared" si="4"/>
        <v>-0.014</v>
      </c>
    </row>
    <row r="41" spans="1:14" s="38" customFormat="1" ht="29.25" customHeight="1">
      <c r="A41" s="51"/>
      <c r="B41" s="1306" t="s">
        <v>1014</v>
      </c>
      <c r="C41" s="1306"/>
      <c r="D41" s="969">
        <v>4106</v>
      </c>
      <c r="E41" s="969">
        <v>4326</v>
      </c>
      <c r="F41" s="936">
        <f t="shared" si="0"/>
        <v>0.0536</v>
      </c>
      <c r="G41" s="969">
        <v>5300</v>
      </c>
      <c r="H41" s="970">
        <f>'3-4.조달(일반)'!F54</f>
        <v>5292</v>
      </c>
      <c r="I41" s="971">
        <v>208</v>
      </c>
      <c r="J41" s="935">
        <f>SUM(H41+I41)</f>
        <v>5500</v>
      </c>
      <c r="K41" s="937">
        <f t="shared" si="1"/>
        <v>0.9985</v>
      </c>
      <c r="L41" s="938">
        <f t="shared" si="2"/>
        <v>1.0377</v>
      </c>
      <c r="M41" s="935">
        <f t="shared" si="3"/>
        <v>200</v>
      </c>
      <c r="N41" s="936">
        <f t="shared" si="4"/>
        <v>0.2714</v>
      </c>
    </row>
    <row r="42" spans="1:14" s="11" customFormat="1" ht="9" customHeight="1">
      <c r="A42" s="52"/>
      <c r="B42" s="53"/>
      <c r="C42" s="52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s="11" customFormat="1" ht="23.25" customHeight="1">
      <c r="A43" s="55" t="s">
        <v>73</v>
      </c>
      <c r="C43" s="52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s="11" customFormat="1" ht="23.25" customHeight="1">
      <c r="A44" s="331" t="s">
        <v>1015</v>
      </c>
      <c r="C44" s="52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s="11" customFormat="1" ht="23.25" customHeight="1">
      <c r="A45" s="55" t="s">
        <v>446</v>
      </c>
      <c r="C45" s="52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s="11" customFormat="1" ht="23.25" customHeight="1">
      <c r="A46" s="55"/>
      <c r="C46" s="826" t="s">
        <v>445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s="11" customFormat="1" ht="21" customHeight="1">
      <c r="A47" s="55" t="s">
        <v>444</v>
      </c>
      <c r="C47" s="52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s="11" customFormat="1" ht="21" customHeight="1">
      <c r="A48" s="55" t="s">
        <v>572</v>
      </c>
      <c r="C48" s="52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s="11" customFormat="1" ht="21" customHeight="1">
      <c r="A49" s="55" t="s">
        <v>1422</v>
      </c>
      <c r="C49" s="52"/>
      <c r="D49" s="54"/>
      <c r="E49" s="54"/>
      <c r="F49" s="55" t="s">
        <v>1423</v>
      </c>
      <c r="G49" s="54"/>
      <c r="H49" s="54"/>
      <c r="I49" s="54"/>
      <c r="J49" s="54"/>
      <c r="K49" s="54"/>
      <c r="L49" s="54"/>
      <c r="M49" s="54"/>
      <c r="N49" s="54"/>
    </row>
    <row r="50" spans="1:14" s="11" customFormat="1" ht="21" customHeight="1">
      <c r="A50" s="55" t="s">
        <v>1424</v>
      </c>
      <c r="C50" s="52"/>
      <c r="D50" s="52"/>
      <c r="E50" s="52"/>
      <c r="F50" s="56" t="s">
        <v>1425</v>
      </c>
      <c r="G50" s="52"/>
      <c r="H50" s="52"/>
      <c r="I50" s="52"/>
      <c r="J50" s="52"/>
      <c r="K50" s="52"/>
      <c r="L50" s="52"/>
      <c r="M50" s="52"/>
      <c r="N50" s="52"/>
    </row>
    <row r="51" spans="1:14" s="11" customFormat="1" ht="21" customHeight="1">
      <c r="A51" s="56" t="s">
        <v>1426</v>
      </c>
      <c r="C51" s="52"/>
      <c r="D51" s="52"/>
      <c r="E51" s="52"/>
      <c r="F51" s="58" t="s">
        <v>1427</v>
      </c>
      <c r="G51" s="52"/>
      <c r="H51" s="52"/>
      <c r="I51" s="52"/>
      <c r="J51" s="52"/>
      <c r="K51" s="52"/>
      <c r="L51" s="52"/>
      <c r="M51" s="52"/>
      <c r="N51" s="52"/>
    </row>
    <row r="52" spans="1:3" s="11" customFormat="1" ht="21" customHeight="1">
      <c r="A52" s="56" t="s">
        <v>1428</v>
      </c>
      <c r="C52" s="57"/>
    </row>
    <row r="53" spans="1:3" s="11" customFormat="1" ht="23.25" customHeight="1">
      <c r="A53" s="331" t="s">
        <v>1016</v>
      </c>
      <c r="C53" s="57"/>
    </row>
    <row r="54" spans="1:3" s="11" customFormat="1" ht="21" customHeight="1">
      <c r="A54" s="59" t="s">
        <v>2135</v>
      </c>
      <c r="C54" s="57"/>
    </row>
    <row r="55" spans="1:3" s="11" customFormat="1" ht="21" customHeight="1">
      <c r="A55" s="59" t="s">
        <v>2136</v>
      </c>
      <c r="C55" s="57"/>
    </row>
    <row r="56" spans="1:3" s="11" customFormat="1" ht="23.25" customHeight="1">
      <c r="A56" s="331" t="s">
        <v>1017</v>
      </c>
      <c r="C56" s="57"/>
    </row>
    <row r="57" spans="1:3" s="11" customFormat="1" ht="21" customHeight="1">
      <c r="A57" s="56" t="s">
        <v>1429</v>
      </c>
      <c r="C57" s="57"/>
    </row>
    <row r="58" spans="1:14" s="11" customFormat="1" ht="23.25" customHeight="1">
      <c r="A58" s="336" t="s">
        <v>1538</v>
      </c>
      <c r="C58" s="52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</sheetData>
  <sheetProtection password="CC4D" sheet="1" objects="1" scenarios="1"/>
  <mergeCells count="35">
    <mergeCell ref="B14:B16"/>
    <mergeCell ref="B17:B20"/>
    <mergeCell ref="B27:C27"/>
    <mergeCell ref="B28:C28"/>
    <mergeCell ref="B24:C24"/>
    <mergeCell ref="B25:C25"/>
    <mergeCell ref="B26:C26"/>
    <mergeCell ref="B21:B23"/>
    <mergeCell ref="D11:D12"/>
    <mergeCell ref="E11:E12"/>
    <mergeCell ref="F11:F12"/>
    <mergeCell ref="J11:J12"/>
    <mergeCell ref="A32:A34"/>
    <mergeCell ref="A1:F1"/>
    <mergeCell ref="A2:F2"/>
    <mergeCell ref="A4:F4"/>
    <mergeCell ref="A5:F5"/>
    <mergeCell ref="A8:N8"/>
    <mergeCell ref="A11:C13"/>
    <mergeCell ref="K11:L12"/>
    <mergeCell ref="M11:M12"/>
    <mergeCell ref="N11:N12"/>
    <mergeCell ref="B41:C41"/>
    <mergeCell ref="A35:C35"/>
    <mergeCell ref="B36:C36"/>
    <mergeCell ref="B37:C37"/>
    <mergeCell ref="B38:C38"/>
    <mergeCell ref="B40:C40"/>
    <mergeCell ref="B39:C39"/>
    <mergeCell ref="B29:C29"/>
    <mergeCell ref="B33:C33"/>
    <mergeCell ref="B34:C34"/>
    <mergeCell ref="B30:C30"/>
    <mergeCell ref="B32:C32"/>
    <mergeCell ref="B31:C31"/>
  </mergeCells>
  <printOptions horizontalCentered="1"/>
  <pageMargins left="0.7874015748031497" right="0.7874015748031497" top="0.984251968503937" bottom="0.1968503937007874" header="0.11811023622047245" footer="0"/>
  <pageSetup fitToHeight="1" fitToWidth="1" horizontalDpi="300" verticalDpi="3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tabColor indexed="27"/>
    <pageSetUpPr fitToPage="1"/>
  </sheetPr>
  <dimension ref="A1:Q86"/>
  <sheetViews>
    <sheetView showGridLines="0" showZeros="0" zoomScale="70" zoomScaleNormal="70" zoomScaleSheetLayoutView="70" workbookViewId="0" topLeftCell="A1">
      <pane xSplit="3" ySplit="6" topLeftCell="D61" activePane="bottomRight" state="frozen"/>
      <selection pane="topLeft" activeCell="E3" sqref="E3:E5"/>
      <selection pane="topRight" activeCell="E3" sqref="E3:E5"/>
      <selection pane="bottomLeft" activeCell="E3" sqref="E3:E5"/>
      <selection pane="bottomRight" activeCell="E12" sqref="E12"/>
    </sheetView>
  </sheetViews>
  <sheetFormatPr defaultColWidth="8.88671875" defaultRowHeight="19.5" customHeight="1"/>
  <cols>
    <col min="1" max="1" width="5.6640625" style="63" customWidth="1"/>
    <col min="2" max="2" width="5.10546875" style="63" customWidth="1"/>
    <col min="3" max="3" width="15.10546875" style="63" customWidth="1"/>
    <col min="4" max="6" width="17.10546875" style="63" customWidth="1"/>
    <col min="7" max="7" width="15.99609375" style="171" hidden="1" customWidth="1"/>
    <col min="8" max="8" width="15.99609375" style="171" customWidth="1"/>
    <col min="9" max="9" width="15.21484375" style="63" customWidth="1"/>
    <col min="10" max="10" width="15.6640625" style="63" customWidth="1"/>
    <col min="11" max="11" width="7.99609375" style="63" customWidth="1"/>
    <col min="12" max="17" width="7.99609375" style="61" customWidth="1"/>
    <col min="18" max="16384" width="7.99609375" style="63" customWidth="1"/>
  </cols>
  <sheetData>
    <row r="1" spans="1:17" ht="30" customHeight="1">
      <c r="A1" s="1396" t="s">
        <v>540</v>
      </c>
      <c r="B1" s="1396"/>
      <c r="C1" s="1396"/>
      <c r="D1" s="1396"/>
      <c r="E1" s="1396"/>
      <c r="F1" s="1396"/>
      <c r="G1" s="1396"/>
      <c r="H1" s="1396"/>
      <c r="I1" s="1396"/>
      <c r="J1" s="1396"/>
      <c r="L1" s="1"/>
      <c r="M1" s="1"/>
      <c r="N1" s="1"/>
      <c r="O1" s="1"/>
      <c r="P1" s="1"/>
      <c r="Q1" s="1"/>
    </row>
    <row r="2" spans="1:17" ht="19.5" customHeight="1">
      <c r="A2" s="902"/>
      <c r="B2" s="902"/>
      <c r="C2" s="902"/>
      <c r="D2" s="902"/>
      <c r="E2" s="902"/>
      <c r="F2" s="902"/>
      <c r="G2" s="902"/>
      <c r="H2" s="902"/>
      <c r="I2" s="902"/>
      <c r="J2" s="902"/>
      <c r="L2" s="1"/>
      <c r="M2" s="1"/>
      <c r="N2" s="1"/>
      <c r="O2" s="1"/>
      <c r="P2" s="1"/>
      <c r="Q2" s="1"/>
    </row>
    <row r="3" spans="1:17" ht="19.5" customHeight="1">
      <c r="A3" s="172"/>
      <c r="B3" s="172"/>
      <c r="C3" s="172"/>
      <c r="D3" s="172"/>
      <c r="E3" s="172"/>
      <c r="F3" s="172"/>
      <c r="G3" s="173"/>
      <c r="H3" s="173"/>
      <c r="I3" s="172"/>
      <c r="J3" s="174" t="s">
        <v>541</v>
      </c>
      <c r="L3" s="1"/>
      <c r="M3" s="1"/>
      <c r="N3" s="1"/>
      <c r="O3" s="1"/>
      <c r="P3" s="1"/>
      <c r="Q3" s="1"/>
    </row>
    <row r="4" spans="1:17" ht="24.75" customHeight="1">
      <c r="A4" s="1393" t="s">
        <v>542</v>
      </c>
      <c r="B4" s="1393"/>
      <c r="C4" s="1393"/>
      <c r="D4" s="1258" t="s">
        <v>1553</v>
      </c>
      <c r="E4" s="1259"/>
      <c r="F4" s="1260"/>
      <c r="G4" s="1259" t="s">
        <v>1555</v>
      </c>
      <c r="H4" s="1259"/>
      <c r="I4" s="1260"/>
      <c r="J4" s="67" t="s">
        <v>1140</v>
      </c>
      <c r="L4" s="1"/>
      <c r="M4" s="1"/>
      <c r="N4" s="1"/>
      <c r="O4" s="1"/>
      <c r="P4" s="1"/>
      <c r="Q4" s="1"/>
    </row>
    <row r="5" spans="1:17" ht="24.75" customHeight="1">
      <c r="A5" s="1393"/>
      <c r="B5" s="1393"/>
      <c r="C5" s="1393"/>
      <c r="D5" s="72" t="s">
        <v>1556</v>
      </c>
      <c r="E5" s="1001" t="s">
        <v>543</v>
      </c>
      <c r="F5" s="74" t="s">
        <v>544</v>
      </c>
      <c r="G5" s="1398" t="s">
        <v>1141</v>
      </c>
      <c r="H5" s="1398" t="s">
        <v>1142</v>
      </c>
      <c r="I5" s="74" t="s">
        <v>1143</v>
      </c>
      <c r="J5" s="69" t="s">
        <v>1044</v>
      </c>
      <c r="L5" s="1"/>
      <c r="M5" s="1"/>
      <c r="N5" s="1"/>
      <c r="O5" s="1"/>
      <c r="P5" s="1"/>
      <c r="Q5" s="1"/>
    </row>
    <row r="6" spans="1:17" ht="30.75" customHeight="1">
      <c r="A6" s="1393"/>
      <c r="B6" s="1393"/>
      <c r="C6" s="1393"/>
      <c r="D6" s="75" t="s">
        <v>545</v>
      </c>
      <c r="E6" s="1002" t="s">
        <v>546</v>
      </c>
      <c r="F6" s="77" t="s">
        <v>547</v>
      </c>
      <c r="G6" s="1399"/>
      <c r="H6" s="1399"/>
      <c r="I6" s="333" t="s">
        <v>1144</v>
      </c>
      <c r="J6" s="48" t="s">
        <v>1145</v>
      </c>
      <c r="L6" s="1"/>
      <c r="M6" s="1"/>
      <c r="N6" s="1"/>
      <c r="O6" s="1"/>
      <c r="P6" s="1"/>
      <c r="Q6" s="1"/>
    </row>
    <row r="7" spans="1:17" ht="22.5" customHeight="1">
      <c r="A7" s="1392" t="s">
        <v>1231</v>
      </c>
      <c r="B7" s="1406" t="s">
        <v>548</v>
      </c>
      <c r="C7" s="104" t="s">
        <v>549</v>
      </c>
      <c r="D7" s="429">
        <v>0</v>
      </c>
      <c r="E7" s="423">
        <v>0</v>
      </c>
      <c r="F7" s="380">
        <f>D7+E7</f>
        <v>0</v>
      </c>
      <c r="G7" s="584">
        <v>0</v>
      </c>
      <c r="H7" s="584">
        <v>0</v>
      </c>
      <c r="I7" s="398">
        <f aca="true" t="shared" si="0" ref="I7:I38">SUM(G7:H7)</f>
        <v>0</v>
      </c>
      <c r="J7" s="381">
        <f aca="true" t="shared" si="1" ref="J7:J38">F7+I7</f>
        <v>0</v>
      </c>
      <c r="L7" s="11"/>
      <c r="M7" s="11"/>
      <c r="N7" s="11"/>
      <c r="O7" s="11"/>
      <c r="P7" s="11"/>
      <c r="Q7" s="11"/>
    </row>
    <row r="8" spans="1:17" ht="22.5" customHeight="1">
      <c r="A8" s="1393"/>
      <c r="B8" s="1389"/>
      <c r="C8" s="106" t="s">
        <v>550</v>
      </c>
      <c r="D8" s="431">
        <v>0</v>
      </c>
      <c r="E8" s="424">
        <v>0</v>
      </c>
      <c r="F8" s="383">
        <f aca="true" t="shared" si="2" ref="F8:F71">D8+E8</f>
        <v>0</v>
      </c>
      <c r="G8" s="586">
        <v>0</v>
      </c>
      <c r="H8" s="586">
        <v>0</v>
      </c>
      <c r="I8" s="383">
        <f t="shared" si="0"/>
        <v>0</v>
      </c>
      <c r="J8" s="384">
        <f t="shared" si="1"/>
        <v>0</v>
      </c>
      <c r="L8" s="11"/>
      <c r="M8" s="11"/>
      <c r="N8" s="11"/>
      <c r="O8" s="11"/>
      <c r="P8" s="11"/>
      <c r="Q8" s="11"/>
    </row>
    <row r="9" spans="1:17" ht="22.5" customHeight="1">
      <c r="A9" s="1393"/>
      <c r="B9" s="1389"/>
      <c r="C9" s="106" t="s">
        <v>551</v>
      </c>
      <c r="D9" s="431">
        <v>0</v>
      </c>
      <c r="E9" s="424">
        <v>0</v>
      </c>
      <c r="F9" s="383">
        <f t="shared" si="2"/>
        <v>0</v>
      </c>
      <c r="G9" s="586">
        <v>0</v>
      </c>
      <c r="H9" s="586">
        <v>0</v>
      </c>
      <c r="I9" s="383">
        <f t="shared" si="0"/>
        <v>0</v>
      </c>
      <c r="J9" s="384">
        <f t="shared" si="1"/>
        <v>0</v>
      </c>
      <c r="L9" s="11"/>
      <c r="M9" s="11"/>
      <c r="N9" s="11"/>
      <c r="O9" s="11"/>
      <c r="P9" s="11"/>
      <c r="Q9" s="11"/>
    </row>
    <row r="10" spans="1:17" ht="22.5" customHeight="1">
      <c r="A10" s="1393"/>
      <c r="B10" s="1389"/>
      <c r="C10" s="46" t="s">
        <v>552</v>
      </c>
      <c r="D10" s="433">
        <f>SUM(D7:D9)</f>
        <v>0</v>
      </c>
      <c r="E10" s="390">
        <f>SUM(E7:E9)</f>
        <v>0</v>
      </c>
      <c r="F10" s="386">
        <f t="shared" si="2"/>
        <v>0</v>
      </c>
      <c r="G10" s="390">
        <f>SUM(G7:G9)</f>
        <v>0</v>
      </c>
      <c r="H10" s="390">
        <f>SUM(H7:H9)</f>
        <v>0</v>
      </c>
      <c r="I10" s="377">
        <f t="shared" si="0"/>
        <v>0</v>
      </c>
      <c r="J10" s="387">
        <f t="shared" si="1"/>
        <v>0</v>
      </c>
      <c r="L10" s="11"/>
      <c r="M10" s="11"/>
      <c r="N10" s="11"/>
      <c r="O10" s="11"/>
      <c r="P10" s="11"/>
      <c r="Q10" s="11"/>
    </row>
    <row r="11" spans="1:17" ht="22.5" customHeight="1">
      <c r="A11" s="1393"/>
      <c r="B11" s="1353" t="s">
        <v>553</v>
      </c>
      <c r="C11" s="1353"/>
      <c r="D11" s="408">
        <v>11688</v>
      </c>
      <c r="E11" s="409">
        <v>0</v>
      </c>
      <c r="F11" s="392">
        <f t="shared" si="2"/>
        <v>11688</v>
      </c>
      <c r="G11" s="413">
        <v>0</v>
      </c>
      <c r="H11" s="413">
        <v>3896</v>
      </c>
      <c r="I11" s="392">
        <f t="shared" si="0"/>
        <v>3896</v>
      </c>
      <c r="J11" s="397">
        <f t="shared" si="1"/>
        <v>15584</v>
      </c>
      <c r="L11" s="11"/>
      <c r="M11" s="11"/>
      <c r="N11" s="11"/>
      <c r="O11" s="11"/>
      <c r="P11" s="11"/>
      <c r="Q11" s="11"/>
    </row>
    <row r="12" spans="1:17" ht="22.5" customHeight="1">
      <c r="A12" s="1393"/>
      <c r="B12" s="1353" t="s">
        <v>1227</v>
      </c>
      <c r="C12" s="1353"/>
      <c r="D12" s="616">
        <v>0</v>
      </c>
      <c r="E12" s="617">
        <v>0</v>
      </c>
      <c r="F12" s="398">
        <f t="shared" si="2"/>
        <v>0</v>
      </c>
      <c r="G12" s="599">
        <v>0</v>
      </c>
      <c r="H12" s="599">
        <v>0</v>
      </c>
      <c r="I12" s="398">
        <f t="shared" si="0"/>
        <v>0</v>
      </c>
      <c r="J12" s="403">
        <f t="shared" si="1"/>
        <v>0</v>
      </c>
      <c r="L12" s="11"/>
      <c r="M12" s="11"/>
      <c r="N12" s="11"/>
      <c r="O12" s="11"/>
      <c r="P12" s="11"/>
      <c r="Q12" s="11"/>
    </row>
    <row r="13" spans="1:17" ht="22.5" customHeight="1">
      <c r="A13" s="1393"/>
      <c r="B13" s="1356" t="s">
        <v>556</v>
      </c>
      <c r="C13" s="79" t="s">
        <v>557</v>
      </c>
      <c r="D13" s="429">
        <v>147</v>
      </c>
      <c r="E13" s="423">
        <v>0</v>
      </c>
      <c r="F13" s="398">
        <f t="shared" si="2"/>
        <v>147</v>
      </c>
      <c r="G13" s="584">
        <v>0</v>
      </c>
      <c r="H13" s="584">
        <v>49</v>
      </c>
      <c r="I13" s="398">
        <f t="shared" si="0"/>
        <v>49</v>
      </c>
      <c r="J13" s="381">
        <f t="shared" si="1"/>
        <v>196</v>
      </c>
      <c r="L13" s="38"/>
      <c r="M13" s="38"/>
      <c r="N13" s="38"/>
      <c r="O13" s="38"/>
      <c r="P13" s="38"/>
      <c r="Q13" s="38"/>
    </row>
    <row r="14" spans="1:17" ht="20.25" customHeight="1">
      <c r="A14" s="1393"/>
      <c r="B14" s="1404"/>
      <c r="C14" s="81" t="s">
        <v>555</v>
      </c>
      <c r="D14" s="591">
        <v>1208</v>
      </c>
      <c r="E14" s="592">
        <v>0</v>
      </c>
      <c r="F14" s="383">
        <f t="shared" si="2"/>
        <v>1208</v>
      </c>
      <c r="G14" s="593">
        <v>0</v>
      </c>
      <c r="H14" s="593">
        <v>403</v>
      </c>
      <c r="I14" s="383">
        <f t="shared" si="0"/>
        <v>403</v>
      </c>
      <c r="J14" s="384">
        <f t="shared" si="1"/>
        <v>1611</v>
      </c>
      <c r="L14" s="38"/>
      <c r="M14" s="38"/>
      <c r="N14" s="38"/>
      <c r="O14" s="38"/>
      <c r="P14" s="38"/>
      <c r="Q14" s="38"/>
    </row>
    <row r="15" spans="1:17" ht="22.5" customHeight="1">
      <c r="A15" s="1393"/>
      <c r="B15" s="1411"/>
      <c r="C15" s="46" t="s">
        <v>552</v>
      </c>
      <c r="D15" s="594">
        <f>SUM(D13:D14)</f>
        <v>1355</v>
      </c>
      <c r="E15" s="390">
        <f>SUM(E13:E14)</f>
        <v>0</v>
      </c>
      <c r="F15" s="386">
        <f t="shared" si="2"/>
        <v>1355</v>
      </c>
      <c r="G15" s="390">
        <f>SUM(G13:G14)</f>
        <v>0</v>
      </c>
      <c r="H15" s="595">
        <f>SUM(H13:H14)</f>
        <v>452</v>
      </c>
      <c r="I15" s="386">
        <f t="shared" si="0"/>
        <v>452</v>
      </c>
      <c r="J15" s="387">
        <f t="shared" si="1"/>
        <v>1807</v>
      </c>
      <c r="L15" s="38"/>
      <c r="M15" s="38"/>
      <c r="N15" s="38"/>
      <c r="O15" s="38"/>
      <c r="P15" s="38"/>
      <c r="Q15" s="38"/>
    </row>
    <row r="16" spans="1:17" ht="22.5" customHeight="1">
      <c r="A16" s="1288" t="s">
        <v>558</v>
      </c>
      <c r="B16" s="1288"/>
      <c r="C16" s="1288"/>
      <c r="D16" s="590">
        <f>SUM(D10:D12,D15)</f>
        <v>13043</v>
      </c>
      <c r="E16" s="396">
        <f>SUM(E10:E12,E15)</f>
        <v>0</v>
      </c>
      <c r="F16" s="392">
        <f t="shared" si="2"/>
        <v>13043</v>
      </c>
      <c r="G16" s="396">
        <f>SUM(G10:G12,G15)</f>
        <v>0</v>
      </c>
      <c r="H16" s="589">
        <f>SUM(H10:H12,H15)</f>
        <v>4348</v>
      </c>
      <c r="I16" s="392">
        <f t="shared" si="0"/>
        <v>4348</v>
      </c>
      <c r="J16" s="397">
        <f t="shared" si="1"/>
        <v>17391</v>
      </c>
      <c r="L16" s="38"/>
      <c r="M16" s="38"/>
      <c r="N16" s="38"/>
      <c r="O16" s="38"/>
      <c r="P16" s="38"/>
      <c r="Q16" s="38"/>
    </row>
    <row r="17" spans="1:17" ht="22.5" customHeight="1">
      <c r="A17" s="1404" t="s">
        <v>243</v>
      </c>
      <c r="B17" s="1238" t="s">
        <v>1229</v>
      </c>
      <c r="C17" s="1239"/>
      <c r="D17" s="920">
        <v>0</v>
      </c>
      <c r="E17" s="921">
        <v>0</v>
      </c>
      <c r="F17" s="386">
        <f t="shared" si="2"/>
        <v>0</v>
      </c>
      <c r="G17" s="921">
        <v>0</v>
      </c>
      <c r="H17" s="921">
        <v>0</v>
      </c>
      <c r="I17" s="386">
        <f t="shared" si="0"/>
        <v>0</v>
      </c>
      <c r="J17" s="387">
        <f t="shared" si="1"/>
        <v>0</v>
      </c>
      <c r="L17" s="38"/>
      <c r="M17" s="1216"/>
      <c r="N17" s="1216"/>
      <c r="O17" s="1216"/>
      <c r="P17" s="1216"/>
      <c r="Q17" s="1216"/>
    </row>
    <row r="18" spans="1:17" ht="22.5" customHeight="1">
      <c r="A18" s="1257"/>
      <c r="B18" s="1392" t="s">
        <v>560</v>
      </c>
      <c r="C18" s="79" t="s">
        <v>561</v>
      </c>
      <c r="D18" s="429">
        <v>0</v>
      </c>
      <c r="E18" s="423">
        <v>0</v>
      </c>
      <c r="F18" s="380">
        <f t="shared" si="2"/>
        <v>0</v>
      </c>
      <c r="G18" s="584">
        <v>0</v>
      </c>
      <c r="H18" s="584">
        <v>0</v>
      </c>
      <c r="I18" s="380">
        <f t="shared" si="0"/>
        <v>0</v>
      </c>
      <c r="J18" s="381">
        <f t="shared" si="1"/>
        <v>0</v>
      </c>
      <c r="L18" s="38"/>
      <c r="M18" s="1216"/>
      <c r="N18" s="1216"/>
      <c r="O18" s="1216"/>
      <c r="P18" s="1216"/>
      <c r="Q18" s="1216"/>
    </row>
    <row r="19" spans="1:17" ht="22.5" customHeight="1">
      <c r="A19" s="1257"/>
      <c r="B19" s="1393"/>
      <c r="C19" s="81" t="s">
        <v>562</v>
      </c>
      <c r="D19" s="431">
        <v>0</v>
      </c>
      <c r="E19" s="424">
        <v>0</v>
      </c>
      <c r="F19" s="383">
        <f t="shared" si="2"/>
        <v>0</v>
      </c>
      <c r="G19" s="586">
        <v>0</v>
      </c>
      <c r="H19" s="586">
        <v>0</v>
      </c>
      <c r="I19" s="383">
        <f t="shared" si="0"/>
        <v>0</v>
      </c>
      <c r="J19" s="384">
        <f t="shared" si="1"/>
        <v>0</v>
      </c>
      <c r="L19" s="38"/>
      <c r="M19" s="1216"/>
      <c r="N19" s="1216"/>
      <c r="O19" s="1216"/>
      <c r="P19" s="1216"/>
      <c r="Q19" s="1216"/>
    </row>
    <row r="20" spans="1:17" ht="21.75" customHeight="1">
      <c r="A20" s="1257"/>
      <c r="B20" s="1393"/>
      <c r="C20" s="81" t="s">
        <v>563</v>
      </c>
      <c r="D20" s="431">
        <v>0</v>
      </c>
      <c r="E20" s="424">
        <v>0</v>
      </c>
      <c r="F20" s="383">
        <f t="shared" si="2"/>
        <v>0</v>
      </c>
      <c r="G20" s="586">
        <v>0</v>
      </c>
      <c r="H20" s="586">
        <v>0</v>
      </c>
      <c r="I20" s="383">
        <f t="shared" si="0"/>
        <v>0</v>
      </c>
      <c r="J20" s="384">
        <f t="shared" si="1"/>
        <v>0</v>
      </c>
      <c r="L20" s="38"/>
      <c r="M20" s="1349"/>
      <c r="N20" s="1349"/>
      <c r="O20" s="1349"/>
      <c r="P20" s="1349"/>
      <c r="Q20" s="1216"/>
    </row>
    <row r="21" spans="1:17" ht="22.5" customHeight="1">
      <c r="A21" s="1257"/>
      <c r="B21" s="1393"/>
      <c r="C21" s="81" t="s">
        <v>564</v>
      </c>
      <c r="D21" s="431">
        <v>0</v>
      </c>
      <c r="E21" s="424">
        <v>0</v>
      </c>
      <c r="F21" s="383">
        <f t="shared" si="2"/>
        <v>0</v>
      </c>
      <c r="G21" s="586">
        <v>0</v>
      </c>
      <c r="H21" s="586">
        <v>0</v>
      </c>
      <c r="I21" s="383">
        <f t="shared" si="0"/>
        <v>0</v>
      </c>
      <c r="J21" s="384">
        <f t="shared" si="1"/>
        <v>0</v>
      </c>
      <c r="L21" s="11"/>
      <c r="M21" s="21"/>
      <c r="N21" s="21"/>
      <c r="O21" s="21"/>
      <c r="P21" s="21"/>
      <c r="Q21" s="21"/>
    </row>
    <row r="22" spans="1:17" ht="22.5" customHeight="1">
      <c r="A22" s="1257"/>
      <c r="B22" s="1393"/>
      <c r="C22" s="81" t="s">
        <v>555</v>
      </c>
      <c r="D22" s="431">
        <v>0</v>
      </c>
      <c r="E22" s="424">
        <v>0</v>
      </c>
      <c r="F22" s="383">
        <f t="shared" si="2"/>
        <v>0</v>
      </c>
      <c r="G22" s="586">
        <v>0</v>
      </c>
      <c r="H22" s="586">
        <v>0</v>
      </c>
      <c r="I22" s="383">
        <f t="shared" si="0"/>
        <v>0</v>
      </c>
      <c r="J22" s="384">
        <f t="shared" si="1"/>
        <v>0</v>
      </c>
      <c r="L22" s="11"/>
      <c r="M22" s="21"/>
      <c r="N22" s="21"/>
      <c r="O22" s="21"/>
      <c r="P22" s="21"/>
      <c r="Q22" s="21"/>
    </row>
    <row r="23" spans="1:17" ht="22.5" customHeight="1">
      <c r="A23" s="1257"/>
      <c r="B23" s="1393"/>
      <c r="C23" s="46" t="s">
        <v>552</v>
      </c>
      <c r="D23" s="433">
        <f>SUM(D18:D22)</f>
        <v>0</v>
      </c>
      <c r="E23" s="390">
        <f>SUM(E18:E22)</f>
        <v>0</v>
      </c>
      <c r="F23" s="386">
        <f t="shared" si="2"/>
        <v>0</v>
      </c>
      <c r="G23" s="390">
        <f>SUM(G18:G22)</f>
        <v>0</v>
      </c>
      <c r="H23" s="390">
        <f>SUM(H18:H22)</f>
        <v>0</v>
      </c>
      <c r="I23" s="386">
        <f t="shared" si="0"/>
        <v>0</v>
      </c>
      <c r="J23" s="387">
        <f t="shared" si="1"/>
        <v>0</v>
      </c>
      <c r="L23" s="11"/>
      <c r="M23" s="21"/>
      <c r="N23" s="21"/>
      <c r="O23" s="21"/>
      <c r="P23" s="21"/>
      <c r="Q23" s="21"/>
    </row>
    <row r="24" spans="1:17" ht="22.5" customHeight="1">
      <c r="A24" s="1257"/>
      <c r="B24" s="1353" t="s">
        <v>565</v>
      </c>
      <c r="C24" s="1353"/>
      <c r="D24" s="408">
        <v>0</v>
      </c>
      <c r="E24" s="409">
        <v>0</v>
      </c>
      <c r="F24" s="392">
        <f t="shared" si="2"/>
        <v>0</v>
      </c>
      <c r="G24" s="413">
        <v>0</v>
      </c>
      <c r="H24" s="413">
        <v>0</v>
      </c>
      <c r="I24" s="392">
        <f t="shared" si="0"/>
        <v>0</v>
      </c>
      <c r="J24" s="397">
        <f t="shared" si="1"/>
        <v>0</v>
      </c>
      <c r="L24" s="11"/>
      <c r="M24" s="21"/>
      <c r="N24" s="21"/>
      <c r="O24" s="21"/>
      <c r="P24" s="21"/>
      <c r="Q24" s="21"/>
    </row>
    <row r="25" spans="1:17" ht="22.5" customHeight="1">
      <c r="A25" s="1257"/>
      <c r="B25" s="1353" t="s">
        <v>566</v>
      </c>
      <c r="C25" s="1353"/>
      <c r="D25" s="408">
        <v>0</v>
      </c>
      <c r="E25" s="409">
        <v>0</v>
      </c>
      <c r="F25" s="392">
        <f t="shared" si="2"/>
        <v>0</v>
      </c>
      <c r="G25" s="413">
        <v>0</v>
      </c>
      <c r="H25" s="413">
        <v>0</v>
      </c>
      <c r="I25" s="392">
        <f t="shared" si="0"/>
        <v>0</v>
      </c>
      <c r="J25" s="397">
        <f t="shared" si="1"/>
        <v>0</v>
      </c>
      <c r="L25" s="11"/>
      <c r="M25" s="11"/>
      <c r="N25" s="11"/>
      <c r="O25" s="11"/>
      <c r="P25" s="11"/>
      <c r="Q25" s="11"/>
    </row>
    <row r="26" spans="1:17" ht="22.5" customHeight="1">
      <c r="A26" s="1342"/>
      <c r="B26" s="1228" t="s">
        <v>544</v>
      </c>
      <c r="C26" s="1227"/>
      <c r="D26" s="411">
        <f>SUM(D17,D23:D25)</f>
        <v>0</v>
      </c>
      <c r="E26" s="396">
        <f>SUM(E17,E23:E25)</f>
        <v>0</v>
      </c>
      <c r="F26" s="392">
        <f t="shared" si="2"/>
        <v>0</v>
      </c>
      <c r="G26" s="396">
        <f>SUM(G17,G23:G25)</f>
        <v>0</v>
      </c>
      <c r="H26" s="396">
        <f>SUM(H17,H23:H25)</f>
        <v>0</v>
      </c>
      <c r="I26" s="392">
        <f t="shared" si="0"/>
        <v>0</v>
      </c>
      <c r="J26" s="397">
        <f t="shared" si="1"/>
        <v>0</v>
      </c>
      <c r="L26" s="11"/>
      <c r="M26" s="11"/>
      <c r="N26" s="11"/>
      <c r="O26" s="11"/>
      <c r="P26" s="11"/>
      <c r="Q26" s="11"/>
    </row>
    <row r="27" spans="1:17" ht="22.5" customHeight="1">
      <c r="A27" s="1356" t="s">
        <v>567</v>
      </c>
      <c r="B27" s="1392" t="s">
        <v>568</v>
      </c>
      <c r="C27" s="79" t="s">
        <v>569</v>
      </c>
      <c r="D27" s="429">
        <v>0</v>
      </c>
      <c r="E27" s="423">
        <v>0</v>
      </c>
      <c r="F27" s="380">
        <f t="shared" si="2"/>
        <v>0</v>
      </c>
      <c r="G27" s="584">
        <v>0</v>
      </c>
      <c r="H27" s="584">
        <v>0</v>
      </c>
      <c r="I27" s="380">
        <f t="shared" si="0"/>
        <v>0</v>
      </c>
      <c r="J27" s="381">
        <f t="shared" si="1"/>
        <v>0</v>
      </c>
      <c r="L27" s="11"/>
      <c r="M27" s="11"/>
      <c r="N27" s="11"/>
      <c r="O27" s="11"/>
      <c r="P27" s="11"/>
      <c r="Q27" s="11"/>
    </row>
    <row r="28" spans="1:17" ht="22.5" customHeight="1">
      <c r="A28" s="1257"/>
      <c r="B28" s="1393"/>
      <c r="C28" s="81" t="s">
        <v>570</v>
      </c>
      <c r="D28" s="431">
        <v>0</v>
      </c>
      <c r="E28" s="424">
        <v>0</v>
      </c>
      <c r="F28" s="383">
        <f t="shared" si="2"/>
        <v>0</v>
      </c>
      <c r="G28" s="586">
        <v>0</v>
      </c>
      <c r="H28" s="586">
        <v>0</v>
      </c>
      <c r="I28" s="383">
        <f t="shared" si="0"/>
        <v>0</v>
      </c>
      <c r="J28" s="384">
        <f t="shared" si="1"/>
        <v>0</v>
      </c>
      <c r="L28" s="11"/>
      <c r="M28" s="11"/>
      <c r="N28" s="11"/>
      <c r="O28" s="11"/>
      <c r="P28" s="11"/>
      <c r="Q28" s="11"/>
    </row>
    <row r="29" spans="1:17" ht="22.5" customHeight="1">
      <c r="A29" s="1257"/>
      <c r="B29" s="1393"/>
      <c r="C29" s="46" t="s">
        <v>552</v>
      </c>
      <c r="D29" s="433">
        <f>SUM(D27:D28)</f>
        <v>0</v>
      </c>
      <c r="E29" s="390">
        <f>SUM(E27:E28)</f>
        <v>0</v>
      </c>
      <c r="F29" s="386">
        <f t="shared" si="2"/>
        <v>0</v>
      </c>
      <c r="G29" s="390">
        <f>SUM(G27:G28)</f>
        <v>0</v>
      </c>
      <c r="H29" s="390">
        <f>SUM(H27:H28)</f>
        <v>0</v>
      </c>
      <c r="I29" s="386">
        <f t="shared" si="0"/>
        <v>0</v>
      </c>
      <c r="J29" s="387">
        <f t="shared" si="1"/>
        <v>0</v>
      </c>
      <c r="L29" s="11"/>
      <c r="M29" s="11"/>
      <c r="N29" s="11"/>
      <c r="O29" s="11"/>
      <c r="P29" s="11"/>
      <c r="Q29" s="11"/>
    </row>
    <row r="30" spans="1:17" ht="22.5" customHeight="1">
      <c r="A30" s="1257"/>
      <c r="B30" s="1392" t="s">
        <v>491</v>
      </c>
      <c r="C30" s="81" t="s">
        <v>571</v>
      </c>
      <c r="D30" s="431">
        <v>0</v>
      </c>
      <c r="E30" s="424">
        <v>0</v>
      </c>
      <c r="F30" s="383">
        <f t="shared" si="2"/>
        <v>0</v>
      </c>
      <c r="G30" s="586">
        <v>0</v>
      </c>
      <c r="H30" s="586">
        <v>0</v>
      </c>
      <c r="I30" s="383">
        <f t="shared" si="0"/>
        <v>0</v>
      </c>
      <c r="J30" s="384">
        <f t="shared" si="1"/>
        <v>0</v>
      </c>
      <c r="L30" s="11"/>
      <c r="M30" s="11"/>
      <c r="N30" s="11"/>
      <c r="O30" s="11"/>
      <c r="P30" s="11"/>
      <c r="Q30" s="11"/>
    </row>
    <row r="31" spans="1:17" ht="22.5" customHeight="1">
      <c r="A31" s="1257"/>
      <c r="B31" s="1393"/>
      <c r="C31" s="81" t="s">
        <v>573</v>
      </c>
      <c r="D31" s="431">
        <v>0</v>
      </c>
      <c r="E31" s="424">
        <v>0</v>
      </c>
      <c r="F31" s="383">
        <f t="shared" si="2"/>
        <v>0</v>
      </c>
      <c r="G31" s="586">
        <v>0</v>
      </c>
      <c r="H31" s="586">
        <v>0</v>
      </c>
      <c r="I31" s="383">
        <f t="shared" si="0"/>
        <v>0</v>
      </c>
      <c r="J31" s="384">
        <f t="shared" si="1"/>
        <v>0</v>
      </c>
      <c r="L31" s="11"/>
      <c r="M31" s="11"/>
      <c r="N31" s="11"/>
      <c r="O31" s="11"/>
      <c r="P31" s="11"/>
      <c r="Q31" s="11"/>
    </row>
    <row r="32" spans="1:17" ht="22.5" customHeight="1">
      <c r="A32" s="1257"/>
      <c r="B32" s="1393"/>
      <c r="C32" s="46" t="s">
        <v>552</v>
      </c>
      <c r="D32" s="433">
        <f>SUM(D30:D31)</f>
        <v>0</v>
      </c>
      <c r="E32" s="390">
        <f>SUM(E30:E31)</f>
        <v>0</v>
      </c>
      <c r="F32" s="386">
        <f t="shared" si="2"/>
        <v>0</v>
      </c>
      <c r="G32" s="390">
        <f>SUM(G30:G31)</f>
        <v>0</v>
      </c>
      <c r="H32" s="390">
        <f>SUM(H30:H31)</f>
        <v>0</v>
      </c>
      <c r="I32" s="386">
        <f t="shared" si="0"/>
        <v>0</v>
      </c>
      <c r="J32" s="387">
        <f t="shared" si="1"/>
        <v>0</v>
      </c>
      <c r="L32" s="11"/>
      <c r="M32" s="11"/>
      <c r="N32" s="11"/>
      <c r="O32" s="11"/>
      <c r="P32" s="11"/>
      <c r="Q32" s="11"/>
    </row>
    <row r="33" spans="1:17" ht="22.5" customHeight="1">
      <c r="A33" s="1257"/>
      <c r="B33" s="1392" t="s">
        <v>574</v>
      </c>
      <c r="C33" s="79" t="s">
        <v>554</v>
      </c>
      <c r="D33" s="429">
        <v>0</v>
      </c>
      <c r="E33" s="423">
        <v>0</v>
      </c>
      <c r="F33" s="380">
        <f t="shared" si="2"/>
        <v>0</v>
      </c>
      <c r="G33" s="584">
        <v>0</v>
      </c>
      <c r="H33" s="584">
        <v>0</v>
      </c>
      <c r="I33" s="380">
        <f t="shared" si="0"/>
        <v>0</v>
      </c>
      <c r="J33" s="381">
        <f t="shared" si="1"/>
        <v>0</v>
      </c>
      <c r="L33" s="11"/>
      <c r="M33" s="11"/>
      <c r="N33" s="11"/>
      <c r="O33" s="11"/>
      <c r="P33" s="11"/>
      <c r="Q33" s="11"/>
    </row>
    <row r="34" spans="1:17" ht="22.5" customHeight="1">
      <c r="A34" s="1257"/>
      <c r="B34" s="1393"/>
      <c r="C34" s="81" t="s">
        <v>575</v>
      </c>
      <c r="D34" s="431">
        <v>0</v>
      </c>
      <c r="E34" s="424">
        <v>0</v>
      </c>
      <c r="F34" s="383">
        <f t="shared" si="2"/>
        <v>0</v>
      </c>
      <c r="G34" s="586">
        <v>0</v>
      </c>
      <c r="H34" s="586">
        <v>0</v>
      </c>
      <c r="I34" s="383">
        <f t="shared" si="0"/>
        <v>0</v>
      </c>
      <c r="J34" s="384">
        <f t="shared" si="1"/>
        <v>0</v>
      </c>
      <c r="L34" s="11"/>
      <c r="M34" s="11"/>
      <c r="N34" s="11"/>
      <c r="O34" s="11"/>
      <c r="P34" s="11"/>
      <c r="Q34" s="11"/>
    </row>
    <row r="35" spans="1:10" ht="22.5" customHeight="1">
      <c r="A35" s="1257"/>
      <c r="B35" s="1393"/>
      <c r="C35" s="46" t="s">
        <v>552</v>
      </c>
      <c r="D35" s="433">
        <f>SUM(D33:D34)</f>
        <v>0</v>
      </c>
      <c r="E35" s="390">
        <f>SUM(E33:E34)</f>
        <v>0</v>
      </c>
      <c r="F35" s="386">
        <f t="shared" si="2"/>
        <v>0</v>
      </c>
      <c r="G35" s="390">
        <f>SUM(G33:G34)</f>
        <v>0</v>
      </c>
      <c r="H35" s="390">
        <f>SUM(H33:H34)</f>
        <v>0</v>
      </c>
      <c r="I35" s="386">
        <f t="shared" si="0"/>
        <v>0</v>
      </c>
      <c r="J35" s="387">
        <f t="shared" si="1"/>
        <v>0</v>
      </c>
    </row>
    <row r="36" spans="1:17" ht="22.5" customHeight="1">
      <c r="A36" s="1257"/>
      <c r="B36" s="1353" t="s">
        <v>576</v>
      </c>
      <c r="C36" s="1353"/>
      <c r="D36" s="408">
        <v>0</v>
      </c>
      <c r="E36" s="409">
        <v>0</v>
      </c>
      <c r="F36" s="392">
        <f t="shared" si="2"/>
        <v>0</v>
      </c>
      <c r="G36" s="413">
        <v>0</v>
      </c>
      <c r="H36" s="413">
        <v>0</v>
      </c>
      <c r="I36" s="392">
        <f t="shared" si="0"/>
        <v>0</v>
      </c>
      <c r="J36" s="397">
        <f t="shared" si="1"/>
        <v>0</v>
      </c>
      <c r="L36" s="11"/>
      <c r="M36" s="11"/>
      <c r="N36" s="11"/>
      <c r="O36" s="11"/>
      <c r="P36" s="11"/>
      <c r="Q36" s="11"/>
    </row>
    <row r="37" spans="1:10" ht="22.5" customHeight="1">
      <c r="A37" s="1257"/>
      <c r="B37" s="1343" t="s">
        <v>577</v>
      </c>
      <c r="C37" s="1345"/>
      <c r="D37" s="408">
        <v>0</v>
      </c>
      <c r="E37" s="409">
        <v>0</v>
      </c>
      <c r="F37" s="392">
        <f t="shared" si="2"/>
        <v>0</v>
      </c>
      <c r="G37" s="413">
        <v>0</v>
      </c>
      <c r="H37" s="413">
        <v>0</v>
      </c>
      <c r="I37" s="392">
        <f t="shared" si="0"/>
        <v>0</v>
      </c>
      <c r="J37" s="397">
        <f t="shared" si="1"/>
        <v>0</v>
      </c>
    </row>
    <row r="38" spans="1:10" ht="22.5" customHeight="1">
      <c r="A38" s="1257"/>
      <c r="B38" s="1343" t="s">
        <v>580</v>
      </c>
      <c r="C38" s="1345"/>
      <c r="D38" s="408">
        <v>0</v>
      </c>
      <c r="E38" s="409">
        <v>0</v>
      </c>
      <c r="F38" s="392">
        <f t="shared" si="2"/>
        <v>0</v>
      </c>
      <c r="G38" s="413">
        <v>0</v>
      </c>
      <c r="H38" s="413">
        <v>0</v>
      </c>
      <c r="I38" s="392">
        <f t="shared" si="0"/>
        <v>0</v>
      </c>
      <c r="J38" s="397">
        <f t="shared" si="1"/>
        <v>0</v>
      </c>
    </row>
    <row r="39" spans="1:10" ht="22.5" customHeight="1">
      <c r="A39" s="1257"/>
      <c r="B39" s="1343" t="s">
        <v>581</v>
      </c>
      <c r="C39" s="1345"/>
      <c r="D39" s="408">
        <v>0</v>
      </c>
      <c r="E39" s="409">
        <v>0</v>
      </c>
      <c r="F39" s="392">
        <f t="shared" si="2"/>
        <v>0</v>
      </c>
      <c r="G39" s="413">
        <v>0</v>
      </c>
      <c r="H39" s="413">
        <v>0</v>
      </c>
      <c r="I39" s="392">
        <f aca="true" t="shared" si="3" ref="I39:I70">SUM(G39:H39)</f>
        <v>0</v>
      </c>
      <c r="J39" s="397">
        <f aca="true" t="shared" si="4" ref="J39:J70">F39+I39</f>
        <v>0</v>
      </c>
    </row>
    <row r="40" spans="1:10" ht="22.5" customHeight="1">
      <c r="A40" s="1257"/>
      <c r="B40" s="1353" t="s">
        <v>596</v>
      </c>
      <c r="C40" s="1353"/>
      <c r="D40" s="408">
        <v>0</v>
      </c>
      <c r="E40" s="409">
        <v>0</v>
      </c>
      <c r="F40" s="392">
        <f t="shared" si="2"/>
        <v>0</v>
      </c>
      <c r="G40" s="413">
        <v>0</v>
      </c>
      <c r="H40" s="413">
        <v>0</v>
      </c>
      <c r="I40" s="392">
        <f t="shared" si="3"/>
        <v>0</v>
      </c>
      <c r="J40" s="397">
        <f t="shared" si="4"/>
        <v>0</v>
      </c>
    </row>
    <row r="41" spans="1:10" ht="22.5" customHeight="1">
      <c r="A41" s="1257"/>
      <c r="B41" s="1353" t="s">
        <v>597</v>
      </c>
      <c r="C41" s="1353"/>
      <c r="D41" s="408">
        <v>0</v>
      </c>
      <c r="E41" s="409">
        <v>0</v>
      </c>
      <c r="F41" s="392">
        <f t="shared" si="2"/>
        <v>0</v>
      </c>
      <c r="G41" s="413">
        <v>0</v>
      </c>
      <c r="H41" s="413">
        <v>0</v>
      </c>
      <c r="I41" s="392">
        <f t="shared" si="3"/>
        <v>0</v>
      </c>
      <c r="J41" s="397">
        <f t="shared" si="4"/>
        <v>0</v>
      </c>
    </row>
    <row r="42" spans="1:10" ht="22.5" customHeight="1">
      <c r="A42" s="1257"/>
      <c r="B42" s="1392" t="s">
        <v>598</v>
      </c>
      <c r="C42" s="79" t="s">
        <v>599</v>
      </c>
      <c r="D42" s="429">
        <v>0</v>
      </c>
      <c r="E42" s="423">
        <v>0</v>
      </c>
      <c r="F42" s="380">
        <f t="shared" si="2"/>
        <v>0</v>
      </c>
      <c r="G42" s="584">
        <v>0</v>
      </c>
      <c r="H42" s="584">
        <v>0</v>
      </c>
      <c r="I42" s="380">
        <f t="shared" si="3"/>
        <v>0</v>
      </c>
      <c r="J42" s="381">
        <f t="shared" si="4"/>
        <v>0</v>
      </c>
    </row>
    <row r="43" spans="1:10" ht="22.5" customHeight="1">
      <c r="A43" s="1257"/>
      <c r="B43" s="1393"/>
      <c r="C43" s="81" t="s">
        <v>562</v>
      </c>
      <c r="D43" s="431">
        <v>0</v>
      </c>
      <c r="E43" s="424">
        <v>0</v>
      </c>
      <c r="F43" s="383">
        <f t="shared" si="2"/>
        <v>0</v>
      </c>
      <c r="G43" s="586">
        <v>0</v>
      </c>
      <c r="H43" s="586">
        <v>0</v>
      </c>
      <c r="I43" s="383">
        <f t="shared" si="3"/>
        <v>0</v>
      </c>
      <c r="J43" s="384">
        <f t="shared" si="4"/>
        <v>0</v>
      </c>
    </row>
    <row r="44" spans="1:10" ht="22.5" customHeight="1">
      <c r="A44" s="1257"/>
      <c r="B44" s="1393"/>
      <c r="C44" s="81" t="s">
        <v>555</v>
      </c>
      <c r="D44" s="431">
        <v>0</v>
      </c>
      <c r="E44" s="424">
        <v>0</v>
      </c>
      <c r="F44" s="383">
        <f t="shared" si="2"/>
        <v>0</v>
      </c>
      <c r="G44" s="586">
        <v>0</v>
      </c>
      <c r="H44" s="586">
        <v>0</v>
      </c>
      <c r="I44" s="383">
        <f t="shared" si="3"/>
        <v>0</v>
      </c>
      <c r="J44" s="384">
        <f t="shared" si="4"/>
        <v>0</v>
      </c>
    </row>
    <row r="45" spans="1:10" ht="22.5" customHeight="1">
      <c r="A45" s="1257"/>
      <c r="B45" s="1393"/>
      <c r="C45" s="46" t="s">
        <v>552</v>
      </c>
      <c r="D45" s="433">
        <f>SUM(D42:D44)</f>
        <v>0</v>
      </c>
      <c r="E45" s="390">
        <f>SUM(E42:E44)</f>
        <v>0</v>
      </c>
      <c r="F45" s="386">
        <f t="shared" si="2"/>
        <v>0</v>
      </c>
      <c r="G45" s="390">
        <f>SUM(G42:G44)</f>
        <v>0</v>
      </c>
      <c r="H45" s="390">
        <f>SUM(H42:H44)</f>
        <v>0</v>
      </c>
      <c r="I45" s="386">
        <f t="shared" si="3"/>
        <v>0</v>
      </c>
      <c r="J45" s="387">
        <f t="shared" si="4"/>
        <v>0</v>
      </c>
    </row>
    <row r="46" spans="1:10" ht="22.5" customHeight="1">
      <c r="A46" s="1257"/>
      <c r="B46" s="1343" t="s">
        <v>600</v>
      </c>
      <c r="C46" s="1345"/>
      <c r="D46" s="408">
        <v>0</v>
      </c>
      <c r="E46" s="409">
        <v>0</v>
      </c>
      <c r="F46" s="392">
        <f t="shared" si="2"/>
        <v>0</v>
      </c>
      <c r="G46" s="413">
        <v>0</v>
      </c>
      <c r="H46" s="413">
        <v>0</v>
      </c>
      <c r="I46" s="392">
        <f t="shared" si="3"/>
        <v>0</v>
      </c>
      <c r="J46" s="397">
        <f t="shared" si="4"/>
        <v>0</v>
      </c>
    </row>
    <row r="47" spans="1:10" ht="22.5" customHeight="1">
      <c r="A47" s="1257"/>
      <c r="B47" s="1343" t="s">
        <v>601</v>
      </c>
      <c r="C47" s="1345"/>
      <c r="D47" s="408">
        <v>0</v>
      </c>
      <c r="E47" s="409">
        <v>0</v>
      </c>
      <c r="F47" s="392">
        <f t="shared" si="2"/>
        <v>0</v>
      </c>
      <c r="G47" s="413">
        <v>0</v>
      </c>
      <c r="H47" s="413">
        <v>0</v>
      </c>
      <c r="I47" s="392">
        <f t="shared" si="3"/>
        <v>0</v>
      </c>
      <c r="J47" s="397">
        <f t="shared" si="4"/>
        <v>0</v>
      </c>
    </row>
    <row r="48" spans="1:10" ht="22.5" customHeight="1">
      <c r="A48" s="1257"/>
      <c r="B48" s="1353" t="s">
        <v>602</v>
      </c>
      <c r="C48" s="1353"/>
      <c r="D48" s="408">
        <v>0</v>
      </c>
      <c r="E48" s="409">
        <v>0</v>
      </c>
      <c r="F48" s="392">
        <f t="shared" si="2"/>
        <v>0</v>
      </c>
      <c r="G48" s="413">
        <v>0</v>
      </c>
      <c r="H48" s="413">
        <v>0</v>
      </c>
      <c r="I48" s="392">
        <f t="shared" si="3"/>
        <v>0</v>
      </c>
      <c r="J48" s="397">
        <f t="shared" si="4"/>
        <v>0</v>
      </c>
    </row>
    <row r="49" spans="1:10" ht="22.5" customHeight="1">
      <c r="A49" s="1257"/>
      <c r="B49" s="1353" t="s">
        <v>2190</v>
      </c>
      <c r="C49" s="1353"/>
      <c r="D49" s="408">
        <v>7568</v>
      </c>
      <c r="E49" s="409">
        <v>0</v>
      </c>
      <c r="F49" s="392">
        <f t="shared" si="2"/>
        <v>7568</v>
      </c>
      <c r="G49" s="413">
        <v>0</v>
      </c>
      <c r="H49" s="413">
        <v>2523</v>
      </c>
      <c r="I49" s="392">
        <f t="shared" si="3"/>
        <v>2523</v>
      </c>
      <c r="J49" s="397">
        <f t="shared" si="4"/>
        <v>10091</v>
      </c>
    </row>
    <row r="50" spans="1:10" ht="22.5" customHeight="1">
      <c r="A50" s="1342"/>
      <c r="B50" s="1228" t="s">
        <v>544</v>
      </c>
      <c r="C50" s="1227"/>
      <c r="D50" s="590">
        <f>SUM(D29,D32,D35:D41,D45:D49)</f>
        <v>7568</v>
      </c>
      <c r="E50" s="396">
        <f>SUM(E29,E32,E35:E41,E45:E49)</f>
        <v>0</v>
      </c>
      <c r="F50" s="391">
        <f t="shared" si="2"/>
        <v>7568</v>
      </c>
      <c r="G50" s="396">
        <f>SUM(G29,G32,G35:G41,G45:G49)</f>
        <v>0</v>
      </c>
      <c r="H50" s="589">
        <f>SUM(H29,H32,H35:H41,H45:H49)</f>
        <v>2523</v>
      </c>
      <c r="I50" s="392">
        <f t="shared" si="3"/>
        <v>2523</v>
      </c>
      <c r="J50" s="397">
        <f t="shared" si="4"/>
        <v>10091</v>
      </c>
    </row>
    <row r="51" spans="1:10" ht="21" customHeight="1">
      <c r="A51" s="1238" t="s">
        <v>1946</v>
      </c>
      <c r="B51" s="1390"/>
      <c r="C51" s="1239"/>
      <c r="D51" s="578">
        <v>384</v>
      </c>
      <c r="E51" s="413">
        <v>0</v>
      </c>
      <c r="F51" s="392">
        <f t="shared" si="2"/>
        <v>384</v>
      </c>
      <c r="G51" s="413">
        <v>0</v>
      </c>
      <c r="H51" s="413">
        <v>128</v>
      </c>
      <c r="I51" s="392">
        <f t="shared" si="3"/>
        <v>128</v>
      </c>
      <c r="J51" s="397">
        <f t="shared" si="4"/>
        <v>512</v>
      </c>
    </row>
    <row r="52" spans="1:10" ht="21" customHeight="1">
      <c r="A52" s="1392" t="s">
        <v>603</v>
      </c>
      <c r="B52" s="1392" t="s">
        <v>604</v>
      </c>
      <c r="C52" s="79" t="s">
        <v>605</v>
      </c>
      <c r="D52" s="429">
        <v>0</v>
      </c>
      <c r="E52" s="423">
        <v>0</v>
      </c>
      <c r="F52" s="380">
        <f t="shared" si="2"/>
        <v>0</v>
      </c>
      <c r="G52" s="584">
        <v>0</v>
      </c>
      <c r="H52" s="584">
        <v>0</v>
      </c>
      <c r="I52" s="380">
        <f t="shared" si="3"/>
        <v>0</v>
      </c>
      <c r="J52" s="381">
        <f t="shared" si="4"/>
        <v>0</v>
      </c>
    </row>
    <row r="53" spans="1:10" ht="21" customHeight="1">
      <c r="A53" s="1393"/>
      <c r="B53" s="1393"/>
      <c r="C53" s="81" t="s">
        <v>606</v>
      </c>
      <c r="D53" s="431">
        <v>0</v>
      </c>
      <c r="E53" s="424">
        <v>0</v>
      </c>
      <c r="F53" s="383">
        <f t="shared" si="2"/>
        <v>0</v>
      </c>
      <c r="G53" s="586">
        <v>0</v>
      </c>
      <c r="H53" s="586">
        <v>0</v>
      </c>
      <c r="I53" s="383">
        <f t="shared" si="3"/>
        <v>0</v>
      </c>
      <c r="J53" s="384">
        <f t="shared" si="4"/>
        <v>0</v>
      </c>
    </row>
    <row r="54" spans="1:10" ht="21" customHeight="1">
      <c r="A54" s="1393"/>
      <c r="B54" s="1393"/>
      <c r="C54" s="81" t="s">
        <v>607</v>
      </c>
      <c r="D54" s="431">
        <v>0</v>
      </c>
      <c r="E54" s="424">
        <v>0</v>
      </c>
      <c r="F54" s="383">
        <f t="shared" si="2"/>
        <v>0</v>
      </c>
      <c r="G54" s="586">
        <v>0</v>
      </c>
      <c r="H54" s="586">
        <v>0</v>
      </c>
      <c r="I54" s="383">
        <f t="shared" si="3"/>
        <v>0</v>
      </c>
      <c r="J54" s="384">
        <f t="shared" si="4"/>
        <v>0</v>
      </c>
    </row>
    <row r="55" spans="1:10" ht="21" customHeight="1">
      <c r="A55" s="1393"/>
      <c r="B55" s="1393"/>
      <c r="C55" s="81" t="s">
        <v>608</v>
      </c>
      <c r="D55" s="431">
        <v>0</v>
      </c>
      <c r="E55" s="424">
        <v>0</v>
      </c>
      <c r="F55" s="383">
        <f t="shared" si="2"/>
        <v>0</v>
      </c>
      <c r="G55" s="586">
        <v>0</v>
      </c>
      <c r="H55" s="586">
        <v>0</v>
      </c>
      <c r="I55" s="383">
        <f t="shared" si="3"/>
        <v>0</v>
      </c>
      <c r="J55" s="384">
        <f t="shared" si="4"/>
        <v>0</v>
      </c>
    </row>
    <row r="56" spans="1:10" ht="21" customHeight="1">
      <c r="A56" s="1393"/>
      <c r="B56" s="1393"/>
      <c r="C56" s="81" t="s">
        <v>609</v>
      </c>
      <c r="D56" s="431">
        <v>0</v>
      </c>
      <c r="E56" s="424">
        <v>0</v>
      </c>
      <c r="F56" s="383">
        <f t="shared" si="2"/>
        <v>0</v>
      </c>
      <c r="G56" s="586">
        <v>0</v>
      </c>
      <c r="H56" s="586">
        <v>0</v>
      </c>
      <c r="I56" s="383">
        <f t="shared" si="3"/>
        <v>0</v>
      </c>
      <c r="J56" s="384">
        <f t="shared" si="4"/>
        <v>0</v>
      </c>
    </row>
    <row r="57" spans="1:10" ht="21" customHeight="1">
      <c r="A57" s="1393"/>
      <c r="B57" s="1393"/>
      <c r="C57" s="106" t="s">
        <v>1807</v>
      </c>
      <c r="D57" s="431">
        <v>0</v>
      </c>
      <c r="E57" s="424">
        <v>0</v>
      </c>
      <c r="F57" s="383">
        <f t="shared" si="2"/>
        <v>0</v>
      </c>
      <c r="G57" s="586">
        <v>0</v>
      </c>
      <c r="H57" s="586">
        <v>0</v>
      </c>
      <c r="I57" s="383">
        <f t="shared" si="3"/>
        <v>0</v>
      </c>
      <c r="J57" s="384">
        <f t="shared" si="4"/>
        <v>0</v>
      </c>
    </row>
    <row r="58" spans="1:10" ht="21" customHeight="1">
      <c r="A58" s="1393"/>
      <c r="B58" s="1393"/>
      <c r="C58" s="81" t="s">
        <v>555</v>
      </c>
      <c r="D58" s="431">
        <v>0</v>
      </c>
      <c r="E58" s="424">
        <v>0</v>
      </c>
      <c r="F58" s="383">
        <f t="shared" si="2"/>
        <v>0</v>
      </c>
      <c r="G58" s="586">
        <v>0</v>
      </c>
      <c r="H58" s="586">
        <v>0</v>
      </c>
      <c r="I58" s="383">
        <f t="shared" si="3"/>
        <v>0</v>
      </c>
      <c r="J58" s="384">
        <f t="shared" si="4"/>
        <v>0</v>
      </c>
    </row>
    <row r="59" spans="1:10" ht="22.5" customHeight="1">
      <c r="A59" s="1393"/>
      <c r="B59" s="1393"/>
      <c r="C59" s="46" t="s">
        <v>552</v>
      </c>
      <c r="D59" s="433">
        <f>SUM(D52:D58)</f>
        <v>0</v>
      </c>
      <c r="E59" s="390">
        <f>SUM(E52:E58)</f>
        <v>0</v>
      </c>
      <c r="F59" s="386">
        <f t="shared" si="2"/>
        <v>0</v>
      </c>
      <c r="G59" s="390">
        <f>SUM(G52:G58)</f>
        <v>0</v>
      </c>
      <c r="H59" s="390">
        <f>SUM(H52:H58)</f>
        <v>0</v>
      </c>
      <c r="I59" s="386">
        <f t="shared" si="3"/>
        <v>0</v>
      </c>
      <c r="J59" s="387">
        <f t="shared" si="4"/>
        <v>0</v>
      </c>
    </row>
    <row r="60" spans="1:10" ht="21" customHeight="1">
      <c r="A60" s="1393"/>
      <c r="B60" s="1343" t="s">
        <v>610</v>
      </c>
      <c r="C60" s="1345"/>
      <c r="D60" s="408">
        <v>0</v>
      </c>
      <c r="E60" s="409">
        <v>0</v>
      </c>
      <c r="F60" s="392">
        <f t="shared" si="2"/>
        <v>0</v>
      </c>
      <c r="G60" s="413">
        <v>0</v>
      </c>
      <c r="H60" s="413">
        <v>0</v>
      </c>
      <c r="I60" s="392">
        <f t="shared" si="3"/>
        <v>0</v>
      </c>
      <c r="J60" s="397">
        <f t="shared" si="4"/>
        <v>0</v>
      </c>
    </row>
    <row r="61" spans="1:10" ht="21" customHeight="1">
      <c r="A61" s="1393"/>
      <c r="B61" s="1392" t="s">
        <v>611</v>
      </c>
      <c r="C61" s="79" t="s">
        <v>605</v>
      </c>
      <c r="D61" s="429">
        <v>0</v>
      </c>
      <c r="E61" s="423">
        <v>0</v>
      </c>
      <c r="F61" s="380">
        <f t="shared" si="2"/>
        <v>0</v>
      </c>
      <c r="G61" s="584">
        <v>0</v>
      </c>
      <c r="H61" s="584">
        <v>0</v>
      </c>
      <c r="I61" s="380">
        <f t="shared" si="3"/>
        <v>0</v>
      </c>
      <c r="J61" s="381">
        <f t="shared" si="4"/>
        <v>0</v>
      </c>
    </row>
    <row r="62" spans="1:10" ht="21" customHeight="1">
      <c r="A62" s="1393"/>
      <c r="B62" s="1393"/>
      <c r="C62" s="81" t="s">
        <v>606</v>
      </c>
      <c r="D62" s="431">
        <v>0</v>
      </c>
      <c r="E62" s="424">
        <v>0</v>
      </c>
      <c r="F62" s="383">
        <f t="shared" si="2"/>
        <v>0</v>
      </c>
      <c r="G62" s="586">
        <v>0</v>
      </c>
      <c r="H62" s="586">
        <v>0</v>
      </c>
      <c r="I62" s="383">
        <f t="shared" si="3"/>
        <v>0</v>
      </c>
      <c r="J62" s="384">
        <f t="shared" si="4"/>
        <v>0</v>
      </c>
    </row>
    <row r="63" spans="1:10" ht="21" customHeight="1">
      <c r="A63" s="1393"/>
      <c r="B63" s="1393"/>
      <c r="C63" s="81" t="s">
        <v>607</v>
      </c>
      <c r="D63" s="431">
        <v>0</v>
      </c>
      <c r="E63" s="424">
        <v>0</v>
      </c>
      <c r="F63" s="383">
        <f t="shared" si="2"/>
        <v>0</v>
      </c>
      <c r="G63" s="586">
        <v>0</v>
      </c>
      <c r="H63" s="586">
        <v>0</v>
      </c>
      <c r="I63" s="383">
        <f t="shared" si="3"/>
        <v>0</v>
      </c>
      <c r="J63" s="384">
        <f t="shared" si="4"/>
        <v>0</v>
      </c>
    </row>
    <row r="64" spans="1:10" ht="21" customHeight="1">
      <c r="A64" s="1393"/>
      <c r="B64" s="1393"/>
      <c r="C64" s="81" t="s">
        <v>608</v>
      </c>
      <c r="D64" s="431">
        <v>0</v>
      </c>
      <c r="E64" s="424">
        <v>0</v>
      </c>
      <c r="F64" s="383">
        <f t="shared" si="2"/>
        <v>0</v>
      </c>
      <c r="G64" s="586">
        <v>0</v>
      </c>
      <c r="H64" s="586">
        <v>0</v>
      </c>
      <c r="I64" s="383">
        <f t="shared" si="3"/>
        <v>0</v>
      </c>
      <c r="J64" s="384">
        <f t="shared" si="4"/>
        <v>0</v>
      </c>
    </row>
    <row r="65" spans="1:10" ht="21" customHeight="1">
      <c r="A65" s="1393"/>
      <c r="B65" s="1393"/>
      <c r="C65" s="81" t="s">
        <v>609</v>
      </c>
      <c r="D65" s="431">
        <v>-13</v>
      </c>
      <c r="E65" s="424">
        <v>0</v>
      </c>
      <c r="F65" s="383">
        <f t="shared" si="2"/>
        <v>-13</v>
      </c>
      <c r="G65" s="586">
        <v>0</v>
      </c>
      <c r="H65" s="586">
        <v>-4</v>
      </c>
      <c r="I65" s="383">
        <f t="shared" si="3"/>
        <v>-4</v>
      </c>
      <c r="J65" s="384">
        <f t="shared" si="4"/>
        <v>-17</v>
      </c>
    </row>
    <row r="66" spans="1:10" ht="21" customHeight="1">
      <c r="A66" s="1393"/>
      <c r="B66" s="1393"/>
      <c r="C66" s="81" t="s">
        <v>555</v>
      </c>
      <c r="D66" s="431">
        <v>0</v>
      </c>
      <c r="E66" s="424">
        <v>0</v>
      </c>
      <c r="F66" s="383">
        <f t="shared" si="2"/>
        <v>0</v>
      </c>
      <c r="G66" s="586">
        <v>0</v>
      </c>
      <c r="H66" s="586">
        <v>0</v>
      </c>
      <c r="I66" s="383">
        <f t="shared" si="3"/>
        <v>0</v>
      </c>
      <c r="J66" s="384">
        <f t="shared" si="4"/>
        <v>0</v>
      </c>
    </row>
    <row r="67" spans="1:10" ht="22.5" customHeight="1">
      <c r="A67" s="1393"/>
      <c r="B67" s="1393"/>
      <c r="C67" s="46" t="s">
        <v>552</v>
      </c>
      <c r="D67" s="433">
        <f>SUM(D61:D66)</f>
        <v>-13</v>
      </c>
      <c r="E67" s="390">
        <f>SUM(E61:E66)</f>
        <v>0</v>
      </c>
      <c r="F67" s="386">
        <f t="shared" si="2"/>
        <v>-13</v>
      </c>
      <c r="G67" s="390">
        <f>SUM(G61:G66)</f>
        <v>0</v>
      </c>
      <c r="H67" s="390">
        <f>SUM(H61:H66)</f>
        <v>-4</v>
      </c>
      <c r="I67" s="386">
        <f t="shared" si="3"/>
        <v>-4</v>
      </c>
      <c r="J67" s="387">
        <f t="shared" si="4"/>
        <v>-17</v>
      </c>
    </row>
    <row r="68" spans="1:10" ht="22.5" customHeight="1">
      <c r="A68" s="1393"/>
      <c r="B68" s="1288" t="s">
        <v>544</v>
      </c>
      <c r="C68" s="1288"/>
      <c r="D68" s="411">
        <f>SUM(D59,D60,D67)</f>
        <v>-13</v>
      </c>
      <c r="E68" s="396">
        <f>SUM(E59,E60,E67)</f>
        <v>0</v>
      </c>
      <c r="F68" s="392">
        <f t="shared" si="2"/>
        <v>-13</v>
      </c>
      <c r="G68" s="396">
        <f>SUM(G59,G60,G67)</f>
        <v>0</v>
      </c>
      <c r="H68" s="396">
        <f>SUM(H59,H60,H67)</f>
        <v>-4</v>
      </c>
      <c r="I68" s="392">
        <f t="shared" si="3"/>
        <v>-4</v>
      </c>
      <c r="J68" s="397">
        <f t="shared" si="4"/>
        <v>-17</v>
      </c>
    </row>
    <row r="69" spans="1:10" ht="22.5" customHeight="1">
      <c r="A69" s="1356" t="s">
        <v>493</v>
      </c>
      <c r="B69" s="1418" t="s">
        <v>494</v>
      </c>
      <c r="C69" s="1419"/>
      <c r="D69" s="613">
        <v>0</v>
      </c>
      <c r="E69" s="614">
        <v>0</v>
      </c>
      <c r="F69" s="398">
        <f t="shared" si="2"/>
        <v>0</v>
      </c>
      <c r="G69" s="614">
        <v>0</v>
      </c>
      <c r="H69" s="614">
        <v>0</v>
      </c>
      <c r="I69" s="398">
        <f t="shared" si="3"/>
        <v>0</v>
      </c>
      <c r="J69" s="403">
        <f t="shared" si="4"/>
        <v>0</v>
      </c>
    </row>
    <row r="70" spans="1:10" ht="22.5" customHeight="1">
      <c r="A70" s="1257"/>
      <c r="B70" s="1412" t="s">
        <v>495</v>
      </c>
      <c r="C70" s="1413"/>
      <c r="D70" s="658">
        <v>0</v>
      </c>
      <c r="E70" s="659">
        <v>0</v>
      </c>
      <c r="F70" s="383">
        <f t="shared" si="2"/>
        <v>0</v>
      </c>
      <c r="G70" s="659">
        <v>0</v>
      </c>
      <c r="H70" s="659">
        <v>0</v>
      </c>
      <c r="I70" s="383">
        <f t="shared" si="3"/>
        <v>0</v>
      </c>
      <c r="J70" s="384">
        <f t="shared" si="4"/>
        <v>0</v>
      </c>
    </row>
    <row r="71" spans="1:10" ht="22.5" customHeight="1">
      <c r="A71" s="1342"/>
      <c r="B71" s="1274" t="s">
        <v>1981</v>
      </c>
      <c r="C71" s="1275"/>
      <c r="D71" s="745">
        <f>SUM(D69:D70)</f>
        <v>0</v>
      </c>
      <c r="E71" s="379">
        <f>SUM(E69:E70)</f>
        <v>0</v>
      </c>
      <c r="F71" s="598">
        <f t="shared" si="2"/>
        <v>0</v>
      </c>
      <c r="G71" s="379">
        <f>SUM(G69:G70)</f>
        <v>0</v>
      </c>
      <c r="H71" s="379">
        <f>SUM(H69:H70)</f>
        <v>0</v>
      </c>
      <c r="I71" s="598">
        <f aca="true" t="shared" si="5" ref="I71:I85">SUM(G71:H71)</f>
        <v>0</v>
      </c>
      <c r="J71" s="422">
        <f aca="true" t="shared" si="6" ref="J71:J85">F71+I71</f>
        <v>0</v>
      </c>
    </row>
    <row r="72" spans="1:10" ht="22.5" customHeight="1">
      <c r="A72" s="1415" t="s">
        <v>1233</v>
      </c>
      <c r="B72" s="1248" t="s">
        <v>582</v>
      </c>
      <c r="C72" s="1414"/>
      <c r="D72" s="673">
        <v>0</v>
      </c>
      <c r="E72" s="584">
        <v>0</v>
      </c>
      <c r="F72" s="380">
        <f aca="true" t="shared" si="7" ref="F72:F85">D72+E72</f>
        <v>0</v>
      </c>
      <c r="G72" s="584">
        <v>0</v>
      </c>
      <c r="H72" s="584">
        <v>0</v>
      </c>
      <c r="I72" s="380">
        <f t="shared" si="5"/>
        <v>0</v>
      </c>
      <c r="J72" s="381">
        <f t="shared" si="6"/>
        <v>0</v>
      </c>
    </row>
    <row r="73" spans="1:10" ht="22.5" customHeight="1">
      <c r="A73" s="1416"/>
      <c r="B73" s="1282" t="s">
        <v>1232</v>
      </c>
      <c r="C73" s="1408"/>
      <c r="D73" s="907">
        <v>0</v>
      </c>
      <c r="E73" s="593">
        <v>0</v>
      </c>
      <c r="F73" s="399">
        <f t="shared" si="7"/>
        <v>0</v>
      </c>
      <c r="G73" s="593">
        <v>0</v>
      </c>
      <c r="H73" s="593">
        <v>0</v>
      </c>
      <c r="I73" s="399">
        <f t="shared" si="5"/>
        <v>0</v>
      </c>
      <c r="J73" s="406">
        <f t="shared" si="6"/>
        <v>0</v>
      </c>
    </row>
    <row r="74" spans="1:10" ht="22.5" customHeight="1">
      <c r="A74" s="1416"/>
      <c r="B74" s="1282" t="s">
        <v>1985</v>
      </c>
      <c r="C74" s="1408"/>
      <c r="D74" s="626">
        <v>0</v>
      </c>
      <c r="E74" s="586">
        <v>0</v>
      </c>
      <c r="F74" s="383">
        <f t="shared" si="7"/>
        <v>0</v>
      </c>
      <c r="G74" s="586">
        <v>0</v>
      </c>
      <c r="H74" s="586">
        <v>0</v>
      </c>
      <c r="I74" s="383">
        <f t="shared" si="5"/>
        <v>0</v>
      </c>
      <c r="J74" s="384">
        <f t="shared" si="6"/>
        <v>0</v>
      </c>
    </row>
    <row r="75" spans="1:10" ht="22.5" customHeight="1">
      <c r="A75" s="1416"/>
      <c r="B75" s="1282" t="s">
        <v>1986</v>
      </c>
      <c r="C75" s="1408"/>
      <c r="D75" s="626">
        <v>0</v>
      </c>
      <c r="E75" s="586">
        <v>0</v>
      </c>
      <c r="F75" s="383">
        <f t="shared" si="7"/>
        <v>0</v>
      </c>
      <c r="G75" s="586">
        <v>0</v>
      </c>
      <c r="H75" s="586">
        <v>0</v>
      </c>
      <c r="I75" s="383">
        <f t="shared" si="5"/>
        <v>0</v>
      </c>
      <c r="J75" s="384">
        <f t="shared" si="6"/>
        <v>0</v>
      </c>
    </row>
    <row r="76" spans="1:10" ht="22.5" customHeight="1">
      <c r="A76" s="1416"/>
      <c r="B76" s="1282" t="s">
        <v>1988</v>
      </c>
      <c r="C76" s="1408"/>
      <c r="D76" s="626">
        <v>0</v>
      </c>
      <c r="E76" s="586">
        <v>0</v>
      </c>
      <c r="F76" s="383">
        <f t="shared" si="7"/>
        <v>0</v>
      </c>
      <c r="G76" s="586">
        <v>0</v>
      </c>
      <c r="H76" s="586">
        <v>0</v>
      </c>
      <c r="I76" s="383">
        <f t="shared" si="5"/>
        <v>0</v>
      </c>
      <c r="J76" s="384">
        <f t="shared" si="6"/>
        <v>0</v>
      </c>
    </row>
    <row r="77" spans="1:10" ht="22.5" customHeight="1">
      <c r="A77" s="1416"/>
      <c r="B77" s="1282" t="s">
        <v>1997</v>
      </c>
      <c r="C77" s="1408"/>
      <c r="D77" s="626">
        <v>0</v>
      </c>
      <c r="E77" s="586">
        <v>0</v>
      </c>
      <c r="F77" s="383">
        <f t="shared" si="7"/>
        <v>0</v>
      </c>
      <c r="G77" s="586">
        <v>0</v>
      </c>
      <c r="H77" s="586">
        <v>0</v>
      </c>
      <c r="I77" s="383">
        <f t="shared" si="5"/>
        <v>0</v>
      </c>
      <c r="J77" s="384">
        <f t="shared" si="6"/>
        <v>0</v>
      </c>
    </row>
    <row r="78" spans="1:10" ht="22.5" customHeight="1">
      <c r="A78" s="1416"/>
      <c r="B78" s="1282" t="s">
        <v>1999</v>
      </c>
      <c r="C78" s="1408"/>
      <c r="D78" s="626">
        <v>0</v>
      </c>
      <c r="E78" s="586">
        <v>0</v>
      </c>
      <c r="F78" s="383">
        <f t="shared" si="7"/>
        <v>0</v>
      </c>
      <c r="G78" s="586">
        <v>0</v>
      </c>
      <c r="H78" s="586">
        <v>0</v>
      </c>
      <c r="I78" s="383">
        <f t="shared" si="5"/>
        <v>0</v>
      </c>
      <c r="J78" s="384">
        <f t="shared" si="6"/>
        <v>0</v>
      </c>
    </row>
    <row r="79" spans="1:10" ht="22.5" customHeight="1">
      <c r="A79" s="1416"/>
      <c r="B79" s="1282" t="s">
        <v>2009</v>
      </c>
      <c r="C79" s="1408"/>
      <c r="D79" s="626">
        <v>0</v>
      </c>
      <c r="E79" s="586">
        <v>0</v>
      </c>
      <c r="F79" s="383">
        <f t="shared" si="7"/>
        <v>0</v>
      </c>
      <c r="G79" s="586">
        <v>0</v>
      </c>
      <c r="H79" s="586">
        <v>0</v>
      </c>
      <c r="I79" s="383">
        <f t="shared" si="5"/>
        <v>0</v>
      </c>
      <c r="J79" s="384">
        <f t="shared" si="6"/>
        <v>0</v>
      </c>
    </row>
    <row r="80" spans="1:10" ht="22.5" customHeight="1">
      <c r="A80" s="1417"/>
      <c r="B80" s="1409" t="s">
        <v>1981</v>
      </c>
      <c r="C80" s="1410"/>
      <c r="D80" s="745">
        <f>SUM(D72:D79)</f>
        <v>0</v>
      </c>
      <c r="E80" s="379">
        <f>SUM(E72:E79)</f>
        <v>0</v>
      </c>
      <c r="F80" s="598">
        <f t="shared" si="7"/>
        <v>0</v>
      </c>
      <c r="G80" s="379">
        <f>SUM(G72:G79)</f>
        <v>0</v>
      </c>
      <c r="H80" s="379">
        <f>SUM(H72:H79)</f>
        <v>0</v>
      </c>
      <c r="I80" s="598">
        <f t="shared" si="5"/>
        <v>0</v>
      </c>
      <c r="J80" s="422">
        <f t="shared" si="6"/>
        <v>0</v>
      </c>
    </row>
    <row r="81" spans="1:10" ht="22.5" customHeight="1">
      <c r="A81" s="1356" t="s">
        <v>612</v>
      </c>
      <c r="B81" s="1356" t="s">
        <v>613</v>
      </c>
      <c r="C81" s="79" t="s">
        <v>614</v>
      </c>
      <c r="D81" s="429">
        <v>0</v>
      </c>
      <c r="E81" s="423">
        <v>0</v>
      </c>
      <c r="F81" s="380">
        <f t="shared" si="7"/>
        <v>0</v>
      </c>
      <c r="G81" s="584">
        <v>0</v>
      </c>
      <c r="H81" s="584">
        <v>0</v>
      </c>
      <c r="I81" s="380">
        <f t="shared" si="5"/>
        <v>0</v>
      </c>
      <c r="J81" s="381">
        <f t="shared" si="6"/>
        <v>0</v>
      </c>
    </row>
    <row r="82" spans="1:10" ht="22.5" customHeight="1">
      <c r="A82" s="1257"/>
      <c r="B82" s="1257"/>
      <c r="C82" s="81" t="s">
        <v>615</v>
      </c>
      <c r="D82" s="431">
        <v>0</v>
      </c>
      <c r="E82" s="424">
        <v>0</v>
      </c>
      <c r="F82" s="383">
        <f t="shared" si="7"/>
        <v>0</v>
      </c>
      <c r="G82" s="586">
        <v>0</v>
      </c>
      <c r="H82" s="586">
        <v>0</v>
      </c>
      <c r="I82" s="383">
        <f t="shared" si="5"/>
        <v>0</v>
      </c>
      <c r="J82" s="384">
        <f t="shared" si="6"/>
        <v>0</v>
      </c>
    </row>
    <row r="83" spans="1:10" ht="22.5" customHeight="1">
      <c r="A83" s="1257"/>
      <c r="B83" s="1342"/>
      <c r="C83" s="46" t="s">
        <v>552</v>
      </c>
      <c r="D83" s="433">
        <f>SUM(D81:D82)</f>
        <v>0</v>
      </c>
      <c r="E83" s="390">
        <f>SUM(E81:E82)</f>
        <v>0</v>
      </c>
      <c r="F83" s="386">
        <f t="shared" si="7"/>
        <v>0</v>
      </c>
      <c r="G83" s="390">
        <f>SUM(G81:G82)</f>
        <v>0</v>
      </c>
      <c r="H83" s="390">
        <f>SUM(H81:H82)</f>
        <v>0</v>
      </c>
      <c r="I83" s="386">
        <f t="shared" si="5"/>
        <v>0</v>
      </c>
      <c r="J83" s="387">
        <f t="shared" si="6"/>
        <v>0</v>
      </c>
    </row>
    <row r="84" spans="1:10" ht="22.5" customHeight="1">
      <c r="A84" s="1257"/>
      <c r="B84" s="1343" t="s">
        <v>616</v>
      </c>
      <c r="C84" s="1345"/>
      <c r="D84" s="408">
        <v>0</v>
      </c>
      <c r="E84" s="409">
        <v>0</v>
      </c>
      <c r="F84" s="392">
        <f t="shared" si="7"/>
        <v>0</v>
      </c>
      <c r="G84" s="413">
        <v>0</v>
      </c>
      <c r="H84" s="413">
        <v>0</v>
      </c>
      <c r="I84" s="392">
        <f t="shared" si="5"/>
        <v>0</v>
      </c>
      <c r="J84" s="397">
        <f t="shared" si="6"/>
        <v>0</v>
      </c>
    </row>
    <row r="85" spans="1:17" s="171" customFormat="1" ht="22.5" customHeight="1">
      <c r="A85" s="1342"/>
      <c r="B85" s="1288" t="s">
        <v>544</v>
      </c>
      <c r="C85" s="1288"/>
      <c r="D85" s="411">
        <f>SUM(D83,D84)</f>
        <v>0</v>
      </c>
      <c r="E85" s="396">
        <f>SUM(E83,E84)</f>
        <v>0</v>
      </c>
      <c r="F85" s="392">
        <f t="shared" si="7"/>
        <v>0</v>
      </c>
      <c r="G85" s="396">
        <f>SUM(G83,G84)</f>
        <v>0</v>
      </c>
      <c r="H85" s="396">
        <f>SUM(H83,H84)</f>
        <v>0</v>
      </c>
      <c r="I85" s="392">
        <f t="shared" si="5"/>
        <v>0</v>
      </c>
      <c r="J85" s="397">
        <f t="shared" si="6"/>
        <v>0</v>
      </c>
      <c r="L85" s="61"/>
      <c r="M85" s="61"/>
      <c r="N85" s="61"/>
      <c r="O85" s="61"/>
      <c r="P85" s="61"/>
      <c r="Q85" s="61"/>
    </row>
    <row r="86" spans="1:10" ht="22.5" customHeight="1">
      <c r="A86" s="1407"/>
      <c r="B86" s="1407"/>
      <c r="C86" s="1407"/>
      <c r="D86" s="1407"/>
      <c r="E86" s="1407"/>
      <c r="F86" s="1407"/>
      <c r="G86" s="1407"/>
      <c r="H86" s="1407"/>
      <c r="I86" s="1407"/>
      <c r="J86" s="1407"/>
    </row>
    <row r="87" ht="22.5" customHeight="1"/>
    <row r="88" ht="22.5" customHeight="1"/>
    <row r="89" ht="22.5" customHeight="1"/>
    <row r="90" ht="22.5" customHeight="1"/>
  </sheetData>
  <sheetProtection password="CC4D" sheet="1" objects="1" scenarios="1"/>
  <mergeCells count="60">
    <mergeCell ref="A72:A80"/>
    <mergeCell ref="B42:B45"/>
    <mergeCell ref="B46:C46"/>
    <mergeCell ref="B50:C50"/>
    <mergeCell ref="B48:C48"/>
    <mergeCell ref="A69:A71"/>
    <mergeCell ref="B74:C74"/>
    <mergeCell ref="B68:C68"/>
    <mergeCell ref="B77:C77"/>
    <mergeCell ref="B69:C69"/>
    <mergeCell ref="B78:C78"/>
    <mergeCell ref="B76:C76"/>
    <mergeCell ref="A16:C16"/>
    <mergeCell ref="B40:C40"/>
    <mergeCell ref="B24:C24"/>
    <mergeCell ref="B49:C49"/>
    <mergeCell ref="A17:A26"/>
    <mergeCell ref="A27:A50"/>
    <mergeCell ref="B36:C36"/>
    <mergeCell ref="B37:C37"/>
    <mergeCell ref="B18:B23"/>
    <mergeCell ref="B70:C70"/>
    <mergeCell ref="B71:C71"/>
    <mergeCell ref="B72:C72"/>
    <mergeCell ref="B26:C26"/>
    <mergeCell ref="A51:C51"/>
    <mergeCell ref="A52:A68"/>
    <mergeCell ref="B52:B59"/>
    <mergeCell ref="B60:C60"/>
    <mergeCell ref="B61:B67"/>
    <mergeCell ref="B75:C75"/>
    <mergeCell ref="B12:C12"/>
    <mergeCell ref="B17:C17"/>
    <mergeCell ref="B73:C73"/>
    <mergeCell ref="B41:C41"/>
    <mergeCell ref="B38:C38"/>
    <mergeCell ref="B39:C39"/>
    <mergeCell ref="B13:B15"/>
    <mergeCell ref="B27:B29"/>
    <mergeCell ref="B30:B32"/>
    <mergeCell ref="B33:B35"/>
    <mergeCell ref="B25:C25"/>
    <mergeCell ref="A86:J86"/>
    <mergeCell ref="A81:A85"/>
    <mergeCell ref="B81:B83"/>
    <mergeCell ref="B85:C85"/>
    <mergeCell ref="B84:C84"/>
    <mergeCell ref="B79:C79"/>
    <mergeCell ref="B80:C80"/>
    <mergeCell ref="B47:C47"/>
    <mergeCell ref="M20:P20"/>
    <mergeCell ref="A1:J1"/>
    <mergeCell ref="A4:C6"/>
    <mergeCell ref="D4:F4"/>
    <mergeCell ref="A7:A15"/>
    <mergeCell ref="G4:I4"/>
    <mergeCell ref="H5:H6"/>
    <mergeCell ref="B7:B10"/>
    <mergeCell ref="B11:C11"/>
    <mergeCell ref="G5:G6"/>
  </mergeCells>
  <printOptions horizontalCentered="1"/>
  <pageMargins left="0.7480314960629921" right="0.7480314960629921" top="0.86" bottom="0.38" header="0.5118110236220472" footer="0.33"/>
  <pageSetup fitToHeight="2" fitToWidth="1" horizontalDpi="600" verticalDpi="600" orientation="portrait" paperSize="9" scale="6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tabColor indexed="27"/>
    <pageSetUpPr fitToPage="1"/>
  </sheetPr>
  <dimension ref="A1:P61"/>
  <sheetViews>
    <sheetView showGridLines="0" showZeros="0" zoomScale="70" zoomScaleNormal="70" zoomScaleSheetLayoutView="75" workbookViewId="0" topLeftCell="A1">
      <pane xSplit="2" ySplit="6" topLeftCell="C31" activePane="bottomRight" state="frozen"/>
      <selection pane="topLeft" activeCell="E3" sqref="E3:E5"/>
      <selection pane="topRight" activeCell="E3" sqref="E3:E5"/>
      <selection pane="bottomLeft" activeCell="E3" sqref="E3:E5"/>
      <selection pane="bottomRight" activeCell="G24" sqref="G24"/>
    </sheetView>
  </sheetViews>
  <sheetFormatPr defaultColWidth="8.88671875" defaultRowHeight="19.5" customHeight="1"/>
  <cols>
    <col min="1" max="1" width="4.99609375" style="11" customWidth="1"/>
    <col min="2" max="2" width="20.10546875" style="11" customWidth="1"/>
    <col min="3" max="3" width="16.10546875" style="63" customWidth="1"/>
    <col min="4" max="4" width="16.4453125" style="63" customWidth="1"/>
    <col min="5" max="5" width="15.6640625" style="63" customWidth="1"/>
    <col min="6" max="8" width="15.5546875" style="63" customWidth="1"/>
    <col min="9" max="9" width="15.6640625" style="63" customWidth="1"/>
    <col min="10" max="10" width="7.99609375" style="63" customWidth="1"/>
    <col min="11" max="16" width="7.99609375" style="61" customWidth="1"/>
    <col min="17" max="16384" width="7.99609375" style="63" customWidth="1"/>
  </cols>
  <sheetData>
    <row r="1" spans="1:16" ht="30" customHeight="1">
      <c r="A1" s="1396" t="s">
        <v>617</v>
      </c>
      <c r="B1" s="1396"/>
      <c r="C1" s="1396"/>
      <c r="D1" s="1396"/>
      <c r="E1" s="1396"/>
      <c r="F1" s="1396"/>
      <c r="G1" s="1396"/>
      <c r="H1" s="1396"/>
      <c r="I1" s="1396"/>
      <c r="K1" s="1"/>
      <c r="L1" s="1"/>
      <c r="M1" s="1"/>
      <c r="N1" s="1"/>
      <c r="O1" s="1"/>
      <c r="P1" s="1"/>
    </row>
    <row r="2" spans="1:16" ht="30" customHeight="1">
      <c r="A2" s="902"/>
      <c r="B2" s="902"/>
      <c r="C2" s="902"/>
      <c r="D2" s="902"/>
      <c r="E2" s="902"/>
      <c r="F2" s="902"/>
      <c r="G2" s="902"/>
      <c r="H2" s="902"/>
      <c r="I2" s="902"/>
      <c r="K2" s="1"/>
      <c r="L2" s="1"/>
      <c r="M2" s="1"/>
      <c r="N2" s="1"/>
      <c r="O2" s="1"/>
      <c r="P2" s="1"/>
    </row>
    <row r="3" spans="1:16" ht="19.5" customHeight="1">
      <c r="A3" s="21"/>
      <c r="B3" s="21"/>
      <c r="C3" s="172"/>
      <c r="D3" s="172"/>
      <c r="E3" s="172"/>
      <c r="F3" s="172"/>
      <c r="G3" s="172"/>
      <c r="H3" s="172"/>
      <c r="I3" s="174" t="s">
        <v>1917</v>
      </c>
      <c r="K3" s="1"/>
      <c r="L3" s="1"/>
      <c r="M3" s="1"/>
      <c r="N3" s="1"/>
      <c r="O3" s="1"/>
      <c r="P3" s="1"/>
    </row>
    <row r="4" spans="1:16" ht="24.75" customHeight="1">
      <c r="A4" s="1421" t="s">
        <v>618</v>
      </c>
      <c r="B4" s="1421"/>
      <c r="C4" s="1356" t="s">
        <v>1557</v>
      </c>
      <c r="D4" s="1329" t="s">
        <v>1558</v>
      </c>
      <c r="E4" s="1356" t="s">
        <v>1981</v>
      </c>
      <c r="F4" s="1422" t="s">
        <v>1559</v>
      </c>
      <c r="G4" s="1422"/>
      <c r="H4" s="1422"/>
      <c r="I4" s="1356" t="s">
        <v>781</v>
      </c>
      <c r="K4" s="1"/>
      <c r="L4" s="1"/>
      <c r="M4" s="1"/>
      <c r="N4" s="1"/>
      <c r="O4" s="1"/>
      <c r="P4" s="1"/>
    </row>
    <row r="5" spans="1:16" ht="24.75" customHeight="1">
      <c r="A5" s="1421"/>
      <c r="B5" s="1421"/>
      <c r="C5" s="1257"/>
      <c r="D5" s="1423"/>
      <c r="E5" s="1257"/>
      <c r="F5" s="72" t="s">
        <v>1560</v>
      </c>
      <c r="G5" s="73" t="s">
        <v>619</v>
      </c>
      <c r="H5" s="74" t="s">
        <v>620</v>
      </c>
      <c r="I5" s="1404"/>
      <c r="K5" s="1"/>
      <c r="L5" s="1"/>
      <c r="M5" s="1"/>
      <c r="N5" s="1"/>
      <c r="O5" s="1"/>
      <c r="P5" s="1"/>
    </row>
    <row r="6" spans="1:16" ht="24.75" customHeight="1">
      <c r="A6" s="1421"/>
      <c r="B6" s="1421"/>
      <c r="C6" s="48" t="s">
        <v>621</v>
      </c>
      <c r="D6" s="107" t="s">
        <v>776</v>
      </c>
      <c r="E6" s="48" t="s">
        <v>777</v>
      </c>
      <c r="F6" s="75" t="s">
        <v>778</v>
      </c>
      <c r="G6" s="76" t="s">
        <v>779</v>
      </c>
      <c r="H6" s="77" t="s">
        <v>780</v>
      </c>
      <c r="I6" s="1411"/>
      <c r="K6" s="1"/>
      <c r="L6" s="1"/>
      <c r="M6" s="1"/>
      <c r="N6" s="1"/>
      <c r="O6" s="1"/>
      <c r="P6" s="1"/>
    </row>
    <row r="7" spans="1:16" ht="32.25" customHeight="1">
      <c r="A7" s="1297" t="s">
        <v>622</v>
      </c>
      <c r="B7" s="33" t="s">
        <v>623</v>
      </c>
      <c r="C7" s="430">
        <v>0</v>
      </c>
      <c r="D7" s="430">
        <v>0</v>
      </c>
      <c r="E7" s="879">
        <f>C7+D7</f>
        <v>0</v>
      </c>
      <c r="F7" s="429">
        <v>0</v>
      </c>
      <c r="G7" s="600">
        <v>0</v>
      </c>
      <c r="H7" s="679">
        <v>0</v>
      </c>
      <c r="I7" s="381">
        <f>E7+H7</f>
        <v>0</v>
      </c>
      <c r="K7" s="1"/>
      <c r="L7" s="1"/>
      <c r="M7" s="1"/>
      <c r="N7" s="1"/>
      <c r="O7" s="1"/>
      <c r="P7" s="1"/>
    </row>
    <row r="8" spans="1:16" ht="32.25" customHeight="1">
      <c r="A8" s="1311"/>
      <c r="B8" s="44" t="s">
        <v>1234</v>
      </c>
      <c r="C8" s="432">
        <v>0</v>
      </c>
      <c r="D8" s="432">
        <v>0</v>
      </c>
      <c r="E8" s="389">
        <f>C8+D8</f>
        <v>0</v>
      </c>
      <c r="F8" s="431">
        <v>0</v>
      </c>
      <c r="G8" s="442">
        <v>0</v>
      </c>
      <c r="H8" s="680">
        <v>0</v>
      </c>
      <c r="I8" s="384">
        <f>E8+H8</f>
        <v>0</v>
      </c>
      <c r="K8" s="1"/>
      <c r="L8" s="1"/>
      <c r="M8" s="1"/>
      <c r="N8" s="1"/>
      <c r="O8" s="1"/>
      <c r="P8" s="1"/>
    </row>
    <row r="9" spans="1:16" ht="32.25" customHeight="1">
      <c r="A9" s="1311"/>
      <c r="B9" s="44" t="s">
        <v>624</v>
      </c>
      <c r="C9" s="432">
        <v>0</v>
      </c>
      <c r="D9" s="432">
        <v>0</v>
      </c>
      <c r="E9" s="389">
        <f aca="true" t="shared" si="0" ref="E9:E14">C9+D9</f>
        <v>0</v>
      </c>
      <c r="F9" s="431">
        <v>0</v>
      </c>
      <c r="G9" s="442">
        <v>0</v>
      </c>
      <c r="H9" s="680">
        <v>0</v>
      </c>
      <c r="I9" s="384">
        <f aca="true" t="shared" si="1" ref="I9:I16">E9+H9</f>
        <v>0</v>
      </c>
      <c r="K9" s="11"/>
      <c r="L9" s="11"/>
      <c r="M9" s="11"/>
      <c r="N9" s="11"/>
      <c r="O9" s="11"/>
      <c r="P9" s="11"/>
    </row>
    <row r="10" spans="1:16" ht="32.25" customHeight="1">
      <c r="A10" s="1311"/>
      <c r="B10" s="183" t="s">
        <v>625</v>
      </c>
      <c r="C10" s="432">
        <v>0</v>
      </c>
      <c r="D10" s="432">
        <v>0</v>
      </c>
      <c r="E10" s="389">
        <f t="shared" si="0"/>
        <v>0</v>
      </c>
      <c r="F10" s="431">
        <v>0</v>
      </c>
      <c r="G10" s="442">
        <v>0</v>
      </c>
      <c r="H10" s="680">
        <v>0</v>
      </c>
      <c r="I10" s="384">
        <f t="shared" si="1"/>
        <v>0</v>
      </c>
      <c r="K10" s="11"/>
      <c r="L10" s="11"/>
      <c r="M10" s="11"/>
      <c r="N10" s="11"/>
      <c r="O10" s="11"/>
      <c r="P10" s="11"/>
    </row>
    <row r="11" spans="1:16" ht="32.25" customHeight="1">
      <c r="A11" s="1311"/>
      <c r="B11" s="183" t="s">
        <v>1982</v>
      </c>
      <c r="C11" s="432">
        <v>0</v>
      </c>
      <c r="D11" s="432">
        <v>0</v>
      </c>
      <c r="E11" s="389">
        <f t="shared" si="0"/>
        <v>0</v>
      </c>
      <c r="F11" s="431">
        <v>0</v>
      </c>
      <c r="G11" s="442">
        <v>0</v>
      </c>
      <c r="H11" s="680">
        <v>0</v>
      </c>
      <c r="I11" s="384">
        <f t="shared" si="1"/>
        <v>0</v>
      </c>
      <c r="K11" s="11"/>
      <c r="L11" s="11"/>
      <c r="M11" s="11"/>
      <c r="N11" s="11"/>
      <c r="O11" s="11"/>
      <c r="P11" s="11"/>
    </row>
    <row r="12" spans="1:16" ht="32.25" customHeight="1">
      <c r="A12" s="1311"/>
      <c r="B12" s="183" t="s">
        <v>1983</v>
      </c>
      <c r="C12" s="432">
        <v>0</v>
      </c>
      <c r="D12" s="432">
        <v>0</v>
      </c>
      <c r="E12" s="389">
        <f t="shared" si="0"/>
        <v>0</v>
      </c>
      <c r="F12" s="431">
        <v>0</v>
      </c>
      <c r="G12" s="442">
        <v>0</v>
      </c>
      <c r="H12" s="680">
        <v>0</v>
      </c>
      <c r="I12" s="384">
        <f t="shared" si="1"/>
        <v>0</v>
      </c>
      <c r="K12" s="11"/>
      <c r="L12" s="11"/>
      <c r="M12" s="11"/>
      <c r="N12" s="11"/>
      <c r="O12" s="11"/>
      <c r="P12" s="11"/>
    </row>
    <row r="13" spans="1:16" ht="32.25" customHeight="1">
      <c r="A13" s="1311"/>
      <c r="B13" s="183" t="s">
        <v>1984</v>
      </c>
      <c r="C13" s="432">
        <v>0</v>
      </c>
      <c r="D13" s="432">
        <v>0</v>
      </c>
      <c r="E13" s="389">
        <f t="shared" si="0"/>
        <v>0</v>
      </c>
      <c r="F13" s="431">
        <v>0</v>
      </c>
      <c r="G13" s="442">
        <v>0</v>
      </c>
      <c r="H13" s="680">
        <v>0</v>
      </c>
      <c r="I13" s="384">
        <f t="shared" si="1"/>
        <v>0</v>
      </c>
      <c r="K13" s="11"/>
      <c r="L13" s="11"/>
      <c r="M13" s="11"/>
      <c r="N13" s="11"/>
      <c r="O13" s="11"/>
      <c r="P13" s="11"/>
    </row>
    <row r="14" spans="1:16" ht="32.25" customHeight="1">
      <c r="A14" s="1311"/>
      <c r="B14" s="183" t="s">
        <v>626</v>
      </c>
      <c r="C14" s="432">
        <v>0</v>
      </c>
      <c r="D14" s="432">
        <v>0</v>
      </c>
      <c r="E14" s="389">
        <f t="shared" si="0"/>
        <v>0</v>
      </c>
      <c r="F14" s="431">
        <v>0</v>
      </c>
      <c r="G14" s="442">
        <v>0</v>
      </c>
      <c r="H14" s="680">
        <v>0</v>
      </c>
      <c r="I14" s="384">
        <f t="shared" si="1"/>
        <v>0</v>
      </c>
      <c r="K14" s="11"/>
      <c r="L14" s="11"/>
      <c r="M14" s="11"/>
      <c r="N14" s="11"/>
      <c r="O14" s="11"/>
      <c r="P14" s="11"/>
    </row>
    <row r="15" spans="1:16" ht="32.25" customHeight="1">
      <c r="A15" s="1311"/>
      <c r="B15" s="183" t="s">
        <v>2009</v>
      </c>
      <c r="C15" s="432">
        <v>0</v>
      </c>
      <c r="D15" s="432">
        <v>0</v>
      </c>
      <c r="E15" s="389">
        <f aca="true" t="shared" si="2" ref="E15:E20">C15+D15</f>
        <v>0</v>
      </c>
      <c r="F15" s="431">
        <v>0</v>
      </c>
      <c r="G15" s="442">
        <v>0</v>
      </c>
      <c r="H15" s="680">
        <v>0</v>
      </c>
      <c r="I15" s="384">
        <f t="shared" si="1"/>
        <v>0</v>
      </c>
      <c r="K15" s="38"/>
      <c r="L15" s="38"/>
      <c r="M15" s="38"/>
      <c r="N15" s="38"/>
      <c r="O15" s="38"/>
      <c r="P15" s="38"/>
    </row>
    <row r="16" spans="1:16" ht="32.25" customHeight="1">
      <c r="A16" s="1306"/>
      <c r="B16" s="164" t="s">
        <v>2125</v>
      </c>
      <c r="C16" s="387">
        <f>SUM(C7:C15)</f>
        <v>0</v>
      </c>
      <c r="D16" s="387">
        <f>SUM(D7:D15)</f>
        <v>0</v>
      </c>
      <c r="E16" s="389">
        <f t="shared" si="2"/>
        <v>0</v>
      </c>
      <c r="F16" s="433">
        <f>SUM(F7:F15)</f>
        <v>0</v>
      </c>
      <c r="G16" s="601">
        <v>0</v>
      </c>
      <c r="H16" s="386">
        <f>SUM(H7:H15)</f>
        <v>0</v>
      </c>
      <c r="I16" s="384">
        <f t="shared" si="1"/>
        <v>0</v>
      </c>
      <c r="K16" s="38"/>
      <c r="L16" s="38"/>
      <c r="M16" s="38"/>
      <c r="N16" s="38"/>
      <c r="O16" s="38"/>
      <c r="P16" s="38"/>
    </row>
    <row r="17" spans="1:16" ht="32.25" customHeight="1">
      <c r="A17" s="1297" t="s">
        <v>627</v>
      </c>
      <c r="B17" s="33" t="s">
        <v>628</v>
      </c>
      <c r="C17" s="430">
        <v>0</v>
      </c>
      <c r="D17" s="430">
        <v>0</v>
      </c>
      <c r="E17" s="879">
        <f t="shared" si="2"/>
        <v>0</v>
      </c>
      <c r="F17" s="429">
        <v>0</v>
      </c>
      <c r="G17" s="600">
        <v>0</v>
      </c>
      <c r="H17" s="679">
        <v>0</v>
      </c>
      <c r="I17" s="381">
        <f>E17+H17</f>
        <v>0</v>
      </c>
      <c r="K17" s="38"/>
      <c r="L17" s="38"/>
      <c r="M17" s="38"/>
      <c r="N17" s="38"/>
      <c r="O17" s="38"/>
      <c r="P17" s="38"/>
    </row>
    <row r="18" spans="1:16" ht="32.25" customHeight="1">
      <c r="A18" s="1311"/>
      <c r="B18" s="44" t="s">
        <v>629</v>
      </c>
      <c r="C18" s="432">
        <v>0</v>
      </c>
      <c r="D18" s="432">
        <v>0</v>
      </c>
      <c r="E18" s="389">
        <f t="shared" si="2"/>
        <v>0</v>
      </c>
      <c r="F18" s="431">
        <v>0</v>
      </c>
      <c r="G18" s="442">
        <v>0</v>
      </c>
      <c r="H18" s="680">
        <v>0</v>
      </c>
      <c r="I18" s="384">
        <f>E18+H18</f>
        <v>0</v>
      </c>
      <c r="K18" s="38"/>
      <c r="L18" s="38"/>
      <c r="M18" s="38"/>
      <c r="N18" s="38"/>
      <c r="O18" s="38"/>
      <c r="P18" s="38"/>
    </row>
    <row r="19" spans="1:16" ht="32.25" customHeight="1">
      <c r="A19" s="1311"/>
      <c r="B19" s="44" t="s">
        <v>630</v>
      </c>
      <c r="C19" s="432">
        <v>0</v>
      </c>
      <c r="D19" s="432">
        <v>0</v>
      </c>
      <c r="E19" s="389">
        <f t="shared" si="2"/>
        <v>0</v>
      </c>
      <c r="F19" s="431">
        <v>0</v>
      </c>
      <c r="G19" s="442">
        <v>0</v>
      </c>
      <c r="H19" s="680">
        <v>0</v>
      </c>
      <c r="I19" s="384">
        <f>E19+H19</f>
        <v>0</v>
      </c>
      <c r="K19" s="38"/>
      <c r="L19" s="38"/>
      <c r="M19" s="38"/>
      <c r="N19" s="38"/>
      <c r="O19" s="38"/>
      <c r="P19" s="38"/>
    </row>
    <row r="20" spans="1:16" ht="32.25" customHeight="1">
      <c r="A20" s="1306"/>
      <c r="B20" s="164" t="s">
        <v>2125</v>
      </c>
      <c r="C20" s="387">
        <f>SUM(C17:C19)</f>
        <v>0</v>
      </c>
      <c r="D20" s="387">
        <f>SUM(D17:D19)</f>
        <v>0</v>
      </c>
      <c r="E20" s="389">
        <f t="shared" si="2"/>
        <v>0</v>
      </c>
      <c r="F20" s="433">
        <f>SUM(F17:F19)</f>
        <v>0</v>
      </c>
      <c r="G20" s="601">
        <v>0</v>
      </c>
      <c r="H20" s="386">
        <f>SUM(H17:H19)</f>
        <v>0</v>
      </c>
      <c r="I20" s="384">
        <f>E20+H20</f>
        <v>0</v>
      </c>
      <c r="K20" s="38"/>
      <c r="L20" s="38"/>
      <c r="M20" s="38"/>
      <c r="N20" s="38"/>
      <c r="O20" s="38"/>
      <c r="P20" s="38"/>
    </row>
    <row r="21" spans="1:16" ht="32.25" customHeight="1">
      <c r="A21" s="1307" t="s">
        <v>1232</v>
      </c>
      <c r="B21" s="1308"/>
      <c r="C21" s="434">
        <v>0</v>
      </c>
      <c r="D21" s="434">
        <v>0</v>
      </c>
      <c r="E21" s="879">
        <f aca="true" t="shared" si="3" ref="E21:E27">C21+D21</f>
        <v>0</v>
      </c>
      <c r="F21" s="408">
        <v>0</v>
      </c>
      <c r="G21" s="602">
        <v>0</v>
      </c>
      <c r="H21" s="579">
        <v>0</v>
      </c>
      <c r="I21" s="397">
        <f aca="true" t="shared" si="4" ref="I21:I26">E21+H21</f>
        <v>0</v>
      </c>
      <c r="K21" s="38"/>
      <c r="L21" s="38"/>
      <c r="M21" s="38"/>
      <c r="N21" s="38"/>
      <c r="O21" s="38"/>
      <c r="P21" s="38"/>
    </row>
    <row r="22" spans="1:16" ht="32.25" customHeight="1">
      <c r="A22" s="1307" t="s">
        <v>631</v>
      </c>
      <c r="B22" s="1309"/>
      <c r="C22" s="434">
        <v>0</v>
      </c>
      <c r="D22" s="434">
        <v>0</v>
      </c>
      <c r="E22" s="879">
        <f t="shared" si="3"/>
        <v>0</v>
      </c>
      <c r="F22" s="408">
        <v>0</v>
      </c>
      <c r="G22" s="602">
        <v>0</v>
      </c>
      <c r="H22" s="579">
        <v>0</v>
      </c>
      <c r="I22" s="397">
        <f t="shared" si="4"/>
        <v>0</v>
      </c>
      <c r="K22" s="38"/>
      <c r="L22" s="38"/>
      <c r="M22" s="38"/>
      <c r="N22" s="38"/>
      <c r="O22" s="38"/>
      <c r="P22" s="38"/>
    </row>
    <row r="23" spans="1:16" ht="32.25" customHeight="1">
      <c r="A23" s="1297" t="s">
        <v>632</v>
      </c>
      <c r="B23" s="33" t="s">
        <v>633</v>
      </c>
      <c r="C23" s="430">
        <v>46</v>
      </c>
      <c r="D23" s="430">
        <v>0</v>
      </c>
      <c r="E23" s="879">
        <f t="shared" si="3"/>
        <v>46</v>
      </c>
      <c r="F23" s="429">
        <v>3633</v>
      </c>
      <c r="G23" s="600">
        <v>0.3</v>
      </c>
      <c r="H23" s="679">
        <v>6</v>
      </c>
      <c r="I23" s="381">
        <f t="shared" si="4"/>
        <v>52</v>
      </c>
      <c r="K23" s="38"/>
      <c r="L23" s="38"/>
      <c r="M23" s="38"/>
      <c r="N23" s="38"/>
      <c r="O23" s="38"/>
      <c r="P23" s="38"/>
    </row>
    <row r="24" spans="1:16" ht="32.25" customHeight="1">
      <c r="A24" s="1311"/>
      <c r="B24" s="183" t="s">
        <v>634</v>
      </c>
      <c r="C24" s="432">
        <v>0</v>
      </c>
      <c r="D24" s="432">
        <v>0</v>
      </c>
      <c r="E24" s="389">
        <f t="shared" si="3"/>
        <v>0</v>
      </c>
      <c r="F24" s="431">
        <v>0</v>
      </c>
      <c r="G24" s="442">
        <v>0</v>
      </c>
      <c r="H24" s="680">
        <v>0</v>
      </c>
      <c r="I24" s="384">
        <f t="shared" si="4"/>
        <v>0</v>
      </c>
      <c r="K24" s="38"/>
      <c r="L24" s="38"/>
      <c r="M24" s="38"/>
      <c r="N24" s="38"/>
      <c r="O24" s="38"/>
      <c r="P24" s="38"/>
    </row>
    <row r="25" spans="1:16" ht="32.25" customHeight="1">
      <c r="A25" s="1311"/>
      <c r="B25" s="183" t="s">
        <v>635</v>
      </c>
      <c r="C25" s="432">
        <v>0</v>
      </c>
      <c r="D25" s="432">
        <v>0</v>
      </c>
      <c r="E25" s="389">
        <f t="shared" si="3"/>
        <v>0</v>
      </c>
      <c r="F25" s="431">
        <v>0</v>
      </c>
      <c r="G25" s="442">
        <v>0</v>
      </c>
      <c r="H25" s="680">
        <v>0</v>
      </c>
      <c r="I25" s="384">
        <f t="shared" si="4"/>
        <v>0</v>
      </c>
      <c r="K25" s="38"/>
      <c r="L25" s="38"/>
      <c r="M25" s="38"/>
      <c r="N25" s="38"/>
      <c r="O25" s="38"/>
      <c r="P25" s="38"/>
    </row>
    <row r="26" spans="1:16" ht="32.25" customHeight="1">
      <c r="A26" s="1311"/>
      <c r="B26" s="183" t="s">
        <v>2009</v>
      </c>
      <c r="C26" s="432">
        <v>48</v>
      </c>
      <c r="D26" s="432">
        <v>0</v>
      </c>
      <c r="E26" s="389">
        <f t="shared" si="3"/>
        <v>48</v>
      </c>
      <c r="F26" s="431">
        <v>3633</v>
      </c>
      <c r="G26" s="442">
        <v>0</v>
      </c>
      <c r="H26" s="680">
        <v>5</v>
      </c>
      <c r="I26" s="384">
        <f t="shared" si="4"/>
        <v>53</v>
      </c>
      <c r="K26" s="38"/>
      <c r="L26" s="38"/>
      <c r="M26" s="38"/>
      <c r="N26" s="38"/>
      <c r="O26" s="38"/>
      <c r="P26" s="38"/>
    </row>
    <row r="27" spans="1:16" ht="32.25" customHeight="1">
      <c r="A27" s="1306"/>
      <c r="B27" s="164" t="s">
        <v>2125</v>
      </c>
      <c r="C27" s="387">
        <f>SUM(C23:C26)</f>
        <v>94</v>
      </c>
      <c r="D27" s="387">
        <f>SUM(D23:D26)</f>
        <v>0</v>
      </c>
      <c r="E27" s="389">
        <f t="shared" si="3"/>
        <v>94</v>
      </c>
      <c r="F27" s="433">
        <f>SUM(F23:F26)</f>
        <v>7266</v>
      </c>
      <c r="G27" s="601">
        <v>0</v>
      </c>
      <c r="H27" s="386">
        <f>SUM(H23:H26)</f>
        <v>11</v>
      </c>
      <c r="I27" s="384">
        <f>E27+H27</f>
        <v>105</v>
      </c>
      <c r="K27" s="38"/>
      <c r="L27" s="38"/>
      <c r="M27" s="38"/>
      <c r="N27" s="38"/>
      <c r="O27" s="38"/>
      <c r="P27" s="38"/>
    </row>
    <row r="28" spans="1:16" ht="32.25" customHeight="1">
      <c r="A28" s="1361" t="s">
        <v>1985</v>
      </c>
      <c r="B28" s="1361"/>
      <c r="C28" s="434">
        <v>0</v>
      </c>
      <c r="D28" s="434">
        <v>0</v>
      </c>
      <c r="E28" s="879">
        <f aca="true" t="shared" si="5" ref="E28:E33">C28+D28</f>
        <v>0</v>
      </c>
      <c r="F28" s="408">
        <v>0</v>
      </c>
      <c r="G28" s="602">
        <v>0</v>
      </c>
      <c r="H28" s="579">
        <v>0</v>
      </c>
      <c r="I28" s="397">
        <f aca="true" t="shared" si="6" ref="I28:I33">E28+H28</f>
        <v>0</v>
      </c>
      <c r="K28" s="38"/>
      <c r="L28" s="38"/>
      <c r="M28" s="38"/>
      <c r="N28" s="38"/>
      <c r="O28" s="38"/>
      <c r="P28" s="38"/>
    </row>
    <row r="29" spans="1:16" ht="32.25" customHeight="1">
      <c r="A29" s="1361" t="s">
        <v>636</v>
      </c>
      <c r="B29" s="1361"/>
      <c r="C29" s="434">
        <v>0</v>
      </c>
      <c r="D29" s="434">
        <v>0</v>
      </c>
      <c r="E29" s="879">
        <f t="shared" si="5"/>
        <v>0</v>
      </c>
      <c r="F29" s="408">
        <v>0</v>
      </c>
      <c r="G29" s="602">
        <v>0</v>
      </c>
      <c r="H29" s="579">
        <v>0</v>
      </c>
      <c r="I29" s="397">
        <f t="shared" si="6"/>
        <v>0</v>
      </c>
      <c r="K29" s="38"/>
      <c r="L29" s="38"/>
      <c r="M29" s="38"/>
      <c r="N29" s="38"/>
      <c r="O29" s="38"/>
      <c r="P29" s="38"/>
    </row>
    <row r="30" spans="1:16" ht="32.25" customHeight="1">
      <c r="A30" s="1361" t="s">
        <v>644</v>
      </c>
      <c r="B30" s="1361"/>
      <c r="C30" s="434">
        <v>0</v>
      </c>
      <c r="D30" s="434">
        <v>0</v>
      </c>
      <c r="E30" s="879">
        <f t="shared" si="5"/>
        <v>0</v>
      </c>
      <c r="F30" s="408">
        <v>0</v>
      </c>
      <c r="G30" s="602">
        <v>0</v>
      </c>
      <c r="H30" s="579">
        <v>0</v>
      </c>
      <c r="I30" s="397">
        <f t="shared" si="6"/>
        <v>0</v>
      </c>
      <c r="K30" s="38"/>
      <c r="L30" s="38"/>
      <c r="M30" s="38"/>
      <c r="N30" s="38"/>
      <c r="O30" s="38"/>
      <c r="P30" s="38"/>
    </row>
    <row r="31" spans="1:16" ht="32.25" customHeight="1">
      <c r="A31" s="1361" t="s">
        <v>645</v>
      </c>
      <c r="B31" s="1361"/>
      <c r="C31" s="434">
        <v>0</v>
      </c>
      <c r="D31" s="434">
        <v>0</v>
      </c>
      <c r="E31" s="879">
        <f t="shared" si="5"/>
        <v>0</v>
      </c>
      <c r="F31" s="408">
        <v>0</v>
      </c>
      <c r="G31" s="602">
        <v>0</v>
      </c>
      <c r="H31" s="579">
        <v>0</v>
      </c>
      <c r="I31" s="397">
        <f t="shared" si="6"/>
        <v>0</v>
      </c>
      <c r="K31" s="38"/>
      <c r="L31" s="38"/>
      <c r="M31" s="38"/>
      <c r="N31" s="38"/>
      <c r="O31" s="38"/>
      <c r="P31" s="38"/>
    </row>
    <row r="32" spans="1:16" ht="32.25" customHeight="1">
      <c r="A32" s="1297" t="s">
        <v>646</v>
      </c>
      <c r="B32" s="33" t="s">
        <v>647</v>
      </c>
      <c r="C32" s="430">
        <v>0</v>
      </c>
      <c r="D32" s="430">
        <v>0</v>
      </c>
      <c r="E32" s="879">
        <f t="shared" si="5"/>
        <v>0</v>
      </c>
      <c r="F32" s="429">
        <v>0</v>
      </c>
      <c r="G32" s="600">
        <v>0</v>
      </c>
      <c r="H32" s="679">
        <v>0</v>
      </c>
      <c r="I32" s="381">
        <f t="shared" si="6"/>
        <v>0</v>
      </c>
      <c r="K32" s="38"/>
      <c r="L32" s="38"/>
      <c r="M32" s="38"/>
      <c r="N32" s="38"/>
      <c r="O32" s="38"/>
      <c r="P32" s="38"/>
    </row>
    <row r="33" spans="1:16" ht="32.25" customHeight="1">
      <c r="A33" s="1311"/>
      <c r="B33" s="44" t="s">
        <v>648</v>
      </c>
      <c r="C33" s="432">
        <v>0</v>
      </c>
      <c r="D33" s="432">
        <v>0</v>
      </c>
      <c r="E33" s="389">
        <f t="shared" si="5"/>
        <v>0</v>
      </c>
      <c r="F33" s="431">
        <v>0</v>
      </c>
      <c r="G33" s="442">
        <v>0</v>
      </c>
      <c r="H33" s="680">
        <v>0</v>
      </c>
      <c r="I33" s="384">
        <f t="shared" si="6"/>
        <v>0</v>
      </c>
      <c r="K33" s="38"/>
      <c r="L33" s="38"/>
      <c r="M33" s="38"/>
      <c r="N33" s="38"/>
      <c r="O33" s="38"/>
      <c r="P33" s="38"/>
    </row>
    <row r="34" spans="1:16" ht="32.25" customHeight="1">
      <c r="A34" s="1306"/>
      <c r="B34" s="164" t="s">
        <v>2125</v>
      </c>
      <c r="C34" s="387">
        <f>SUM(C32:C33)</f>
        <v>0</v>
      </c>
      <c r="D34" s="387">
        <f>SUM(D32:D33)</f>
        <v>0</v>
      </c>
      <c r="E34" s="395">
        <f>SUM(E32:E33)</f>
        <v>0</v>
      </c>
      <c r="F34" s="433">
        <f>SUM(F32:F33)</f>
        <v>0</v>
      </c>
      <c r="G34" s="601">
        <v>0</v>
      </c>
      <c r="H34" s="386">
        <f>SUM(H32:H33)</f>
        <v>0</v>
      </c>
      <c r="I34" s="387">
        <f>SUM(I32:I33)</f>
        <v>0</v>
      </c>
      <c r="K34" s="38"/>
      <c r="L34" s="38"/>
      <c r="M34" s="38"/>
      <c r="N34" s="38"/>
      <c r="O34" s="38"/>
      <c r="P34" s="38"/>
    </row>
    <row r="35" spans="1:16" ht="32.25" customHeight="1">
      <c r="A35" s="1307" t="s">
        <v>649</v>
      </c>
      <c r="B35" s="1309"/>
      <c r="C35" s="434">
        <v>0</v>
      </c>
      <c r="D35" s="434">
        <v>0</v>
      </c>
      <c r="E35" s="879">
        <f>C35+D35</f>
        <v>0</v>
      </c>
      <c r="F35" s="408">
        <v>0</v>
      </c>
      <c r="G35" s="602">
        <v>0</v>
      </c>
      <c r="H35" s="579">
        <v>0</v>
      </c>
      <c r="I35" s="397">
        <f>E35+H35</f>
        <v>0</v>
      </c>
      <c r="K35" s="38"/>
      <c r="L35" s="38"/>
      <c r="M35" s="38"/>
      <c r="N35" s="38"/>
      <c r="O35" s="38"/>
      <c r="P35" s="38"/>
    </row>
    <row r="36" spans="1:16" ht="32.25" customHeight="1">
      <c r="A36" s="1420" t="s">
        <v>650</v>
      </c>
      <c r="B36" s="1420"/>
      <c r="C36" s="397">
        <f>SUM(C16,C20,C21,C22,C27,C28,C29,C30,C31,C34,C35)</f>
        <v>94</v>
      </c>
      <c r="D36" s="397">
        <f>SUM(D16,D20,D21,D22,D27,D28,D29,D30,D31,D34,D35)</f>
        <v>0</v>
      </c>
      <c r="E36" s="393">
        <f>SUM(E16,E20,E21,E22,E27,E28,E29,E30,E31,E34,E35)</f>
        <v>94</v>
      </c>
      <c r="F36" s="411">
        <f>SUM(F16,F20,F21,F22,F27,F28,F29,F30,F31,F34,F35)</f>
        <v>7266</v>
      </c>
      <c r="G36" s="603">
        <v>0</v>
      </c>
      <c r="H36" s="392">
        <f>SUM(H16,H20,H21,H22,H27,H28,H29,H30,H31,H34,H35)</f>
        <v>11</v>
      </c>
      <c r="I36" s="397">
        <f>SUM(I16,I20,I21,I22,I27,I28,I29,I30,I31,I34,I35)</f>
        <v>105</v>
      </c>
      <c r="K36" s="38"/>
      <c r="L36" s="38"/>
      <c r="M36" s="38"/>
      <c r="N36" s="38"/>
      <c r="O36" s="38"/>
      <c r="P36" s="38"/>
    </row>
    <row r="37" spans="2:16" ht="19.5" customHeight="1">
      <c r="B37" s="57"/>
      <c r="C37" s="63">
        <v>0</v>
      </c>
      <c r="K37" s="38"/>
      <c r="L37" s="38"/>
      <c r="M37" s="38"/>
      <c r="N37" s="38"/>
      <c r="O37" s="38"/>
      <c r="P37" s="38"/>
    </row>
    <row r="38" spans="1:16" ht="19.5" customHeight="1">
      <c r="A38" s="167" t="s">
        <v>1924</v>
      </c>
      <c r="K38" s="38"/>
      <c r="L38" s="38"/>
      <c r="M38" s="38"/>
      <c r="N38" s="38"/>
      <c r="O38" s="38"/>
      <c r="P38" s="38"/>
    </row>
    <row r="39" spans="1:16" ht="19.5" customHeight="1">
      <c r="A39" s="91" t="s">
        <v>693</v>
      </c>
      <c r="B39" s="11" t="s">
        <v>1924</v>
      </c>
      <c r="K39" s="38"/>
      <c r="L39" s="38"/>
      <c r="M39" s="38"/>
      <c r="N39" s="38"/>
      <c r="O39" s="38"/>
      <c r="P39" s="38"/>
    </row>
    <row r="40" spans="11:16" ht="19.5" customHeight="1">
      <c r="K40" s="38"/>
      <c r="L40" s="38"/>
      <c r="M40" s="38"/>
      <c r="N40" s="38"/>
      <c r="O40" s="38"/>
      <c r="P40" s="38"/>
    </row>
    <row r="41" spans="11:16" ht="19.5" customHeight="1">
      <c r="K41" s="11"/>
      <c r="L41" s="11"/>
      <c r="M41" s="11"/>
      <c r="N41" s="11"/>
      <c r="O41" s="11"/>
      <c r="P41" s="11"/>
    </row>
    <row r="42" spans="11:16" ht="19.5" customHeight="1">
      <c r="K42" s="11"/>
      <c r="L42" s="11"/>
      <c r="M42" s="11"/>
      <c r="N42" s="11"/>
      <c r="O42" s="11"/>
      <c r="P42" s="11"/>
    </row>
    <row r="43" spans="11:16" ht="19.5" customHeight="1">
      <c r="K43" s="11"/>
      <c r="L43" s="11"/>
      <c r="M43" s="11"/>
      <c r="N43" s="11"/>
      <c r="O43" s="11"/>
      <c r="P43" s="11"/>
    </row>
    <row r="44" spans="11:16" ht="19.5" customHeight="1">
      <c r="K44" s="11"/>
      <c r="L44" s="11"/>
      <c r="M44" s="11"/>
      <c r="N44" s="11"/>
      <c r="O44" s="11"/>
      <c r="P44" s="11"/>
    </row>
    <row r="45" spans="11:16" ht="19.5" customHeight="1">
      <c r="K45" s="11"/>
      <c r="L45" s="11"/>
      <c r="M45" s="11"/>
      <c r="N45" s="11"/>
      <c r="O45" s="11"/>
      <c r="P45" s="11"/>
    </row>
    <row r="46" spans="11:16" ht="19.5" customHeight="1">
      <c r="K46" s="11"/>
      <c r="L46" s="11"/>
      <c r="M46" s="11"/>
      <c r="N46" s="11"/>
      <c r="O46" s="11"/>
      <c r="P46" s="11"/>
    </row>
    <row r="47" spans="11:16" ht="19.5" customHeight="1">
      <c r="K47" s="11"/>
      <c r="L47" s="11"/>
      <c r="M47" s="11"/>
      <c r="N47" s="11"/>
      <c r="O47" s="11"/>
      <c r="P47" s="11"/>
    </row>
    <row r="48" spans="11:16" ht="19.5" customHeight="1">
      <c r="K48" s="11"/>
      <c r="L48" s="11"/>
      <c r="M48" s="11"/>
      <c r="N48" s="11"/>
      <c r="O48" s="11"/>
      <c r="P48" s="11"/>
    </row>
    <row r="49" spans="11:16" ht="19.5" customHeight="1">
      <c r="K49" s="11"/>
      <c r="L49" s="11"/>
      <c r="M49" s="11"/>
      <c r="N49" s="11"/>
      <c r="O49" s="11"/>
      <c r="P49" s="11"/>
    </row>
    <row r="50" spans="11:16" ht="19.5" customHeight="1">
      <c r="K50" s="11"/>
      <c r="L50" s="11"/>
      <c r="M50" s="11"/>
      <c r="N50" s="11"/>
      <c r="O50" s="11"/>
      <c r="P50" s="11"/>
    </row>
    <row r="51" spans="11:16" ht="19.5" customHeight="1">
      <c r="K51" s="11"/>
      <c r="L51" s="11"/>
      <c r="M51" s="11"/>
      <c r="N51" s="11"/>
      <c r="O51" s="11"/>
      <c r="P51" s="11"/>
    </row>
    <row r="52" spans="11:16" ht="19.5" customHeight="1">
      <c r="K52" s="11"/>
      <c r="L52" s="11"/>
      <c r="M52" s="11"/>
      <c r="N52" s="11"/>
      <c r="O52" s="11"/>
      <c r="P52" s="11"/>
    </row>
    <row r="53" spans="11:16" ht="19.5" customHeight="1">
      <c r="K53" s="11"/>
      <c r="L53" s="11"/>
      <c r="M53" s="11"/>
      <c r="N53" s="11"/>
      <c r="O53" s="11"/>
      <c r="P53" s="11"/>
    </row>
    <row r="54" spans="11:16" ht="19.5" customHeight="1">
      <c r="K54" s="11"/>
      <c r="L54" s="11"/>
      <c r="M54" s="11"/>
      <c r="N54" s="11"/>
      <c r="O54" s="11"/>
      <c r="P54" s="11"/>
    </row>
    <row r="55" spans="11:16" ht="19.5" customHeight="1">
      <c r="K55" s="11"/>
      <c r="L55" s="11"/>
      <c r="M55" s="11"/>
      <c r="N55" s="11"/>
      <c r="O55" s="11"/>
      <c r="P55" s="11"/>
    </row>
    <row r="56" spans="11:16" ht="19.5" customHeight="1">
      <c r="K56" s="11"/>
      <c r="L56" s="11"/>
      <c r="M56" s="11"/>
      <c r="N56" s="11"/>
      <c r="O56" s="11"/>
      <c r="P56" s="11"/>
    </row>
    <row r="57" spans="11:16" ht="19.5" customHeight="1">
      <c r="K57" s="11"/>
      <c r="L57" s="11"/>
      <c r="M57" s="11"/>
      <c r="N57" s="11"/>
      <c r="O57" s="11"/>
      <c r="P57" s="11"/>
    </row>
    <row r="58" spans="11:16" ht="19.5" customHeight="1">
      <c r="K58" s="11"/>
      <c r="L58" s="11"/>
      <c r="M58" s="11"/>
      <c r="N58" s="11"/>
      <c r="O58" s="11"/>
      <c r="P58" s="11"/>
    </row>
    <row r="59" spans="11:16" ht="19.5" customHeight="1">
      <c r="K59" s="11"/>
      <c r="L59" s="11"/>
      <c r="M59" s="11"/>
      <c r="N59" s="11"/>
      <c r="O59" s="11"/>
      <c r="P59" s="11"/>
    </row>
    <row r="61" spans="11:16" ht="19.5" customHeight="1">
      <c r="K61" s="11"/>
      <c r="L61" s="11"/>
      <c r="M61" s="11"/>
      <c r="N61" s="11"/>
      <c r="O61" s="11"/>
      <c r="P61" s="11"/>
    </row>
  </sheetData>
  <sheetProtection password="CC4D" sheet="1" objects="1" scenarios="1"/>
  <mergeCells count="19">
    <mergeCell ref="C4:C5"/>
    <mergeCell ref="A1:I1"/>
    <mergeCell ref="A4:B6"/>
    <mergeCell ref="A7:A16"/>
    <mergeCell ref="F4:H4"/>
    <mergeCell ref="I4:I6"/>
    <mergeCell ref="D4:D5"/>
    <mergeCell ref="E4:E5"/>
    <mergeCell ref="A17:A20"/>
    <mergeCell ref="A29:B29"/>
    <mergeCell ref="A30:B30"/>
    <mergeCell ref="A22:B22"/>
    <mergeCell ref="A21:B21"/>
    <mergeCell ref="A23:A27"/>
    <mergeCell ref="A28:B28"/>
    <mergeCell ref="A31:B31"/>
    <mergeCell ref="A35:B35"/>
    <mergeCell ref="A36:B36"/>
    <mergeCell ref="A32:A34"/>
  </mergeCells>
  <printOptions horizontalCentered="1"/>
  <pageMargins left="0.7480314960629921" right="0.7480314960629921" top="0.984251968503937" bottom="0.5905511811023623" header="0.5118110236220472" footer="0.5118110236220472"/>
  <pageSetup fitToHeight="1" fitToWidth="1" horizontalDpi="600" verticalDpi="600" orientation="portrait" paperSize="9" scale="5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tabColor indexed="27"/>
    <pageSetUpPr fitToPage="1"/>
  </sheetPr>
  <dimension ref="A1:P62"/>
  <sheetViews>
    <sheetView showGridLines="0" showZeros="0" zoomScale="70" zoomScaleNormal="70" zoomScaleSheetLayoutView="75" workbookViewId="0" topLeftCell="A1">
      <pane xSplit="2" ySplit="7" topLeftCell="C32" activePane="bottomRight" state="frozen"/>
      <selection pane="topLeft" activeCell="E3" sqref="E3:E5"/>
      <selection pane="topRight" activeCell="E3" sqref="E3:E5"/>
      <selection pane="bottomLeft" activeCell="E3" sqref="E3:E5"/>
      <selection pane="bottomRight" activeCell="H33" sqref="H33"/>
    </sheetView>
  </sheetViews>
  <sheetFormatPr defaultColWidth="8.88671875" defaultRowHeight="13.5"/>
  <cols>
    <col min="1" max="1" width="4.99609375" style="188" customWidth="1"/>
    <col min="2" max="2" width="16.5546875" style="188" customWidth="1"/>
    <col min="3" max="5" width="12.6640625" style="188" customWidth="1"/>
    <col min="6" max="8" width="12.77734375" style="188" customWidth="1"/>
    <col min="9" max="9" width="13.88671875" style="188" customWidth="1"/>
    <col min="10" max="10" width="7.99609375" style="188" customWidth="1"/>
    <col min="11" max="16" width="7.99609375" style="61" customWidth="1"/>
    <col min="17" max="16384" width="7.99609375" style="188" customWidth="1"/>
  </cols>
  <sheetData>
    <row r="1" spans="1:16" s="186" customFormat="1" ht="30" customHeight="1">
      <c r="A1" s="1424" t="s">
        <v>651</v>
      </c>
      <c r="B1" s="1424"/>
      <c r="C1" s="1424"/>
      <c r="D1" s="1424"/>
      <c r="E1" s="1424"/>
      <c r="F1" s="1424"/>
      <c r="G1" s="1424"/>
      <c r="H1" s="1424"/>
      <c r="I1" s="1424"/>
      <c r="K1" s="1"/>
      <c r="L1" s="1"/>
      <c r="M1" s="1"/>
      <c r="N1" s="1"/>
      <c r="O1" s="1"/>
      <c r="P1" s="1"/>
    </row>
    <row r="2" spans="1:16" s="186" customFormat="1" ht="30" customHeight="1">
      <c r="A2" s="903"/>
      <c r="B2" s="903"/>
      <c r="C2" s="903"/>
      <c r="D2" s="903"/>
      <c r="E2" s="903"/>
      <c r="F2" s="903"/>
      <c r="G2" s="903"/>
      <c r="H2" s="903"/>
      <c r="I2" s="903"/>
      <c r="K2" s="1"/>
      <c r="L2" s="1"/>
      <c r="M2" s="1"/>
      <c r="N2" s="1"/>
      <c r="O2" s="1"/>
      <c r="P2" s="1"/>
    </row>
    <row r="3" spans="9:16" s="186" customFormat="1" ht="19.5" customHeight="1">
      <c r="I3" s="174" t="s">
        <v>1917</v>
      </c>
      <c r="K3" s="1"/>
      <c r="L3" s="1"/>
      <c r="M3" s="1"/>
      <c r="N3" s="1"/>
      <c r="O3" s="1"/>
      <c r="P3" s="1"/>
    </row>
    <row r="4" spans="1:16" s="186" customFormat="1" ht="19.5" customHeight="1">
      <c r="A4" s="1425" t="s">
        <v>1101</v>
      </c>
      <c r="B4" s="1425"/>
      <c r="C4" s="1426" t="s">
        <v>1561</v>
      </c>
      <c r="D4" s="1439" t="s">
        <v>1562</v>
      </c>
      <c r="E4" s="1435" t="s">
        <v>1146</v>
      </c>
      <c r="F4" s="1428" t="s">
        <v>1563</v>
      </c>
      <c r="G4" s="1428"/>
      <c r="H4" s="1428"/>
      <c r="I4" s="1426" t="s">
        <v>775</v>
      </c>
      <c r="K4" s="1"/>
      <c r="L4" s="1"/>
      <c r="M4" s="1"/>
      <c r="N4" s="1"/>
      <c r="O4" s="1"/>
      <c r="P4" s="1"/>
    </row>
    <row r="5" spans="1:16" s="186" customFormat="1" ht="19.5" customHeight="1">
      <c r="A5" s="1425"/>
      <c r="B5" s="1425"/>
      <c r="C5" s="1427"/>
      <c r="D5" s="1440"/>
      <c r="E5" s="1435"/>
      <c r="F5" s="1431" t="s">
        <v>1564</v>
      </c>
      <c r="G5" s="1433" t="s">
        <v>773</v>
      </c>
      <c r="H5" s="1429" t="s">
        <v>774</v>
      </c>
      <c r="I5" s="1427"/>
      <c r="K5" s="1"/>
      <c r="L5" s="1"/>
      <c r="M5" s="1"/>
      <c r="N5" s="1"/>
      <c r="O5" s="1"/>
      <c r="P5" s="1"/>
    </row>
    <row r="6" spans="1:16" s="186" customFormat="1" ht="19.5" customHeight="1">
      <c r="A6" s="1425"/>
      <c r="B6" s="1425"/>
      <c r="C6" s="1427"/>
      <c r="D6" s="1440"/>
      <c r="E6" s="1435"/>
      <c r="F6" s="1432"/>
      <c r="G6" s="1434"/>
      <c r="H6" s="1430"/>
      <c r="I6" s="1427"/>
      <c r="K6" s="1"/>
      <c r="L6" s="1"/>
      <c r="M6" s="1"/>
      <c r="N6" s="1"/>
      <c r="O6" s="1"/>
      <c r="P6" s="1"/>
    </row>
    <row r="7" spans="1:16" s="186" customFormat="1" ht="19.5" customHeight="1">
      <c r="A7" s="1425"/>
      <c r="B7" s="1425"/>
      <c r="C7" s="1427"/>
      <c r="D7" s="1441"/>
      <c r="E7" s="1435"/>
      <c r="F7" s="1432"/>
      <c r="G7" s="1434"/>
      <c r="H7" s="1430"/>
      <c r="I7" s="1427"/>
      <c r="K7" s="1"/>
      <c r="L7" s="1"/>
      <c r="M7" s="1"/>
      <c r="N7" s="1"/>
      <c r="O7" s="1"/>
      <c r="P7" s="1"/>
    </row>
    <row r="8" spans="1:16" ht="24.75" customHeight="1">
      <c r="A8" s="1436" t="s">
        <v>652</v>
      </c>
      <c r="B8" s="187" t="s">
        <v>653</v>
      </c>
      <c r="C8" s="698">
        <v>0</v>
      </c>
      <c r="D8" s="841">
        <v>0</v>
      </c>
      <c r="E8" s="842">
        <f aca="true" t="shared" si="0" ref="E8:E14">C8+D8</f>
        <v>0</v>
      </c>
      <c r="F8" s="695">
        <v>0</v>
      </c>
      <c r="G8" s="604">
        <v>0</v>
      </c>
      <c r="H8" s="849">
        <v>0</v>
      </c>
      <c r="I8" s="715">
        <f>E8+H8</f>
        <v>0</v>
      </c>
      <c r="K8" s="1"/>
      <c r="L8" s="1"/>
      <c r="M8" s="1"/>
      <c r="N8" s="1"/>
      <c r="O8" s="1"/>
      <c r="P8" s="1"/>
    </row>
    <row r="9" spans="1:16" ht="24.75" customHeight="1">
      <c r="A9" s="1437"/>
      <c r="B9" s="189" t="s">
        <v>654</v>
      </c>
      <c r="C9" s="703">
        <v>0</v>
      </c>
      <c r="D9" s="705">
        <v>0</v>
      </c>
      <c r="E9" s="843">
        <f t="shared" si="0"/>
        <v>0</v>
      </c>
      <c r="F9" s="699">
        <v>0</v>
      </c>
      <c r="G9" s="605">
        <v>0</v>
      </c>
      <c r="H9" s="850">
        <v>0</v>
      </c>
      <c r="I9" s="702">
        <f>E9+H9</f>
        <v>0</v>
      </c>
      <c r="K9" s="11"/>
      <c r="L9" s="11"/>
      <c r="M9" s="11"/>
      <c r="N9" s="11"/>
      <c r="O9" s="11"/>
      <c r="P9" s="11"/>
    </row>
    <row r="10" spans="1:16" ht="24.75" customHeight="1">
      <c r="A10" s="1437"/>
      <c r="B10" s="189" t="s">
        <v>655</v>
      </c>
      <c r="C10" s="703">
        <v>0</v>
      </c>
      <c r="D10" s="705">
        <v>0</v>
      </c>
      <c r="E10" s="843">
        <f t="shared" si="0"/>
        <v>0</v>
      </c>
      <c r="F10" s="699">
        <v>0</v>
      </c>
      <c r="G10" s="605">
        <v>0</v>
      </c>
      <c r="H10" s="850">
        <v>0</v>
      </c>
      <c r="I10" s="702">
        <f>E10+H10</f>
        <v>0</v>
      </c>
      <c r="K10" s="11"/>
      <c r="L10" s="11"/>
      <c r="M10" s="11"/>
      <c r="N10" s="11"/>
      <c r="O10" s="11"/>
      <c r="P10" s="11"/>
    </row>
    <row r="11" spans="1:16" ht="24.75" customHeight="1">
      <c r="A11" s="1437"/>
      <c r="B11" s="189" t="s">
        <v>2009</v>
      </c>
      <c r="C11" s="703">
        <v>0</v>
      </c>
      <c r="D11" s="705">
        <v>0</v>
      </c>
      <c r="E11" s="843">
        <f t="shared" si="0"/>
        <v>0</v>
      </c>
      <c r="F11" s="699">
        <v>0</v>
      </c>
      <c r="G11" s="605">
        <v>0</v>
      </c>
      <c r="H11" s="850">
        <v>0</v>
      </c>
      <c r="I11" s="702">
        <f>E11+H11</f>
        <v>0</v>
      </c>
      <c r="K11" s="11"/>
      <c r="L11" s="11"/>
      <c r="M11" s="11"/>
      <c r="N11" s="11"/>
      <c r="O11" s="11"/>
      <c r="P11" s="11"/>
    </row>
    <row r="12" spans="1:16" ht="24.75" customHeight="1">
      <c r="A12" s="1438"/>
      <c r="B12" s="190" t="s">
        <v>656</v>
      </c>
      <c r="C12" s="710">
        <f>SUM(C8:C11)</f>
        <v>0</v>
      </c>
      <c r="D12" s="710">
        <f>SUM(D8:D11)</f>
        <v>0</v>
      </c>
      <c r="E12" s="844">
        <f>SUM(E8:E11)</f>
        <v>0</v>
      </c>
      <c r="F12" s="717">
        <f>SUM(F8:F11)</f>
        <v>0</v>
      </c>
      <c r="G12" s="606"/>
      <c r="H12" s="709">
        <f>SUM(H8:H11)</f>
        <v>0</v>
      </c>
      <c r="I12" s="710">
        <f>SUM(I8:I11)</f>
        <v>0</v>
      </c>
      <c r="K12" s="11"/>
      <c r="L12" s="11"/>
      <c r="M12" s="11"/>
      <c r="N12" s="11"/>
      <c r="O12" s="11"/>
      <c r="P12" s="11"/>
    </row>
    <row r="13" spans="1:16" ht="24.75" customHeight="1">
      <c r="A13" s="1436" t="s">
        <v>657</v>
      </c>
      <c r="B13" s="187" t="s">
        <v>653</v>
      </c>
      <c r="C13" s="698">
        <v>0</v>
      </c>
      <c r="D13" s="841">
        <v>0</v>
      </c>
      <c r="E13" s="842">
        <f t="shared" si="0"/>
        <v>0</v>
      </c>
      <c r="F13" s="695">
        <v>0</v>
      </c>
      <c r="G13" s="604">
        <v>0</v>
      </c>
      <c r="H13" s="849">
        <v>0</v>
      </c>
      <c r="I13" s="715">
        <f>E13+H13</f>
        <v>0</v>
      </c>
      <c r="K13" s="11"/>
      <c r="L13" s="11"/>
      <c r="M13" s="11"/>
      <c r="N13" s="11"/>
      <c r="O13" s="11"/>
      <c r="P13" s="11"/>
    </row>
    <row r="14" spans="1:16" ht="24.75" customHeight="1">
      <c r="A14" s="1437"/>
      <c r="B14" s="189" t="s">
        <v>2009</v>
      </c>
      <c r="C14" s="703">
        <v>0</v>
      </c>
      <c r="D14" s="705">
        <v>0</v>
      </c>
      <c r="E14" s="843">
        <f t="shared" si="0"/>
        <v>0</v>
      </c>
      <c r="F14" s="699">
        <v>0</v>
      </c>
      <c r="G14" s="605">
        <v>0</v>
      </c>
      <c r="H14" s="850">
        <v>0</v>
      </c>
      <c r="I14" s="702">
        <f>E14+H14</f>
        <v>0</v>
      </c>
      <c r="K14" s="11"/>
      <c r="L14" s="11"/>
      <c r="M14" s="11"/>
      <c r="N14" s="11"/>
      <c r="O14" s="11"/>
      <c r="P14" s="11"/>
    </row>
    <row r="15" spans="1:16" ht="24.75" customHeight="1">
      <c r="A15" s="1438"/>
      <c r="B15" s="190" t="s">
        <v>656</v>
      </c>
      <c r="C15" s="710">
        <f>SUM(C13:C14)</f>
        <v>0</v>
      </c>
      <c r="D15" s="710">
        <f>SUM(D13:D14)</f>
        <v>0</v>
      </c>
      <c r="E15" s="844">
        <f>SUM(E13:E14)</f>
        <v>0</v>
      </c>
      <c r="F15" s="717">
        <f>SUM(F13:F14)</f>
        <v>0</v>
      </c>
      <c r="G15" s="606"/>
      <c r="H15" s="709">
        <f>SUM(H13:H14)</f>
        <v>0</v>
      </c>
      <c r="I15" s="710">
        <f>SUM(I13:I14)</f>
        <v>0</v>
      </c>
      <c r="K15" s="38"/>
      <c r="L15" s="38"/>
      <c r="M15" s="38"/>
      <c r="N15" s="38"/>
      <c r="O15" s="38"/>
      <c r="P15" s="38"/>
    </row>
    <row r="16" spans="1:16" ht="24.75" customHeight="1">
      <c r="A16" s="1436" t="s">
        <v>658</v>
      </c>
      <c r="B16" s="187" t="s">
        <v>653</v>
      </c>
      <c r="C16" s="698">
        <v>0</v>
      </c>
      <c r="D16" s="841">
        <v>0</v>
      </c>
      <c r="E16" s="842">
        <f>C16+D16</f>
        <v>0</v>
      </c>
      <c r="F16" s="695">
        <v>0</v>
      </c>
      <c r="G16" s="604">
        <v>0</v>
      </c>
      <c r="H16" s="849">
        <v>0</v>
      </c>
      <c r="I16" s="715">
        <f>E16+H16</f>
        <v>0</v>
      </c>
      <c r="K16" s="38"/>
      <c r="L16" s="38"/>
      <c r="M16" s="38"/>
      <c r="N16" s="38"/>
      <c r="O16" s="38"/>
      <c r="P16" s="38"/>
    </row>
    <row r="17" spans="1:16" ht="24.75" customHeight="1">
      <c r="A17" s="1437"/>
      <c r="B17" s="189" t="s">
        <v>2009</v>
      </c>
      <c r="C17" s="703">
        <v>0</v>
      </c>
      <c r="D17" s="705">
        <v>0</v>
      </c>
      <c r="E17" s="843">
        <f>C17+D17</f>
        <v>0</v>
      </c>
      <c r="F17" s="699">
        <v>0</v>
      </c>
      <c r="G17" s="605">
        <v>0</v>
      </c>
      <c r="H17" s="850">
        <v>0</v>
      </c>
      <c r="I17" s="702">
        <f>E17+H17</f>
        <v>0</v>
      </c>
      <c r="K17" s="38"/>
      <c r="L17" s="38"/>
      <c r="M17" s="38"/>
      <c r="N17" s="38"/>
      <c r="O17" s="38"/>
      <c r="P17" s="38"/>
    </row>
    <row r="18" spans="1:16" ht="24.75" customHeight="1">
      <c r="A18" s="1438"/>
      <c r="B18" s="190" t="s">
        <v>656</v>
      </c>
      <c r="C18" s="710">
        <f>SUM(C16:C17)</f>
        <v>0</v>
      </c>
      <c r="D18" s="710">
        <f>SUM(D16:D17)</f>
        <v>0</v>
      </c>
      <c r="E18" s="844">
        <f>SUM(E16:E17)</f>
        <v>0</v>
      </c>
      <c r="F18" s="717">
        <f>SUM(F16:F17)</f>
        <v>0</v>
      </c>
      <c r="G18" s="606"/>
      <c r="H18" s="709">
        <f>SUM(H16:H17)</f>
        <v>0</v>
      </c>
      <c r="I18" s="710">
        <f>SUM(I16:I17)</f>
        <v>0</v>
      </c>
      <c r="K18" s="38"/>
      <c r="L18" s="38"/>
      <c r="M18" s="38"/>
      <c r="N18" s="38"/>
      <c r="O18" s="38"/>
      <c r="P18" s="38"/>
    </row>
    <row r="19" spans="1:16" ht="24.75" customHeight="1">
      <c r="A19" s="1436" t="s">
        <v>659</v>
      </c>
      <c r="B19" s="187" t="s">
        <v>1982</v>
      </c>
      <c r="C19" s="698">
        <v>0</v>
      </c>
      <c r="D19" s="841">
        <v>0</v>
      </c>
      <c r="E19" s="842">
        <f>C19+D19</f>
        <v>0</v>
      </c>
      <c r="F19" s="695">
        <v>0</v>
      </c>
      <c r="G19" s="604">
        <v>0</v>
      </c>
      <c r="H19" s="849">
        <v>0</v>
      </c>
      <c r="I19" s="715">
        <f>E19+H19</f>
        <v>0</v>
      </c>
      <c r="K19" s="38"/>
      <c r="L19" s="38"/>
      <c r="M19" s="38"/>
      <c r="N19" s="38"/>
      <c r="O19" s="38"/>
      <c r="P19" s="38"/>
    </row>
    <row r="20" spans="1:16" ht="24.75" customHeight="1">
      <c r="A20" s="1437"/>
      <c r="B20" s="189" t="s">
        <v>660</v>
      </c>
      <c r="C20" s="703">
        <v>0</v>
      </c>
      <c r="D20" s="705">
        <v>0</v>
      </c>
      <c r="E20" s="843">
        <f>C20+D20</f>
        <v>0</v>
      </c>
      <c r="F20" s="699">
        <v>0</v>
      </c>
      <c r="G20" s="605">
        <v>0</v>
      </c>
      <c r="H20" s="850">
        <v>0</v>
      </c>
      <c r="I20" s="702">
        <f>E20+H20</f>
        <v>0</v>
      </c>
      <c r="K20" s="38"/>
      <c r="L20" s="38"/>
      <c r="M20" s="38"/>
      <c r="N20" s="38"/>
      <c r="O20" s="38"/>
      <c r="P20" s="38"/>
    </row>
    <row r="21" spans="1:16" ht="24.75" customHeight="1">
      <c r="A21" s="1437"/>
      <c r="B21" s="189" t="s">
        <v>661</v>
      </c>
      <c r="C21" s="703">
        <v>0</v>
      </c>
      <c r="D21" s="705">
        <v>0</v>
      </c>
      <c r="E21" s="843">
        <f>C21+D21</f>
        <v>0</v>
      </c>
      <c r="F21" s="699">
        <v>0</v>
      </c>
      <c r="G21" s="605">
        <v>0</v>
      </c>
      <c r="H21" s="850">
        <v>0</v>
      </c>
      <c r="I21" s="702">
        <f>E21+H21</f>
        <v>0</v>
      </c>
      <c r="K21" s="38"/>
      <c r="L21" s="38"/>
      <c r="M21" s="38"/>
      <c r="N21" s="38"/>
      <c r="O21" s="38"/>
      <c r="P21" s="38"/>
    </row>
    <row r="22" spans="1:16" ht="24.75" customHeight="1">
      <c r="A22" s="1437"/>
      <c r="B22" s="189" t="s">
        <v>2009</v>
      </c>
      <c r="C22" s="703">
        <v>0</v>
      </c>
      <c r="D22" s="705">
        <v>0</v>
      </c>
      <c r="E22" s="843">
        <f>C22+D22</f>
        <v>0</v>
      </c>
      <c r="F22" s="699">
        <v>0</v>
      </c>
      <c r="G22" s="605">
        <v>0</v>
      </c>
      <c r="H22" s="850">
        <v>0</v>
      </c>
      <c r="I22" s="702">
        <f>E22+H22</f>
        <v>0</v>
      </c>
      <c r="K22" s="38"/>
      <c r="L22" s="38"/>
      <c r="M22" s="38"/>
      <c r="N22" s="38"/>
      <c r="O22" s="38"/>
      <c r="P22" s="38"/>
    </row>
    <row r="23" spans="1:16" ht="24.75" customHeight="1">
      <c r="A23" s="1438"/>
      <c r="B23" s="190" t="s">
        <v>656</v>
      </c>
      <c r="C23" s="710">
        <f>SUM(C19:C22)</f>
        <v>0</v>
      </c>
      <c r="D23" s="710">
        <f>SUM(D19:D22)</f>
        <v>0</v>
      </c>
      <c r="E23" s="844">
        <f>SUM(E19:E22)</f>
        <v>0</v>
      </c>
      <c r="F23" s="717">
        <f>SUM(F19:F22)</f>
        <v>0</v>
      </c>
      <c r="G23" s="606"/>
      <c r="H23" s="709">
        <f>SUM(H19:H22)</f>
        <v>0</v>
      </c>
      <c r="I23" s="710">
        <f>SUM(I19:I22)</f>
        <v>0</v>
      </c>
      <c r="K23" s="38"/>
      <c r="L23" s="38"/>
      <c r="M23" s="38"/>
      <c r="N23" s="38"/>
      <c r="O23" s="38"/>
      <c r="P23" s="38"/>
    </row>
    <row r="24" spans="1:16" ht="24.75" customHeight="1">
      <c r="A24" s="1436" t="s">
        <v>662</v>
      </c>
      <c r="B24" s="187" t="s">
        <v>653</v>
      </c>
      <c r="C24" s="698">
        <v>419</v>
      </c>
      <c r="D24" s="841">
        <v>24</v>
      </c>
      <c r="E24" s="842">
        <f>C24+D24</f>
        <v>443</v>
      </c>
      <c r="F24" s="695">
        <v>3986</v>
      </c>
      <c r="G24" s="604">
        <v>0</v>
      </c>
      <c r="H24" s="849">
        <v>97</v>
      </c>
      <c r="I24" s="715">
        <f>E24+H24</f>
        <v>540</v>
      </c>
      <c r="K24" s="38"/>
      <c r="L24" s="38"/>
      <c r="M24" s="38"/>
      <c r="N24" s="38"/>
      <c r="O24" s="38"/>
      <c r="P24" s="38"/>
    </row>
    <row r="25" spans="1:16" ht="24.75" customHeight="1">
      <c r="A25" s="1437"/>
      <c r="B25" s="189" t="s">
        <v>2009</v>
      </c>
      <c r="C25" s="703">
        <v>0</v>
      </c>
      <c r="D25" s="705">
        <v>0</v>
      </c>
      <c r="E25" s="843">
        <f>C25+D25</f>
        <v>0</v>
      </c>
      <c r="F25" s="699">
        <v>0</v>
      </c>
      <c r="G25" s="605">
        <v>0</v>
      </c>
      <c r="H25" s="850">
        <v>0</v>
      </c>
      <c r="I25" s="702">
        <f>E25+H25</f>
        <v>0</v>
      </c>
      <c r="K25" s="38"/>
      <c r="L25" s="38"/>
      <c r="M25" s="38"/>
      <c r="N25" s="38"/>
      <c r="O25" s="38"/>
      <c r="P25" s="38"/>
    </row>
    <row r="26" spans="1:16" ht="24.75" customHeight="1">
      <c r="A26" s="1438"/>
      <c r="B26" s="190" t="s">
        <v>656</v>
      </c>
      <c r="C26" s="710">
        <f>SUM(C24:C25)</f>
        <v>419</v>
      </c>
      <c r="D26" s="710">
        <f>SUM(D24:D25)</f>
        <v>24</v>
      </c>
      <c r="E26" s="844">
        <f>SUM(E24:E25)</f>
        <v>443</v>
      </c>
      <c r="F26" s="717">
        <f>SUM(F24:F25)</f>
        <v>3986</v>
      </c>
      <c r="G26" s="606"/>
      <c r="H26" s="709">
        <f>SUM(H24:H25)</f>
        <v>97</v>
      </c>
      <c r="I26" s="710">
        <f>SUM(I24:I25)</f>
        <v>540</v>
      </c>
      <c r="K26" s="38"/>
      <c r="L26" s="38"/>
      <c r="M26" s="38"/>
      <c r="N26" s="38"/>
      <c r="O26" s="38"/>
      <c r="P26" s="38"/>
    </row>
    <row r="27" spans="1:16" ht="24.75" customHeight="1">
      <c r="A27" s="1444" t="s">
        <v>663</v>
      </c>
      <c r="B27" s="1445"/>
      <c r="C27" s="845">
        <v>0</v>
      </c>
      <c r="D27" s="846">
        <v>0</v>
      </c>
      <c r="E27" s="842">
        <f>C27+D27</f>
        <v>0</v>
      </c>
      <c r="F27" s="847">
        <v>0</v>
      </c>
      <c r="G27" s="607">
        <v>0</v>
      </c>
      <c r="H27" s="851">
        <v>0</v>
      </c>
      <c r="I27" s="852">
        <f>E27+H27</f>
        <v>0</v>
      </c>
      <c r="K27" s="38"/>
      <c r="L27" s="38"/>
      <c r="M27" s="38"/>
      <c r="N27" s="38"/>
      <c r="O27" s="38"/>
      <c r="P27" s="38"/>
    </row>
    <row r="28" spans="1:16" ht="24.75" customHeight="1">
      <c r="A28" s="1436" t="s">
        <v>664</v>
      </c>
      <c r="B28" s="187" t="s">
        <v>653</v>
      </c>
      <c r="C28" s="698">
        <v>0</v>
      </c>
      <c r="D28" s="841">
        <v>0</v>
      </c>
      <c r="E28" s="842">
        <f>C28+D28</f>
        <v>0</v>
      </c>
      <c r="F28" s="695">
        <v>0</v>
      </c>
      <c r="G28" s="604">
        <v>0</v>
      </c>
      <c r="H28" s="849">
        <v>0</v>
      </c>
      <c r="I28" s="715">
        <f>E28+H28</f>
        <v>0</v>
      </c>
      <c r="K28" s="38"/>
      <c r="L28" s="38"/>
      <c r="M28" s="38"/>
      <c r="N28" s="38"/>
      <c r="O28" s="38"/>
      <c r="P28" s="38"/>
    </row>
    <row r="29" spans="1:16" ht="24.75" customHeight="1">
      <c r="A29" s="1437"/>
      <c r="B29" s="189" t="s">
        <v>2009</v>
      </c>
      <c r="C29" s="703">
        <v>2</v>
      </c>
      <c r="D29" s="705">
        <v>0</v>
      </c>
      <c r="E29" s="843">
        <f>C29+D29</f>
        <v>2</v>
      </c>
      <c r="F29" s="699">
        <v>471</v>
      </c>
      <c r="G29" s="605">
        <v>0</v>
      </c>
      <c r="H29" s="850">
        <v>1</v>
      </c>
      <c r="I29" s="702">
        <f>E29+H29</f>
        <v>3</v>
      </c>
      <c r="K29" s="38"/>
      <c r="L29" s="38"/>
      <c r="M29" s="38"/>
      <c r="N29" s="38"/>
      <c r="O29" s="38"/>
      <c r="P29" s="38"/>
    </row>
    <row r="30" spans="1:16" ht="24.75" customHeight="1">
      <c r="A30" s="1438"/>
      <c r="B30" s="190" t="s">
        <v>656</v>
      </c>
      <c r="C30" s="710">
        <f>SUM(C28:C29)</f>
        <v>2</v>
      </c>
      <c r="D30" s="710">
        <f>SUM(D28:D29)</f>
        <v>0</v>
      </c>
      <c r="E30" s="844">
        <f>SUM(E28:E29)</f>
        <v>2</v>
      </c>
      <c r="F30" s="717">
        <f>SUM(F28:F29)</f>
        <v>471</v>
      </c>
      <c r="G30" s="606"/>
      <c r="H30" s="709">
        <f>SUM(H28:H29)</f>
        <v>1</v>
      </c>
      <c r="I30" s="710">
        <f>SUM(I28:I29)</f>
        <v>3</v>
      </c>
      <c r="K30" s="38"/>
      <c r="L30" s="38"/>
      <c r="M30" s="38"/>
      <c r="N30" s="38"/>
      <c r="O30" s="38"/>
      <c r="P30" s="38"/>
    </row>
    <row r="31" spans="1:16" ht="24.75" customHeight="1">
      <c r="A31" s="1436" t="s">
        <v>665</v>
      </c>
      <c r="B31" s="187" t="s">
        <v>653</v>
      </c>
      <c r="C31" s="698">
        <v>73</v>
      </c>
      <c r="D31" s="841">
        <v>0</v>
      </c>
      <c r="E31" s="842">
        <f>C31+D31</f>
        <v>73</v>
      </c>
      <c r="F31" s="695">
        <v>0</v>
      </c>
      <c r="G31" s="604">
        <v>0</v>
      </c>
      <c r="H31" s="849">
        <v>20</v>
      </c>
      <c r="I31" s="715">
        <f>E31+H31</f>
        <v>93</v>
      </c>
      <c r="K31" s="38"/>
      <c r="L31" s="38"/>
      <c r="M31" s="38"/>
      <c r="N31" s="38"/>
      <c r="O31" s="38"/>
      <c r="P31" s="38"/>
    </row>
    <row r="32" spans="1:16" ht="24.75" customHeight="1">
      <c r="A32" s="1446"/>
      <c r="B32" s="189" t="s">
        <v>1274</v>
      </c>
      <c r="C32" s="703">
        <v>0</v>
      </c>
      <c r="D32" s="705">
        <v>0</v>
      </c>
      <c r="E32" s="843">
        <f>C32+D32</f>
        <v>0</v>
      </c>
      <c r="F32" s="699">
        <v>0</v>
      </c>
      <c r="G32" s="605">
        <v>0</v>
      </c>
      <c r="H32" s="850">
        <v>0</v>
      </c>
      <c r="I32" s="702">
        <f>E32+H32</f>
        <v>0</v>
      </c>
      <c r="K32" s="38"/>
      <c r="L32" s="38"/>
      <c r="M32" s="38"/>
      <c r="N32" s="38"/>
      <c r="O32" s="38"/>
      <c r="P32" s="38"/>
    </row>
    <row r="33" spans="1:16" ht="24.75" customHeight="1">
      <c r="A33" s="1437"/>
      <c r="B33" s="189" t="s">
        <v>2009</v>
      </c>
      <c r="C33" s="703">
        <v>46</v>
      </c>
      <c r="D33" s="705">
        <v>0</v>
      </c>
      <c r="E33" s="843">
        <f>C33+D33</f>
        <v>46</v>
      </c>
      <c r="F33" s="699">
        <v>0</v>
      </c>
      <c r="G33" s="605">
        <v>0</v>
      </c>
      <c r="H33" s="850">
        <v>0</v>
      </c>
      <c r="I33" s="702">
        <f>E33+H33</f>
        <v>46</v>
      </c>
      <c r="K33" s="38"/>
      <c r="L33" s="38"/>
      <c r="M33" s="38"/>
      <c r="N33" s="38"/>
      <c r="O33" s="38"/>
      <c r="P33" s="38"/>
    </row>
    <row r="34" spans="1:16" ht="24.75" customHeight="1">
      <c r="A34" s="1438"/>
      <c r="B34" s="190" t="s">
        <v>656</v>
      </c>
      <c r="C34" s="710">
        <f>SUM(C31:C33)</f>
        <v>119</v>
      </c>
      <c r="D34" s="710">
        <f>SUM(D31:D33)</f>
        <v>0</v>
      </c>
      <c r="E34" s="844">
        <f>SUM(E31:E33)</f>
        <v>119</v>
      </c>
      <c r="F34" s="717">
        <f>SUM(F31:F33)</f>
        <v>0</v>
      </c>
      <c r="G34" s="606"/>
      <c r="H34" s="709">
        <f>SUM(H31:H33)</f>
        <v>20</v>
      </c>
      <c r="I34" s="710">
        <f>SUM(I31:I33)</f>
        <v>139</v>
      </c>
      <c r="K34" s="38"/>
      <c r="L34" s="38"/>
      <c r="M34" s="38"/>
      <c r="N34" s="38"/>
      <c r="O34" s="38"/>
      <c r="P34" s="38"/>
    </row>
    <row r="35" spans="1:16" ht="24.75" customHeight="1">
      <c r="A35" s="1444" t="s">
        <v>666</v>
      </c>
      <c r="B35" s="1445"/>
      <c r="C35" s="845">
        <v>0</v>
      </c>
      <c r="D35" s="846">
        <v>0</v>
      </c>
      <c r="E35" s="842">
        <f aca="true" t="shared" si="1" ref="E35:E40">C35+D35</f>
        <v>0</v>
      </c>
      <c r="F35" s="847">
        <v>0</v>
      </c>
      <c r="G35" s="607">
        <v>0</v>
      </c>
      <c r="H35" s="851">
        <v>0</v>
      </c>
      <c r="I35" s="852">
        <f aca="true" t="shared" si="2" ref="I35:I40">E35+H35</f>
        <v>0</v>
      </c>
      <c r="K35" s="38"/>
      <c r="L35" s="38"/>
      <c r="M35" s="38"/>
      <c r="N35" s="38"/>
      <c r="O35" s="38"/>
      <c r="P35" s="38"/>
    </row>
    <row r="36" spans="1:16" ht="24.75" customHeight="1">
      <c r="A36" s="1444" t="s">
        <v>667</v>
      </c>
      <c r="B36" s="1445"/>
      <c r="C36" s="845">
        <v>0</v>
      </c>
      <c r="D36" s="846">
        <v>0</v>
      </c>
      <c r="E36" s="842">
        <f t="shared" si="1"/>
        <v>0</v>
      </c>
      <c r="F36" s="847">
        <v>0</v>
      </c>
      <c r="G36" s="607">
        <v>0</v>
      </c>
      <c r="H36" s="851">
        <v>0</v>
      </c>
      <c r="I36" s="852">
        <f t="shared" si="2"/>
        <v>0</v>
      </c>
      <c r="K36" s="38"/>
      <c r="L36" s="38"/>
      <c r="M36" s="38"/>
      <c r="N36" s="38"/>
      <c r="O36" s="38"/>
      <c r="P36" s="38"/>
    </row>
    <row r="37" spans="1:16" ht="24.75" customHeight="1">
      <c r="A37" s="1444" t="s">
        <v>668</v>
      </c>
      <c r="B37" s="1445"/>
      <c r="C37" s="845">
        <v>0</v>
      </c>
      <c r="D37" s="846">
        <v>0</v>
      </c>
      <c r="E37" s="842">
        <f t="shared" si="1"/>
        <v>0</v>
      </c>
      <c r="F37" s="847">
        <v>0</v>
      </c>
      <c r="G37" s="607">
        <v>0</v>
      </c>
      <c r="H37" s="851">
        <v>0</v>
      </c>
      <c r="I37" s="852">
        <f t="shared" si="2"/>
        <v>0</v>
      </c>
      <c r="K37" s="38"/>
      <c r="L37" s="38"/>
      <c r="M37" s="38"/>
      <c r="N37" s="38"/>
      <c r="O37" s="38"/>
      <c r="P37" s="38"/>
    </row>
    <row r="38" spans="1:16" ht="24.75" customHeight="1">
      <c r="A38" s="1444" t="s">
        <v>1099</v>
      </c>
      <c r="B38" s="1445"/>
      <c r="C38" s="845">
        <v>1</v>
      </c>
      <c r="D38" s="846">
        <v>0</v>
      </c>
      <c r="E38" s="842">
        <f t="shared" si="1"/>
        <v>1</v>
      </c>
      <c r="F38" s="847">
        <v>0</v>
      </c>
      <c r="G38" s="607">
        <v>0</v>
      </c>
      <c r="H38" s="851">
        <v>0</v>
      </c>
      <c r="I38" s="852">
        <f t="shared" si="2"/>
        <v>1</v>
      </c>
      <c r="K38" s="38"/>
      <c r="L38" s="38"/>
      <c r="M38" s="38"/>
      <c r="N38" s="38"/>
      <c r="O38" s="38"/>
      <c r="P38" s="38"/>
    </row>
    <row r="39" spans="1:16" ht="24.75" customHeight="1">
      <c r="A39" s="1444" t="s">
        <v>1275</v>
      </c>
      <c r="B39" s="1445"/>
      <c r="C39" s="845">
        <v>0</v>
      </c>
      <c r="D39" s="846">
        <v>0</v>
      </c>
      <c r="E39" s="842">
        <f t="shared" si="1"/>
        <v>0</v>
      </c>
      <c r="F39" s="847">
        <v>0</v>
      </c>
      <c r="G39" s="607">
        <v>0</v>
      </c>
      <c r="H39" s="851">
        <v>0</v>
      </c>
      <c r="I39" s="852">
        <f t="shared" si="2"/>
        <v>0</v>
      </c>
      <c r="K39" s="38"/>
      <c r="L39" s="38"/>
      <c r="M39" s="38"/>
      <c r="N39" s="38"/>
      <c r="O39" s="38"/>
      <c r="P39" s="38"/>
    </row>
    <row r="40" spans="1:16" ht="24.75" customHeight="1">
      <c r="A40" s="1444" t="s">
        <v>669</v>
      </c>
      <c r="B40" s="1445"/>
      <c r="C40" s="845">
        <v>1</v>
      </c>
      <c r="D40" s="846">
        <v>0</v>
      </c>
      <c r="E40" s="842">
        <f t="shared" si="1"/>
        <v>1</v>
      </c>
      <c r="F40" s="847">
        <v>0</v>
      </c>
      <c r="G40" s="607">
        <v>0</v>
      </c>
      <c r="H40" s="851">
        <v>0</v>
      </c>
      <c r="I40" s="852">
        <f t="shared" si="2"/>
        <v>1</v>
      </c>
      <c r="K40" s="38"/>
      <c r="L40" s="38"/>
      <c r="M40" s="38"/>
      <c r="N40" s="38"/>
      <c r="O40" s="38"/>
      <c r="P40" s="38"/>
    </row>
    <row r="41" spans="1:16" ht="24.75" customHeight="1">
      <c r="A41" s="1442" t="s">
        <v>1102</v>
      </c>
      <c r="B41" s="1443"/>
      <c r="C41" s="848">
        <f>SUM(C12,C15,C18,C23,C26,C27,C30,C34:C40)</f>
        <v>542</v>
      </c>
      <c r="D41" s="848">
        <f>SUM(D12,D15,D18,D23,D26,D27,D30,D34:D40)</f>
        <v>24</v>
      </c>
      <c r="E41" s="848">
        <f>SUM(E12,E15,E18,E23,E26,E27,E30,E34:E40)</f>
        <v>566</v>
      </c>
      <c r="F41" s="882">
        <f>SUM(F12,F15,F18,F23,F26,F27,F30,F34:F40)</f>
        <v>4457</v>
      </c>
      <c r="G41" s="608"/>
      <c r="H41" s="687">
        <f>SUM(H12,H15,H18,H23,H26,H27,H30,H34:H40)</f>
        <v>118</v>
      </c>
      <c r="I41" s="687">
        <f>SUM(I12,I15,I18,I23,I26,I27,I30,I34:I40)</f>
        <v>684</v>
      </c>
      <c r="K41" s="38"/>
      <c r="L41" s="38"/>
      <c r="M41" s="38"/>
      <c r="N41" s="38"/>
      <c r="O41" s="38"/>
      <c r="P41" s="38"/>
    </row>
    <row r="42" spans="1:16" s="192" customFormat="1" ht="18" customHeight="1">
      <c r="A42" s="191"/>
      <c r="B42" s="55"/>
      <c r="K42" s="11"/>
      <c r="L42" s="11"/>
      <c r="M42" s="11"/>
      <c r="N42" s="11"/>
      <c r="O42" s="11"/>
      <c r="P42" s="11"/>
    </row>
    <row r="43" spans="11:16" s="193" customFormat="1" ht="14.25">
      <c r="K43" s="11"/>
      <c r="L43" s="11"/>
      <c r="M43" s="11"/>
      <c r="N43" s="11"/>
      <c r="O43" s="11"/>
      <c r="P43" s="11"/>
    </row>
    <row r="44" spans="11:16" s="193" customFormat="1" ht="14.25">
      <c r="K44" s="11"/>
      <c r="L44" s="11"/>
      <c r="M44" s="11"/>
      <c r="N44" s="11"/>
      <c r="O44" s="11"/>
      <c r="P44" s="11"/>
    </row>
    <row r="45" spans="11:16" s="193" customFormat="1" ht="14.25">
      <c r="K45" s="11"/>
      <c r="L45" s="11"/>
      <c r="M45" s="11"/>
      <c r="N45" s="11"/>
      <c r="O45" s="11"/>
      <c r="P45" s="11"/>
    </row>
    <row r="46" spans="11:16" s="193" customFormat="1" ht="14.25">
      <c r="K46" s="11"/>
      <c r="L46" s="11"/>
      <c r="M46" s="11"/>
      <c r="N46" s="11"/>
      <c r="O46" s="11"/>
      <c r="P46" s="11"/>
    </row>
    <row r="47" spans="11:16" s="193" customFormat="1" ht="14.25">
      <c r="K47" s="11"/>
      <c r="L47" s="11"/>
      <c r="M47" s="11"/>
      <c r="N47" s="11"/>
      <c r="O47" s="11"/>
      <c r="P47" s="11"/>
    </row>
    <row r="48" spans="11:16" s="193" customFormat="1" ht="14.25">
      <c r="K48" s="11"/>
      <c r="L48" s="11"/>
      <c r="M48" s="11"/>
      <c r="N48" s="11"/>
      <c r="O48" s="11"/>
      <c r="P48" s="11"/>
    </row>
    <row r="49" spans="11:16" ht="14.25">
      <c r="K49" s="11"/>
      <c r="L49" s="11"/>
      <c r="M49" s="11"/>
      <c r="N49" s="11"/>
      <c r="O49" s="11"/>
      <c r="P49" s="11"/>
    </row>
    <row r="50" spans="11:16" ht="14.25">
      <c r="K50" s="11"/>
      <c r="L50" s="11"/>
      <c r="M50" s="11"/>
      <c r="N50" s="11"/>
      <c r="O50" s="11"/>
      <c r="P50" s="11"/>
    </row>
    <row r="51" spans="11:16" ht="14.25">
      <c r="K51" s="11"/>
      <c r="L51" s="11"/>
      <c r="M51" s="11"/>
      <c r="N51" s="11"/>
      <c r="O51" s="11"/>
      <c r="P51" s="11"/>
    </row>
    <row r="52" spans="11:16" ht="14.25">
      <c r="K52" s="11"/>
      <c r="L52" s="11"/>
      <c r="M52" s="11"/>
      <c r="N52" s="11"/>
      <c r="O52" s="11"/>
      <c r="P52" s="11"/>
    </row>
    <row r="53" spans="11:16" ht="14.25">
      <c r="K53" s="11"/>
      <c r="L53" s="11"/>
      <c r="M53" s="11"/>
      <c r="N53" s="11"/>
      <c r="O53" s="11"/>
      <c r="P53" s="11"/>
    </row>
    <row r="54" spans="11:16" ht="14.25">
      <c r="K54" s="11"/>
      <c r="L54" s="11"/>
      <c r="M54" s="11"/>
      <c r="N54" s="11"/>
      <c r="O54" s="11"/>
      <c r="P54" s="11"/>
    </row>
    <row r="55" spans="11:16" ht="14.25">
      <c r="K55" s="11"/>
      <c r="L55" s="11"/>
      <c r="M55" s="11"/>
      <c r="N55" s="11"/>
      <c r="O55" s="11"/>
      <c r="P55" s="11"/>
    </row>
    <row r="56" spans="11:16" ht="14.25">
      <c r="K56" s="11"/>
      <c r="L56" s="11"/>
      <c r="M56" s="11"/>
      <c r="N56" s="11"/>
      <c r="O56" s="11"/>
      <c r="P56" s="11"/>
    </row>
    <row r="57" spans="11:16" ht="14.25">
      <c r="K57" s="11"/>
      <c r="L57" s="11"/>
      <c r="M57" s="11"/>
      <c r="N57" s="11"/>
      <c r="O57" s="11"/>
      <c r="P57" s="11"/>
    </row>
    <row r="58" spans="11:16" ht="14.25">
      <c r="K58" s="11"/>
      <c r="L58" s="11"/>
      <c r="M58" s="11"/>
      <c r="N58" s="11"/>
      <c r="O58" s="11"/>
      <c r="P58" s="11"/>
    </row>
    <row r="59" spans="11:16" ht="14.25">
      <c r="K59" s="11"/>
      <c r="L59" s="11"/>
      <c r="M59" s="11"/>
      <c r="N59" s="11"/>
      <c r="O59" s="11"/>
      <c r="P59" s="11"/>
    </row>
    <row r="60" spans="11:16" ht="14.25">
      <c r="K60" s="11"/>
      <c r="L60" s="11"/>
      <c r="M60" s="11"/>
      <c r="N60" s="11"/>
      <c r="O60" s="11"/>
      <c r="P60" s="11"/>
    </row>
    <row r="62" spans="11:16" ht="14.25">
      <c r="K62" s="11"/>
      <c r="L62" s="11"/>
      <c r="M62" s="11"/>
      <c r="N62" s="11"/>
      <c r="O62" s="11"/>
      <c r="P62" s="11"/>
    </row>
  </sheetData>
  <sheetProtection password="CC4D" sheet="1" objects="1" scenarios="1"/>
  <mergeCells count="25">
    <mergeCell ref="A16:A18"/>
    <mergeCell ref="A39:B39"/>
    <mergeCell ref="A40:B40"/>
    <mergeCell ref="A19:A23"/>
    <mergeCell ref="A24:A26"/>
    <mergeCell ref="A28:A30"/>
    <mergeCell ref="A8:A12"/>
    <mergeCell ref="A13:A15"/>
    <mergeCell ref="D4:D7"/>
    <mergeCell ref="A41:B41"/>
    <mergeCell ref="A27:B27"/>
    <mergeCell ref="A31:A34"/>
    <mergeCell ref="A36:B36"/>
    <mergeCell ref="A35:B35"/>
    <mergeCell ref="A37:B37"/>
    <mergeCell ref="A38:B38"/>
    <mergeCell ref="A1:I1"/>
    <mergeCell ref="A4:B7"/>
    <mergeCell ref="C4:C7"/>
    <mergeCell ref="F4:H4"/>
    <mergeCell ref="I4:I7"/>
    <mergeCell ref="H5:H7"/>
    <mergeCell ref="F5:F7"/>
    <mergeCell ref="G5:G7"/>
    <mergeCell ref="E4:E7"/>
  </mergeCells>
  <printOptions horizontalCentered="1"/>
  <pageMargins left="0.7480314960629921" right="0.7480314960629921" top="0.984251968503937" bottom="0.5905511811023623" header="0.5118110236220472" footer="0.5118110236220472"/>
  <pageSetup fitToHeight="1" fitToWidth="1" horizontalDpi="600" verticalDpi="600" orientation="portrait" paperSize="9" scale="67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tabColor indexed="27"/>
    <pageSetUpPr fitToPage="1"/>
  </sheetPr>
  <dimension ref="A1:P113"/>
  <sheetViews>
    <sheetView showGridLines="0" showZeros="0" zoomScale="70" zoomScaleNormal="70" zoomScaleSheetLayoutView="75" workbookViewId="0" topLeftCell="A1">
      <pane xSplit="4" ySplit="5" topLeftCell="E96" activePane="bottomRight" state="frozen"/>
      <selection pane="topLeft" activeCell="B29" sqref="B29:C29"/>
      <selection pane="topRight" activeCell="B29" sqref="B29:C29"/>
      <selection pane="bottomLeft" activeCell="B29" sqref="B29:C29"/>
      <selection pane="bottomRight" activeCell="I61" sqref="I61"/>
    </sheetView>
  </sheetViews>
  <sheetFormatPr defaultColWidth="8.88671875" defaultRowHeight="19.5" customHeight="1"/>
  <cols>
    <col min="1" max="3" width="4.99609375" style="63" customWidth="1"/>
    <col min="4" max="4" width="19.4453125" style="63" customWidth="1"/>
    <col min="5" max="10" width="17.99609375" style="63" customWidth="1"/>
    <col min="11" max="11" width="7.99609375" style="63" customWidth="1"/>
    <col min="12" max="16" width="7.99609375" style="61" customWidth="1"/>
    <col min="17" max="16384" width="7.99609375" style="63" customWidth="1"/>
  </cols>
  <sheetData>
    <row r="1" spans="1:16" ht="30" customHeight="1">
      <c r="A1" s="1266" t="s">
        <v>901</v>
      </c>
      <c r="B1" s="1266"/>
      <c r="C1" s="1266"/>
      <c r="D1" s="1266"/>
      <c r="E1" s="1266"/>
      <c r="F1" s="1266"/>
      <c r="G1" s="1266"/>
      <c r="H1" s="1266"/>
      <c r="I1" s="1266"/>
      <c r="J1" s="1266"/>
      <c r="L1" s="1"/>
      <c r="M1" s="1"/>
      <c r="N1" s="1"/>
      <c r="O1" s="1"/>
      <c r="P1" s="1"/>
    </row>
    <row r="2" spans="1:16" ht="19.5" customHeight="1">
      <c r="A2" s="916"/>
      <c r="B2" s="916"/>
      <c r="C2" s="916"/>
      <c r="D2" s="916"/>
      <c r="E2" s="916"/>
      <c r="F2" s="916"/>
      <c r="G2" s="916"/>
      <c r="H2" s="916"/>
      <c r="I2" s="916"/>
      <c r="J2" s="917" t="s">
        <v>1387</v>
      </c>
      <c r="L2" s="1"/>
      <c r="M2" s="1"/>
      <c r="N2" s="1"/>
      <c r="O2" s="1"/>
      <c r="P2" s="1"/>
    </row>
    <row r="3" spans="1:16" ht="22.5" customHeight="1">
      <c r="A3" s="1223" t="s">
        <v>670</v>
      </c>
      <c r="B3" s="1349"/>
      <c r="C3" s="1349"/>
      <c r="D3" s="1224"/>
      <c r="E3" s="1459" t="s">
        <v>1565</v>
      </c>
      <c r="F3" s="1460"/>
      <c r="G3" s="1461"/>
      <c r="H3" s="199" t="s">
        <v>1566</v>
      </c>
      <c r="I3" s="915" t="s">
        <v>1567</v>
      </c>
      <c r="J3" s="71" t="s">
        <v>671</v>
      </c>
      <c r="L3" s="1"/>
      <c r="M3" s="1"/>
      <c r="N3" s="1"/>
      <c r="O3" s="1"/>
      <c r="P3" s="1"/>
    </row>
    <row r="4" spans="1:16" ht="22.5" customHeight="1">
      <c r="A4" s="1223"/>
      <c r="B4" s="1349"/>
      <c r="C4" s="1349"/>
      <c r="D4" s="1224"/>
      <c r="E4" s="72" t="s">
        <v>1045</v>
      </c>
      <c r="F4" s="73" t="s">
        <v>1046</v>
      </c>
      <c r="G4" s="74" t="s">
        <v>1047</v>
      </c>
      <c r="H4" s="199" t="s">
        <v>1048</v>
      </c>
      <c r="I4" s="114" t="s">
        <v>1049</v>
      </c>
      <c r="J4" s="71" t="s">
        <v>1044</v>
      </c>
      <c r="L4" s="1"/>
      <c r="M4" s="1"/>
      <c r="N4" s="1"/>
      <c r="O4" s="1"/>
      <c r="P4" s="1"/>
    </row>
    <row r="5" spans="1:16" ht="19.5" customHeight="1">
      <c r="A5" s="1219"/>
      <c r="B5" s="1350"/>
      <c r="C5" s="1350"/>
      <c r="D5" s="1220"/>
      <c r="E5" s="75" t="s">
        <v>997</v>
      </c>
      <c r="F5" s="76" t="s">
        <v>998</v>
      </c>
      <c r="G5" s="77" t="s">
        <v>1050</v>
      </c>
      <c r="H5" s="990" t="s">
        <v>1001</v>
      </c>
      <c r="I5" s="195" t="s">
        <v>1002</v>
      </c>
      <c r="J5" s="36" t="s">
        <v>1051</v>
      </c>
      <c r="L5" s="1"/>
      <c r="M5" s="1"/>
      <c r="N5" s="1"/>
      <c r="O5" s="1"/>
      <c r="P5" s="1"/>
    </row>
    <row r="6" spans="1:16" ht="21.75" customHeight="1">
      <c r="A6" s="47"/>
      <c r="B6" s="71"/>
      <c r="C6" s="1462" t="s">
        <v>672</v>
      </c>
      <c r="D6" s="1463"/>
      <c r="E6" s="609">
        <v>0</v>
      </c>
      <c r="F6" s="610">
        <v>0</v>
      </c>
      <c r="G6" s="377">
        <f>E6-F6</f>
        <v>0</v>
      </c>
      <c r="H6" s="611">
        <v>0</v>
      </c>
      <c r="I6" s="611">
        <v>0</v>
      </c>
      <c r="J6" s="612">
        <f>G6+H6+I6</f>
        <v>0</v>
      </c>
      <c r="L6" s="1"/>
      <c r="M6" s="1"/>
      <c r="N6" s="1"/>
      <c r="O6" s="1"/>
      <c r="P6" s="1"/>
    </row>
    <row r="7" spans="1:16" ht="21.75" customHeight="1">
      <c r="A7" s="370"/>
      <c r="B7" s="71"/>
      <c r="C7" s="1238" t="s">
        <v>2187</v>
      </c>
      <c r="D7" s="1239"/>
      <c r="E7" s="609">
        <v>0</v>
      </c>
      <c r="F7" s="610">
        <v>0</v>
      </c>
      <c r="G7" s="377">
        <f aca="true" t="shared" si="0" ref="G7:G70">E7-F7</f>
        <v>0</v>
      </c>
      <c r="H7" s="611">
        <v>0</v>
      </c>
      <c r="I7" s="611">
        <v>0</v>
      </c>
      <c r="J7" s="612">
        <f aca="true" t="shared" si="1" ref="J7:J70">G7+H7+I7</f>
        <v>0</v>
      </c>
      <c r="L7" s="1"/>
      <c r="M7" s="1"/>
      <c r="N7" s="1"/>
      <c r="O7" s="1"/>
      <c r="P7" s="1"/>
    </row>
    <row r="8" spans="1:16" ht="21.75" customHeight="1">
      <c r="A8" s="370"/>
      <c r="B8" s="71"/>
      <c r="C8" s="1238" t="s">
        <v>1348</v>
      </c>
      <c r="D8" s="1239"/>
      <c r="E8" s="408">
        <v>0</v>
      </c>
      <c r="F8" s="409">
        <v>0</v>
      </c>
      <c r="G8" s="377">
        <f t="shared" si="0"/>
        <v>0</v>
      </c>
      <c r="H8" s="434">
        <v>0</v>
      </c>
      <c r="I8" s="434">
        <v>0</v>
      </c>
      <c r="J8" s="612">
        <f t="shared" si="1"/>
        <v>0</v>
      </c>
      <c r="L8" s="11"/>
      <c r="M8" s="11"/>
      <c r="N8" s="11"/>
      <c r="O8" s="11"/>
      <c r="P8" s="11"/>
    </row>
    <row r="9" spans="1:16" ht="21.75" customHeight="1">
      <c r="A9" s="370"/>
      <c r="B9" s="71"/>
      <c r="C9" s="1238" t="s">
        <v>1349</v>
      </c>
      <c r="D9" s="1239"/>
      <c r="E9" s="408">
        <v>0</v>
      </c>
      <c r="F9" s="409">
        <v>0</v>
      </c>
      <c r="G9" s="392">
        <f t="shared" si="0"/>
        <v>0</v>
      </c>
      <c r="H9" s="434">
        <v>0</v>
      </c>
      <c r="I9" s="434">
        <v>0</v>
      </c>
      <c r="J9" s="612">
        <f t="shared" si="1"/>
        <v>0</v>
      </c>
      <c r="L9" s="11"/>
      <c r="M9" s="11"/>
      <c r="N9" s="11"/>
      <c r="O9" s="11"/>
      <c r="P9" s="11"/>
    </row>
    <row r="10" spans="1:16" ht="21.75" customHeight="1">
      <c r="A10" s="370"/>
      <c r="B10" s="71"/>
      <c r="C10" s="1238" t="s">
        <v>1350</v>
      </c>
      <c r="D10" s="1239"/>
      <c r="E10" s="408">
        <v>0</v>
      </c>
      <c r="F10" s="409">
        <v>0</v>
      </c>
      <c r="G10" s="392">
        <f t="shared" si="0"/>
        <v>0</v>
      </c>
      <c r="H10" s="434">
        <v>0</v>
      </c>
      <c r="I10" s="434">
        <v>0</v>
      </c>
      <c r="J10" s="397">
        <f t="shared" si="1"/>
        <v>0</v>
      </c>
      <c r="L10" s="11"/>
      <c r="M10" s="11"/>
      <c r="N10" s="11"/>
      <c r="O10" s="11"/>
      <c r="P10" s="11"/>
    </row>
    <row r="11" spans="1:16" ht="21.75" customHeight="1">
      <c r="A11" s="370"/>
      <c r="B11" s="71"/>
      <c r="C11" s="1343" t="s">
        <v>673</v>
      </c>
      <c r="D11" s="1345"/>
      <c r="E11" s="408">
        <v>0</v>
      </c>
      <c r="F11" s="409">
        <v>0</v>
      </c>
      <c r="G11" s="392">
        <f t="shared" si="0"/>
        <v>0</v>
      </c>
      <c r="H11" s="434">
        <v>0</v>
      </c>
      <c r="I11" s="434">
        <v>0</v>
      </c>
      <c r="J11" s="397">
        <f t="shared" si="1"/>
        <v>0</v>
      </c>
      <c r="L11" s="11"/>
      <c r="M11" s="11"/>
      <c r="N11" s="11"/>
      <c r="O11" s="11"/>
      <c r="P11" s="11"/>
    </row>
    <row r="12" spans="1:16" ht="21.75" customHeight="1">
      <c r="A12" s="370"/>
      <c r="B12" s="68" t="s">
        <v>674</v>
      </c>
      <c r="C12" s="1356" t="s">
        <v>675</v>
      </c>
      <c r="D12" s="79" t="s">
        <v>679</v>
      </c>
      <c r="E12" s="429">
        <v>144</v>
      </c>
      <c r="F12" s="423">
        <v>37</v>
      </c>
      <c r="G12" s="380">
        <f t="shared" si="0"/>
        <v>107</v>
      </c>
      <c r="H12" s="430">
        <v>60</v>
      </c>
      <c r="I12" s="430">
        <v>35</v>
      </c>
      <c r="J12" s="381">
        <f t="shared" si="1"/>
        <v>202</v>
      </c>
      <c r="L12" s="11"/>
      <c r="M12" s="11"/>
      <c r="N12" s="11"/>
      <c r="O12" s="11"/>
      <c r="P12" s="11"/>
    </row>
    <row r="13" spans="1:16" ht="21.75" customHeight="1">
      <c r="A13" s="370"/>
      <c r="B13" s="68"/>
      <c r="C13" s="1257"/>
      <c r="D13" s="81" t="s">
        <v>680</v>
      </c>
      <c r="E13" s="431">
        <v>0</v>
      </c>
      <c r="F13" s="424">
        <v>0</v>
      </c>
      <c r="G13" s="383">
        <f t="shared" si="0"/>
        <v>0</v>
      </c>
      <c r="H13" s="432">
        <v>0</v>
      </c>
      <c r="I13" s="432">
        <v>0</v>
      </c>
      <c r="J13" s="384">
        <f t="shared" si="1"/>
        <v>0</v>
      </c>
      <c r="L13" s="11"/>
      <c r="M13" s="11"/>
      <c r="N13" s="11"/>
      <c r="O13" s="11"/>
      <c r="P13" s="11"/>
    </row>
    <row r="14" spans="1:16" ht="21.75" customHeight="1">
      <c r="A14" s="370"/>
      <c r="B14" s="68"/>
      <c r="C14" s="1257"/>
      <c r="D14" s="81" t="s">
        <v>681</v>
      </c>
      <c r="E14" s="431">
        <v>0</v>
      </c>
      <c r="F14" s="424">
        <v>0</v>
      </c>
      <c r="G14" s="383">
        <f t="shared" si="0"/>
        <v>0</v>
      </c>
      <c r="H14" s="432">
        <v>0</v>
      </c>
      <c r="I14" s="432">
        <v>0</v>
      </c>
      <c r="J14" s="384">
        <f t="shared" si="1"/>
        <v>0</v>
      </c>
      <c r="L14" s="38"/>
      <c r="M14" s="38"/>
      <c r="N14" s="38"/>
      <c r="O14" s="38"/>
      <c r="P14" s="38"/>
    </row>
    <row r="15" spans="1:16" ht="21.75" customHeight="1">
      <c r="A15" s="370"/>
      <c r="B15" s="68" t="s">
        <v>682</v>
      </c>
      <c r="C15" s="1257"/>
      <c r="D15" s="81" t="s">
        <v>683</v>
      </c>
      <c r="E15" s="431">
        <v>0</v>
      </c>
      <c r="F15" s="424">
        <v>0</v>
      </c>
      <c r="G15" s="383">
        <f t="shared" si="0"/>
        <v>0</v>
      </c>
      <c r="H15" s="432">
        <v>0</v>
      </c>
      <c r="I15" s="432">
        <v>0</v>
      </c>
      <c r="J15" s="384">
        <f t="shared" si="1"/>
        <v>0</v>
      </c>
      <c r="L15" s="38"/>
      <c r="M15" s="38"/>
      <c r="N15" s="38"/>
      <c r="O15" s="38"/>
      <c r="P15" s="38"/>
    </row>
    <row r="16" spans="1:16" ht="21.75" customHeight="1">
      <c r="A16" s="901"/>
      <c r="B16" s="68"/>
      <c r="C16" s="1342"/>
      <c r="D16" s="46" t="s">
        <v>684</v>
      </c>
      <c r="E16" s="433">
        <f>SUM(E12:E15)</f>
        <v>144</v>
      </c>
      <c r="F16" s="390">
        <f>SUM(F12:F15)</f>
        <v>37</v>
      </c>
      <c r="G16" s="386">
        <f t="shared" si="0"/>
        <v>107</v>
      </c>
      <c r="H16" s="387">
        <f>SUM(H12:H15)</f>
        <v>60</v>
      </c>
      <c r="I16" s="387">
        <f>SUM(I12:I15)</f>
        <v>35</v>
      </c>
      <c r="J16" s="387">
        <f t="shared" si="1"/>
        <v>202</v>
      </c>
      <c r="L16" s="38"/>
      <c r="M16" s="38"/>
      <c r="N16" s="38"/>
      <c r="O16" s="38"/>
      <c r="P16" s="38"/>
    </row>
    <row r="17" spans="1:16" ht="21.75" customHeight="1">
      <c r="A17" s="370"/>
      <c r="B17" s="71"/>
      <c r="C17" s="1465" t="s">
        <v>685</v>
      </c>
      <c r="D17" s="1345"/>
      <c r="E17" s="408">
        <v>63</v>
      </c>
      <c r="F17" s="409">
        <v>94</v>
      </c>
      <c r="G17" s="392">
        <f t="shared" si="0"/>
        <v>-31</v>
      </c>
      <c r="H17" s="434">
        <v>90</v>
      </c>
      <c r="I17" s="434">
        <v>160</v>
      </c>
      <c r="J17" s="397">
        <f t="shared" si="1"/>
        <v>219</v>
      </c>
      <c r="L17" s="38"/>
      <c r="M17" s="38"/>
      <c r="N17" s="38"/>
      <c r="O17" s="38"/>
      <c r="P17" s="38"/>
    </row>
    <row r="18" spans="1:16" ht="21.75" customHeight="1">
      <c r="A18" s="370"/>
      <c r="B18" s="68" t="s">
        <v>686</v>
      </c>
      <c r="C18" s="1356" t="s">
        <v>1683</v>
      </c>
      <c r="D18" s="79" t="s">
        <v>687</v>
      </c>
      <c r="E18" s="429">
        <v>0</v>
      </c>
      <c r="F18" s="423">
        <v>0</v>
      </c>
      <c r="G18" s="380">
        <f t="shared" si="0"/>
        <v>0</v>
      </c>
      <c r="H18" s="430">
        <v>0</v>
      </c>
      <c r="I18" s="430">
        <v>0</v>
      </c>
      <c r="J18" s="381">
        <f t="shared" si="1"/>
        <v>0</v>
      </c>
      <c r="L18" s="38"/>
      <c r="M18" s="38"/>
      <c r="N18" s="38"/>
      <c r="O18" s="38"/>
      <c r="P18" s="38"/>
    </row>
    <row r="19" spans="1:16" ht="21.75" customHeight="1">
      <c r="A19" s="370"/>
      <c r="B19" s="68"/>
      <c r="C19" s="1257"/>
      <c r="D19" s="81" t="s">
        <v>688</v>
      </c>
      <c r="E19" s="431">
        <v>0</v>
      </c>
      <c r="F19" s="424">
        <v>0</v>
      </c>
      <c r="G19" s="383">
        <f t="shared" si="0"/>
        <v>0</v>
      </c>
      <c r="H19" s="432">
        <v>0</v>
      </c>
      <c r="I19" s="432">
        <v>0</v>
      </c>
      <c r="J19" s="384">
        <f t="shared" si="1"/>
        <v>0</v>
      </c>
      <c r="L19" s="38"/>
      <c r="M19" s="38"/>
      <c r="N19" s="38"/>
      <c r="O19" s="38"/>
      <c r="P19" s="38"/>
    </row>
    <row r="20" spans="1:16" ht="21.75" customHeight="1">
      <c r="A20" s="370" t="s">
        <v>827</v>
      </c>
      <c r="B20" s="68"/>
      <c r="C20" s="1342"/>
      <c r="D20" s="46" t="s">
        <v>684</v>
      </c>
      <c r="E20" s="433">
        <f>SUM(E18:E19)</f>
        <v>0</v>
      </c>
      <c r="F20" s="390">
        <f>SUM(F18:F19)</f>
        <v>0</v>
      </c>
      <c r="G20" s="386">
        <f t="shared" si="0"/>
        <v>0</v>
      </c>
      <c r="H20" s="387">
        <f>SUM(H18:H19)</f>
        <v>0</v>
      </c>
      <c r="I20" s="387">
        <f>SUM(I18:I19)</f>
        <v>0</v>
      </c>
      <c r="J20" s="387">
        <f t="shared" si="1"/>
        <v>0</v>
      </c>
      <c r="L20" s="38"/>
      <c r="M20" s="38"/>
      <c r="N20" s="38"/>
      <c r="O20" s="38"/>
      <c r="P20" s="38"/>
    </row>
    <row r="21" spans="1:16" ht="21.75" customHeight="1">
      <c r="A21" s="370"/>
      <c r="B21" s="68" t="s">
        <v>689</v>
      </c>
      <c r="C21" s="1343" t="s">
        <v>690</v>
      </c>
      <c r="D21" s="1345"/>
      <c r="E21" s="408">
        <v>0</v>
      </c>
      <c r="F21" s="409">
        <v>0</v>
      </c>
      <c r="G21" s="392">
        <f t="shared" si="0"/>
        <v>0</v>
      </c>
      <c r="H21" s="434">
        <v>0</v>
      </c>
      <c r="I21" s="434">
        <v>0</v>
      </c>
      <c r="J21" s="397">
        <f t="shared" si="1"/>
        <v>0</v>
      </c>
      <c r="L21" s="38"/>
      <c r="M21" s="38"/>
      <c r="N21" s="38"/>
      <c r="O21" s="38"/>
      <c r="P21" s="38"/>
    </row>
    <row r="22" spans="1:16" ht="21.75" customHeight="1">
      <c r="A22" s="370"/>
      <c r="B22" s="68"/>
      <c r="C22" s="1343" t="s">
        <v>1235</v>
      </c>
      <c r="D22" s="1345"/>
      <c r="E22" s="408">
        <v>0</v>
      </c>
      <c r="F22" s="409">
        <v>0</v>
      </c>
      <c r="G22" s="392">
        <f t="shared" si="0"/>
        <v>0</v>
      </c>
      <c r="H22" s="434">
        <v>0</v>
      </c>
      <c r="I22" s="434">
        <v>0</v>
      </c>
      <c r="J22" s="397">
        <f t="shared" si="1"/>
        <v>0</v>
      </c>
      <c r="L22" s="38"/>
      <c r="M22" s="38"/>
      <c r="N22" s="38"/>
      <c r="O22" s="38"/>
      <c r="P22" s="38"/>
    </row>
    <row r="23" spans="1:16" ht="21.75" customHeight="1">
      <c r="A23" s="370"/>
      <c r="B23" s="68"/>
      <c r="C23" s="1343" t="s">
        <v>691</v>
      </c>
      <c r="D23" s="1345"/>
      <c r="E23" s="408">
        <v>0</v>
      </c>
      <c r="F23" s="409">
        <v>0</v>
      </c>
      <c r="G23" s="392">
        <f t="shared" si="0"/>
        <v>0</v>
      </c>
      <c r="H23" s="434">
        <v>0</v>
      </c>
      <c r="I23" s="434">
        <v>0</v>
      </c>
      <c r="J23" s="397">
        <f t="shared" si="1"/>
        <v>0</v>
      </c>
      <c r="L23" s="38"/>
      <c r="M23" s="38"/>
      <c r="N23" s="38"/>
      <c r="O23" s="38"/>
      <c r="P23" s="38"/>
    </row>
    <row r="24" spans="1:16" ht="21.75" customHeight="1">
      <c r="A24" s="370"/>
      <c r="B24" s="71"/>
      <c r="C24" s="1464" t="s">
        <v>694</v>
      </c>
      <c r="D24" s="1389"/>
      <c r="E24" s="578">
        <v>3</v>
      </c>
      <c r="F24" s="413">
        <v>0</v>
      </c>
      <c r="G24" s="392">
        <f t="shared" si="0"/>
        <v>3</v>
      </c>
      <c r="H24" s="446">
        <v>0</v>
      </c>
      <c r="I24" s="446">
        <v>1</v>
      </c>
      <c r="J24" s="397">
        <f t="shared" si="1"/>
        <v>4</v>
      </c>
      <c r="L24" s="38"/>
      <c r="M24" s="38"/>
      <c r="N24" s="38"/>
      <c r="O24" s="38"/>
      <c r="P24" s="38"/>
    </row>
    <row r="25" spans="1:16" ht="21.75" customHeight="1">
      <c r="A25" s="370"/>
      <c r="B25" s="36"/>
      <c r="C25" s="1288" t="s">
        <v>1407</v>
      </c>
      <c r="D25" s="1288"/>
      <c r="E25" s="590">
        <f>SUM(E6:E11,E16,E17,E20:E24)</f>
        <v>210</v>
      </c>
      <c r="F25" s="396">
        <f>SUM(F6:F11,F16,F17,F20:F24)</f>
        <v>131</v>
      </c>
      <c r="G25" s="391">
        <f t="shared" si="0"/>
        <v>79</v>
      </c>
      <c r="H25" s="411">
        <f>SUM(H6:H11,H16,H17,H20:H24)</f>
        <v>150</v>
      </c>
      <c r="I25" s="411">
        <f>SUM(I6:I11,I16,I17,I20:I24)</f>
        <v>196</v>
      </c>
      <c r="J25" s="397">
        <f t="shared" si="1"/>
        <v>425</v>
      </c>
      <c r="L25" s="38"/>
      <c r="M25" s="38"/>
      <c r="N25" s="38"/>
      <c r="O25" s="38"/>
      <c r="P25" s="38"/>
    </row>
    <row r="26" spans="1:16" ht="21.75" customHeight="1">
      <c r="A26" s="370"/>
      <c r="B26" s="1356" t="s">
        <v>696</v>
      </c>
      <c r="C26" s="1356" t="s">
        <v>697</v>
      </c>
      <c r="D26" s="79" t="s">
        <v>698</v>
      </c>
      <c r="E26" s="429">
        <v>0</v>
      </c>
      <c r="F26" s="423">
        <v>0</v>
      </c>
      <c r="G26" s="380">
        <f t="shared" si="0"/>
        <v>0</v>
      </c>
      <c r="H26" s="430">
        <v>0</v>
      </c>
      <c r="I26" s="430">
        <v>0</v>
      </c>
      <c r="J26" s="381">
        <f t="shared" si="1"/>
        <v>0</v>
      </c>
      <c r="L26" s="38"/>
      <c r="M26" s="38"/>
      <c r="N26" s="38"/>
      <c r="O26" s="38"/>
      <c r="P26" s="38"/>
    </row>
    <row r="27" spans="1:16" ht="21.75" customHeight="1">
      <c r="A27" s="370" t="s">
        <v>828</v>
      </c>
      <c r="B27" s="1257"/>
      <c r="C27" s="1257"/>
      <c r="D27" s="81" t="s">
        <v>746</v>
      </c>
      <c r="E27" s="431">
        <v>0</v>
      </c>
      <c r="F27" s="424">
        <v>0</v>
      </c>
      <c r="G27" s="383">
        <f t="shared" si="0"/>
        <v>0</v>
      </c>
      <c r="H27" s="432">
        <v>0</v>
      </c>
      <c r="I27" s="432">
        <v>0</v>
      </c>
      <c r="J27" s="384">
        <f t="shared" si="1"/>
        <v>0</v>
      </c>
      <c r="L27" s="38"/>
      <c r="M27" s="38"/>
      <c r="N27" s="38"/>
      <c r="O27" s="38"/>
      <c r="P27" s="38"/>
    </row>
    <row r="28" spans="1:16" ht="21.75" customHeight="1">
      <c r="A28" s="370"/>
      <c r="B28" s="1257"/>
      <c r="C28" s="1342"/>
      <c r="D28" s="46" t="s">
        <v>684</v>
      </c>
      <c r="E28" s="433">
        <f>SUM(E26:E27)</f>
        <v>0</v>
      </c>
      <c r="F28" s="390">
        <f>SUM(F26:F27)</f>
        <v>0</v>
      </c>
      <c r="G28" s="386">
        <f t="shared" si="0"/>
        <v>0</v>
      </c>
      <c r="H28" s="387">
        <f>SUM(H26:H27)</f>
        <v>0</v>
      </c>
      <c r="I28" s="387">
        <f>SUM(I26:I27)</f>
        <v>0</v>
      </c>
      <c r="J28" s="387">
        <f t="shared" si="1"/>
        <v>0</v>
      </c>
      <c r="L28" s="38"/>
      <c r="M28" s="38"/>
      <c r="N28" s="38"/>
      <c r="O28" s="38"/>
      <c r="P28" s="38"/>
    </row>
    <row r="29" spans="1:16" ht="21.75" customHeight="1">
      <c r="A29" s="370"/>
      <c r="B29" s="1257"/>
      <c r="C29" s="1343" t="s">
        <v>747</v>
      </c>
      <c r="D29" s="1345"/>
      <c r="E29" s="408">
        <v>356</v>
      </c>
      <c r="F29" s="409">
        <v>0</v>
      </c>
      <c r="G29" s="392">
        <f t="shared" si="0"/>
        <v>356</v>
      </c>
      <c r="H29" s="434">
        <v>0</v>
      </c>
      <c r="I29" s="434"/>
      <c r="J29" s="397">
        <f t="shared" si="1"/>
        <v>356</v>
      </c>
      <c r="L29" s="38"/>
      <c r="M29" s="38"/>
      <c r="N29" s="38"/>
      <c r="O29" s="38"/>
      <c r="P29" s="38"/>
    </row>
    <row r="30" spans="1:16" ht="21.75" customHeight="1">
      <c r="A30" s="370"/>
      <c r="B30" s="1257"/>
      <c r="C30" s="1343" t="s">
        <v>748</v>
      </c>
      <c r="D30" s="1345"/>
      <c r="E30" s="408">
        <v>1</v>
      </c>
      <c r="F30" s="409">
        <v>0</v>
      </c>
      <c r="G30" s="392">
        <f t="shared" si="0"/>
        <v>1</v>
      </c>
      <c r="H30" s="434">
        <v>0</v>
      </c>
      <c r="I30" s="434">
        <v>0</v>
      </c>
      <c r="J30" s="397">
        <f t="shared" si="1"/>
        <v>1</v>
      </c>
      <c r="L30" s="38"/>
      <c r="M30" s="38"/>
      <c r="N30" s="38"/>
      <c r="O30" s="38"/>
      <c r="P30" s="38"/>
    </row>
    <row r="31" spans="1:16" ht="21.75" customHeight="1">
      <c r="A31" s="370"/>
      <c r="B31" s="1342"/>
      <c r="C31" s="1458" t="s">
        <v>1407</v>
      </c>
      <c r="D31" s="1288"/>
      <c r="E31" s="411">
        <f>SUM(E28,E29,E30)</f>
        <v>357</v>
      </c>
      <c r="F31" s="396">
        <f>SUM(F28,F29,F30)</f>
        <v>0</v>
      </c>
      <c r="G31" s="392">
        <f t="shared" si="0"/>
        <v>357</v>
      </c>
      <c r="H31" s="397">
        <f>SUM(H28,H29,H30)</f>
        <v>0</v>
      </c>
      <c r="I31" s="397">
        <f>SUM(I28,I29,I30)</f>
        <v>0</v>
      </c>
      <c r="J31" s="397">
        <f t="shared" si="1"/>
        <v>357</v>
      </c>
      <c r="L31" s="38"/>
      <c r="M31" s="38"/>
      <c r="N31" s="38"/>
      <c r="O31" s="38"/>
      <c r="P31" s="38"/>
    </row>
    <row r="32" spans="1:16" ht="21.75" customHeight="1">
      <c r="A32" s="370"/>
      <c r="B32" s="1343" t="s">
        <v>749</v>
      </c>
      <c r="C32" s="1344"/>
      <c r="D32" s="1345"/>
      <c r="E32" s="613">
        <v>14</v>
      </c>
      <c r="F32" s="614">
        <v>2</v>
      </c>
      <c r="G32" s="380">
        <f t="shared" si="0"/>
        <v>12</v>
      </c>
      <c r="H32" s="615">
        <v>0</v>
      </c>
      <c r="I32" s="615">
        <v>6</v>
      </c>
      <c r="J32" s="381">
        <f t="shared" si="1"/>
        <v>18</v>
      </c>
      <c r="L32" s="38"/>
      <c r="M32" s="38"/>
      <c r="N32" s="38"/>
      <c r="O32" s="38"/>
      <c r="P32" s="38"/>
    </row>
    <row r="33" spans="1:16" ht="21.75" customHeight="1">
      <c r="A33" s="370"/>
      <c r="B33" s="1449" t="s">
        <v>1351</v>
      </c>
      <c r="C33" s="1450"/>
      <c r="D33" s="104" t="s">
        <v>1352</v>
      </c>
      <c r="E33" s="429">
        <v>0</v>
      </c>
      <c r="F33" s="423">
        <v>0</v>
      </c>
      <c r="G33" s="380">
        <f t="shared" si="0"/>
        <v>0</v>
      </c>
      <c r="H33" s="430">
        <v>0</v>
      </c>
      <c r="I33" s="430">
        <v>0</v>
      </c>
      <c r="J33" s="381">
        <f t="shared" si="1"/>
        <v>0</v>
      </c>
      <c r="L33" s="38"/>
      <c r="M33" s="38"/>
      <c r="N33" s="38"/>
      <c r="O33" s="38"/>
      <c r="P33" s="38"/>
    </row>
    <row r="34" spans="1:16" ht="21.75" customHeight="1">
      <c r="A34" s="370" t="s">
        <v>829</v>
      </c>
      <c r="B34" s="1451"/>
      <c r="C34" s="1452"/>
      <c r="D34" s="106" t="s">
        <v>1353</v>
      </c>
      <c r="E34" s="431">
        <v>0</v>
      </c>
      <c r="F34" s="424">
        <v>0</v>
      </c>
      <c r="G34" s="383">
        <f t="shared" si="0"/>
        <v>0</v>
      </c>
      <c r="H34" s="432">
        <v>0</v>
      </c>
      <c r="I34" s="432">
        <v>0</v>
      </c>
      <c r="J34" s="384">
        <f t="shared" si="1"/>
        <v>0</v>
      </c>
      <c r="L34" s="38"/>
      <c r="M34" s="38"/>
      <c r="N34" s="38"/>
      <c r="O34" s="38"/>
      <c r="P34" s="38"/>
    </row>
    <row r="35" spans="1:16" ht="21.75" customHeight="1">
      <c r="A35" s="370"/>
      <c r="B35" s="1451"/>
      <c r="C35" s="1452"/>
      <c r="D35" s="106" t="s">
        <v>1354</v>
      </c>
      <c r="E35" s="431">
        <v>0</v>
      </c>
      <c r="F35" s="424">
        <v>0</v>
      </c>
      <c r="G35" s="383">
        <f t="shared" si="0"/>
        <v>0</v>
      </c>
      <c r="H35" s="432">
        <v>0</v>
      </c>
      <c r="I35" s="432">
        <v>0</v>
      </c>
      <c r="J35" s="384">
        <f t="shared" si="1"/>
        <v>0</v>
      </c>
      <c r="L35" s="38"/>
      <c r="M35" s="38"/>
      <c r="N35" s="38"/>
      <c r="O35" s="38"/>
      <c r="P35" s="38"/>
    </row>
    <row r="36" spans="1:16" ht="21.75" customHeight="1">
      <c r="A36" s="370"/>
      <c r="B36" s="1453"/>
      <c r="C36" s="1454"/>
      <c r="D36" s="46" t="s">
        <v>684</v>
      </c>
      <c r="E36" s="433">
        <f>SUM(E33:E35)</f>
        <v>0</v>
      </c>
      <c r="F36" s="390">
        <f>SUM(F33:F35)</f>
        <v>0</v>
      </c>
      <c r="G36" s="386">
        <f t="shared" si="0"/>
        <v>0</v>
      </c>
      <c r="H36" s="387">
        <f>SUM(H33:H35)</f>
        <v>0</v>
      </c>
      <c r="I36" s="387">
        <f>SUM(I33:I35)</f>
        <v>0</v>
      </c>
      <c r="J36" s="387">
        <f t="shared" si="1"/>
        <v>0</v>
      </c>
      <c r="L36" s="38"/>
      <c r="M36" s="38"/>
      <c r="N36" s="38"/>
      <c r="O36" s="38"/>
      <c r="P36" s="38"/>
    </row>
    <row r="37" spans="1:16" ht="21.75" customHeight="1">
      <c r="A37" s="901"/>
      <c r="B37" s="1449" t="s">
        <v>1355</v>
      </c>
      <c r="C37" s="1450"/>
      <c r="D37" s="104" t="s">
        <v>1356</v>
      </c>
      <c r="E37" s="429">
        <v>0</v>
      </c>
      <c r="F37" s="423">
        <v>0</v>
      </c>
      <c r="G37" s="380">
        <f t="shared" si="0"/>
        <v>0</v>
      </c>
      <c r="H37" s="430">
        <v>0</v>
      </c>
      <c r="I37" s="430">
        <v>0</v>
      </c>
      <c r="J37" s="381">
        <f t="shared" si="1"/>
        <v>0</v>
      </c>
      <c r="L37" s="38"/>
      <c r="M37" s="38"/>
      <c r="N37" s="38"/>
      <c r="O37" s="38"/>
      <c r="P37" s="38"/>
    </row>
    <row r="38" spans="1:16" ht="21.75" customHeight="1">
      <c r="A38" s="370"/>
      <c r="B38" s="1451"/>
      <c r="C38" s="1452"/>
      <c r="D38" s="106" t="s">
        <v>1357</v>
      </c>
      <c r="E38" s="431">
        <v>0</v>
      </c>
      <c r="F38" s="424">
        <v>0</v>
      </c>
      <c r="G38" s="383">
        <f t="shared" si="0"/>
        <v>0</v>
      </c>
      <c r="H38" s="432">
        <v>0</v>
      </c>
      <c r="I38" s="432">
        <v>0</v>
      </c>
      <c r="J38" s="384">
        <f t="shared" si="1"/>
        <v>0</v>
      </c>
      <c r="L38" s="38"/>
      <c r="M38" s="38"/>
      <c r="N38" s="38"/>
      <c r="O38" s="38"/>
      <c r="P38" s="38"/>
    </row>
    <row r="39" spans="1:16" ht="21.75" customHeight="1">
      <c r="A39" s="370"/>
      <c r="B39" s="1451"/>
      <c r="C39" s="1452"/>
      <c r="D39" s="106" t="s">
        <v>1358</v>
      </c>
      <c r="E39" s="431">
        <v>0</v>
      </c>
      <c r="F39" s="424">
        <v>0</v>
      </c>
      <c r="G39" s="383">
        <f t="shared" si="0"/>
        <v>0</v>
      </c>
      <c r="H39" s="432">
        <v>0</v>
      </c>
      <c r="I39" s="432">
        <v>0</v>
      </c>
      <c r="J39" s="384">
        <f t="shared" si="1"/>
        <v>0</v>
      </c>
      <c r="L39" s="38"/>
      <c r="M39" s="38"/>
      <c r="N39" s="38"/>
      <c r="O39" s="38"/>
      <c r="P39" s="38"/>
    </row>
    <row r="40" spans="1:16" ht="21.75" customHeight="1">
      <c r="A40" s="370"/>
      <c r="B40" s="1453"/>
      <c r="C40" s="1454"/>
      <c r="D40" s="46" t="s">
        <v>684</v>
      </c>
      <c r="E40" s="433">
        <f>SUM(E37:E39)</f>
        <v>0</v>
      </c>
      <c r="F40" s="390">
        <f>SUM(F37:F39)</f>
        <v>0</v>
      </c>
      <c r="G40" s="386">
        <f t="shared" si="0"/>
        <v>0</v>
      </c>
      <c r="H40" s="387">
        <f>SUM(H37:H39)</f>
        <v>0</v>
      </c>
      <c r="I40" s="387">
        <f>SUM(I37:I39)</f>
        <v>0</v>
      </c>
      <c r="J40" s="387">
        <f t="shared" si="1"/>
        <v>0</v>
      </c>
      <c r="L40" s="38"/>
      <c r="M40" s="38"/>
      <c r="N40" s="38"/>
      <c r="O40" s="38"/>
      <c r="P40" s="38"/>
    </row>
    <row r="41" spans="1:16" s="171" customFormat="1" ht="21.75" customHeight="1">
      <c r="A41" s="370" t="s">
        <v>1922</v>
      </c>
      <c r="B41" s="1455" t="s">
        <v>751</v>
      </c>
      <c r="C41" s="1456"/>
      <c r="D41" s="1239"/>
      <c r="E41" s="578">
        <v>0</v>
      </c>
      <c r="F41" s="413">
        <v>0</v>
      </c>
      <c r="G41" s="392">
        <f t="shared" si="0"/>
        <v>0</v>
      </c>
      <c r="H41" s="446">
        <v>0</v>
      </c>
      <c r="I41" s="446">
        <v>0</v>
      </c>
      <c r="J41" s="397">
        <f t="shared" si="1"/>
        <v>0</v>
      </c>
      <c r="L41" s="11"/>
      <c r="M41" s="11"/>
      <c r="N41" s="11"/>
      <c r="O41" s="11"/>
      <c r="P41" s="11"/>
    </row>
    <row r="42" spans="1:16" s="171" customFormat="1" ht="21.75" customHeight="1">
      <c r="A42" s="370"/>
      <c r="B42" s="1238" t="s">
        <v>752</v>
      </c>
      <c r="C42" s="1390"/>
      <c r="D42" s="1239"/>
      <c r="E42" s="578">
        <v>0</v>
      </c>
      <c r="F42" s="413">
        <v>0</v>
      </c>
      <c r="G42" s="392">
        <f t="shared" si="0"/>
        <v>0</v>
      </c>
      <c r="H42" s="446">
        <v>0</v>
      </c>
      <c r="I42" s="446">
        <v>0</v>
      </c>
      <c r="J42" s="397">
        <f t="shared" si="1"/>
        <v>0</v>
      </c>
      <c r="L42" s="11"/>
      <c r="M42" s="11"/>
      <c r="N42" s="11"/>
      <c r="O42" s="11"/>
      <c r="P42" s="11"/>
    </row>
    <row r="43" spans="1:16" ht="21.75" customHeight="1">
      <c r="A43" s="370"/>
      <c r="B43" s="1343" t="s">
        <v>1639</v>
      </c>
      <c r="C43" s="1344"/>
      <c r="D43" s="1345"/>
      <c r="E43" s="408">
        <v>0</v>
      </c>
      <c r="F43" s="409">
        <v>0</v>
      </c>
      <c r="G43" s="392">
        <f t="shared" si="0"/>
        <v>0</v>
      </c>
      <c r="H43" s="434">
        <v>0</v>
      </c>
      <c r="I43" s="434">
        <v>0</v>
      </c>
      <c r="J43" s="397">
        <f t="shared" si="1"/>
        <v>0</v>
      </c>
      <c r="L43" s="11"/>
      <c r="M43" s="11"/>
      <c r="N43" s="11"/>
      <c r="O43" s="11"/>
      <c r="P43" s="11"/>
    </row>
    <row r="44" spans="1:16" ht="21.75" customHeight="1">
      <c r="A44" s="370"/>
      <c r="B44" s="1343" t="s">
        <v>2272</v>
      </c>
      <c r="C44" s="1344"/>
      <c r="D44" s="1345"/>
      <c r="E44" s="408">
        <v>0</v>
      </c>
      <c r="F44" s="409">
        <v>0</v>
      </c>
      <c r="G44" s="392">
        <f t="shared" si="0"/>
        <v>0</v>
      </c>
      <c r="H44" s="434">
        <v>0</v>
      </c>
      <c r="I44" s="434">
        <v>0</v>
      </c>
      <c r="J44" s="397">
        <f t="shared" si="1"/>
        <v>0</v>
      </c>
      <c r="L44" s="11"/>
      <c r="M44" s="11"/>
      <c r="N44" s="11"/>
      <c r="O44" s="11"/>
      <c r="P44" s="11"/>
    </row>
    <row r="45" spans="1:16" s="171" customFormat="1" ht="21.75" customHeight="1">
      <c r="A45" s="370"/>
      <c r="B45" s="1238" t="s">
        <v>753</v>
      </c>
      <c r="C45" s="1390"/>
      <c r="D45" s="1239"/>
      <c r="E45" s="578">
        <v>0</v>
      </c>
      <c r="F45" s="413">
        <v>0</v>
      </c>
      <c r="G45" s="392">
        <f t="shared" si="0"/>
        <v>0</v>
      </c>
      <c r="H45" s="446">
        <v>0</v>
      </c>
      <c r="I45" s="446">
        <v>0</v>
      </c>
      <c r="J45" s="397">
        <f t="shared" si="1"/>
        <v>0</v>
      </c>
      <c r="L45" s="11"/>
      <c r="M45" s="11"/>
      <c r="N45" s="11"/>
      <c r="O45" s="11"/>
      <c r="P45" s="11"/>
    </row>
    <row r="46" spans="1:16" s="171" customFormat="1" ht="21.75" customHeight="1">
      <c r="A46" s="370"/>
      <c r="B46" s="1238" t="s">
        <v>754</v>
      </c>
      <c r="C46" s="1390"/>
      <c r="D46" s="1239"/>
      <c r="E46" s="578">
        <v>0</v>
      </c>
      <c r="F46" s="413">
        <v>0</v>
      </c>
      <c r="G46" s="392">
        <f t="shared" si="0"/>
        <v>0</v>
      </c>
      <c r="H46" s="446">
        <v>0</v>
      </c>
      <c r="I46" s="446">
        <v>0</v>
      </c>
      <c r="J46" s="397">
        <f t="shared" si="1"/>
        <v>0</v>
      </c>
      <c r="L46" s="11"/>
      <c r="M46" s="11"/>
      <c r="N46" s="11"/>
      <c r="O46" s="11"/>
      <c r="P46" s="11"/>
    </row>
    <row r="47" spans="1:16" s="171" customFormat="1" ht="21.75" customHeight="1">
      <c r="A47" s="370"/>
      <c r="B47" s="1238" t="s">
        <v>727</v>
      </c>
      <c r="C47" s="1390"/>
      <c r="D47" s="1239"/>
      <c r="E47" s="578">
        <v>0</v>
      </c>
      <c r="F47" s="413">
        <v>0</v>
      </c>
      <c r="G47" s="392">
        <f t="shared" si="0"/>
        <v>0</v>
      </c>
      <c r="H47" s="446">
        <v>0</v>
      </c>
      <c r="I47" s="446">
        <v>0</v>
      </c>
      <c r="J47" s="397">
        <f t="shared" si="1"/>
        <v>0</v>
      </c>
      <c r="L47" s="11"/>
      <c r="M47" s="11"/>
      <c r="N47" s="11"/>
      <c r="O47" s="11"/>
      <c r="P47" s="11"/>
    </row>
    <row r="48" spans="1:16" ht="21.75" customHeight="1">
      <c r="A48" s="370" t="s">
        <v>1923</v>
      </c>
      <c r="B48" s="105"/>
      <c r="C48" s="1284" t="s">
        <v>755</v>
      </c>
      <c r="D48" s="1285"/>
      <c r="E48" s="431">
        <v>27</v>
      </c>
      <c r="F48" s="424">
        <v>0</v>
      </c>
      <c r="G48" s="383">
        <f t="shared" si="0"/>
        <v>27</v>
      </c>
      <c r="H48" s="432">
        <v>0</v>
      </c>
      <c r="I48" s="432">
        <v>9</v>
      </c>
      <c r="J48" s="384">
        <f t="shared" si="1"/>
        <v>36</v>
      </c>
      <c r="L48" s="11"/>
      <c r="M48" s="11"/>
      <c r="N48" s="11"/>
      <c r="O48" s="11"/>
      <c r="P48" s="11"/>
    </row>
    <row r="49" spans="1:16" ht="21.75" customHeight="1">
      <c r="A49" s="370"/>
      <c r="B49" s="172"/>
      <c r="C49" s="1284" t="s">
        <v>757</v>
      </c>
      <c r="D49" s="1285"/>
      <c r="E49" s="431">
        <v>0</v>
      </c>
      <c r="F49" s="424">
        <v>0</v>
      </c>
      <c r="G49" s="383">
        <f t="shared" si="0"/>
        <v>0</v>
      </c>
      <c r="H49" s="432">
        <v>0</v>
      </c>
      <c r="I49" s="432">
        <v>0</v>
      </c>
      <c r="J49" s="384">
        <f t="shared" si="1"/>
        <v>0</v>
      </c>
      <c r="L49" s="11"/>
      <c r="M49" s="11"/>
      <c r="N49" s="11"/>
      <c r="O49" s="11"/>
      <c r="P49" s="11"/>
    </row>
    <row r="50" spans="1:16" ht="21.75" customHeight="1">
      <c r="A50" s="370"/>
      <c r="B50" s="105" t="s">
        <v>1236</v>
      </c>
      <c r="C50" s="1284" t="s">
        <v>758</v>
      </c>
      <c r="D50" s="1285"/>
      <c r="E50" s="431">
        <v>0</v>
      </c>
      <c r="F50" s="424">
        <v>0</v>
      </c>
      <c r="G50" s="383">
        <f t="shared" si="0"/>
        <v>0</v>
      </c>
      <c r="H50" s="432">
        <v>0</v>
      </c>
      <c r="I50" s="432">
        <v>0</v>
      </c>
      <c r="J50" s="384">
        <f t="shared" si="1"/>
        <v>0</v>
      </c>
      <c r="L50" s="11"/>
      <c r="M50" s="11"/>
      <c r="N50" s="11"/>
      <c r="O50" s="11"/>
      <c r="P50" s="11"/>
    </row>
    <row r="51" spans="1:16" ht="21.75" customHeight="1">
      <c r="A51" s="370"/>
      <c r="B51" s="105" t="s">
        <v>1237</v>
      </c>
      <c r="C51" s="1284" t="s">
        <v>680</v>
      </c>
      <c r="D51" s="1285"/>
      <c r="E51" s="431">
        <v>0</v>
      </c>
      <c r="F51" s="424">
        <v>0</v>
      </c>
      <c r="G51" s="383">
        <f t="shared" si="0"/>
        <v>0</v>
      </c>
      <c r="H51" s="432">
        <v>0</v>
      </c>
      <c r="I51" s="432">
        <v>0</v>
      </c>
      <c r="J51" s="384">
        <f t="shared" si="1"/>
        <v>0</v>
      </c>
      <c r="L51" s="11"/>
      <c r="M51" s="11"/>
      <c r="N51" s="11"/>
      <c r="O51" s="11"/>
      <c r="P51" s="11"/>
    </row>
    <row r="52" spans="1:10" ht="21.75" customHeight="1">
      <c r="A52" s="370"/>
      <c r="B52" s="105" t="s">
        <v>1238</v>
      </c>
      <c r="C52" s="1284" t="s">
        <v>759</v>
      </c>
      <c r="D52" s="1285"/>
      <c r="E52" s="431">
        <v>0</v>
      </c>
      <c r="F52" s="424">
        <v>0</v>
      </c>
      <c r="G52" s="383">
        <f t="shared" si="0"/>
        <v>0</v>
      </c>
      <c r="H52" s="432">
        <v>0</v>
      </c>
      <c r="I52" s="432">
        <v>0</v>
      </c>
      <c r="J52" s="384">
        <f t="shared" si="1"/>
        <v>0</v>
      </c>
    </row>
    <row r="53" spans="1:16" ht="21.75" customHeight="1">
      <c r="A53" s="370"/>
      <c r="B53" s="105" t="s">
        <v>1239</v>
      </c>
      <c r="C53" s="1284" t="s">
        <v>761</v>
      </c>
      <c r="D53" s="1285"/>
      <c r="E53" s="431">
        <v>0</v>
      </c>
      <c r="F53" s="424">
        <v>0</v>
      </c>
      <c r="G53" s="383">
        <f t="shared" si="0"/>
        <v>0</v>
      </c>
      <c r="H53" s="432">
        <v>0</v>
      </c>
      <c r="I53" s="432">
        <v>0</v>
      </c>
      <c r="J53" s="384">
        <f t="shared" si="1"/>
        <v>0</v>
      </c>
      <c r="L53" s="11"/>
      <c r="M53" s="11"/>
      <c r="N53" s="11"/>
      <c r="O53" s="11"/>
      <c r="P53" s="11"/>
    </row>
    <row r="54" spans="1:16" ht="21.75" customHeight="1">
      <c r="A54" s="370"/>
      <c r="B54" s="105" t="s">
        <v>1240</v>
      </c>
      <c r="C54" s="1284" t="s">
        <v>1232</v>
      </c>
      <c r="D54" s="1285"/>
      <c r="E54" s="431">
        <v>0</v>
      </c>
      <c r="F54" s="424">
        <v>0</v>
      </c>
      <c r="G54" s="383">
        <f t="shared" si="0"/>
        <v>0</v>
      </c>
      <c r="H54" s="432">
        <v>0</v>
      </c>
      <c r="I54" s="432">
        <v>0</v>
      </c>
      <c r="J54" s="384">
        <f t="shared" si="1"/>
        <v>0</v>
      </c>
      <c r="L54" s="11"/>
      <c r="M54" s="11"/>
      <c r="N54" s="11"/>
      <c r="O54" s="11"/>
      <c r="P54" s="11"/>
    </row>
    <row r="55" spans="1:10" ht="21.75" customHeight="1">
      <c r="A55" s="370"/>
      <c r="B55" s="105"/>
      <c r="C55" s="1284" t="s">
        <v>762</v>
      </c>
      <c r="D55" s="1285"/>
      <c r="E55" s="431">
        <v>0</v>
      </c>
      <c r="F55" s="424">
        <v>0</v>
      </c>
      <c r="G55" s="383">
        <f t="shared" si="0"/>
        <v>0</v>
      </c>
      <c r="H55" s="432">
        <v>0</v>
      </c>
      <c r="I55" s="432">
        <v>0</v>
      </c>
      <c r="J55" s="384">
        <f t="shared" si="1"/>
        <v>0</v>
      </c>
    </row>
    <row r="56" spans="1:10" ht="21.75" customHeight="1">
      <c r="A56" s="370"/>
      <c r="B56" s="107"/>
      <c r="C56" s="1274" t="s">
        <v>684</v>
      </c>
      <c r="D56" s="1275"/>
      <c r="E56" s="433">
        <f>SUM(E48:E55)</f>
        <v>27</v>
      </c>
      <c r="F56" s="390">
        <f>SUM(F48:F55)</f>
        <v>0</v>
      </c>
      <c r="G56" s="386">
        <f t="shared" si="0"/>
        <v>27</v>
      </c>
      <c r="H56" s="387">
        <f>SUM(H48:H55)</f>
        <v>0</v>
      </c>
      <c r="I56" s="387">
        <f>SUM(I48:I55)</f>
        <v>9</v>
      </c>
      <c r="J56" s="387">
        <f t="shared" si="1"/>
        <v>36</v>
      </c>
    </row>
    <row r="57" spans="1:16" s="171" customFormat="1" ht="21.75" customHeight="1">
      <c r="A57" s="370"/>
      <c r="B57" s="1455" t="s">
        <v>763</v>
      </c>
      <c r="C57" s="1390"/>
      <c r="D57" s="1239"/>
      <c r="E57" s="578">
        <v>0</v>
      </c>
      <c r="F57" s="413">
        <v>0</v>
      </c>
      <c r="G57" s="392">
        <f t="shared" si="0"/>
        <v>0</v>
      </c>
      <c r="H57" s="446">
        <v>0</v>
      </c>
      <c r="I57" s="446">
        <v>0</v>
      </c>
      <c r="J57" s="397">
        <f t="shared" si="1"/>
        <v>0</v>
      </c>
      <c r="L57" s="61"/>
      <c r="M57" s="61"/>
      <c r="N57" s="61"/>
      <c r="O57" s="61"/>
      <c r="P57" s="61"/>
    </row>
    <row r="58" spans="1:10" ht="21.75" customHeight="1">
      <c r="A58" s="370"/>
      <c r="B58" s="103"/>
      <c r="C58" s="1254" t="s">
        <v>765</v>
      </c>
      <c r="D58" s="1247"/>
      <c r="E58" s="429">
        <v>146</v>
      </c>
      <c r="F58" s="423">
        <v>54</v>
      </c>
      <c r="G58" s="380">
        <f t="shared" si="0"/>
        <v>92</v>
      </c>
      <c r="H58" s="430">
        <v>0</v>
      </c>
      <c r="I58" s="430">
        <v>30</v>
      </c>
      <c r="J58" s="381">
        <f t="shared" si="1"/>
        <v>122</v>
      </c>
    </row>
    <row r="59" spans="1:10" ht="21.75" customHeight="1">
      <c r="A59" s="370"/>
      <c r="B59" s="105" t="s">
        <v>764</v>
      </c>
      <c r="C59" s="1284" t="s">
        <v>767</v>
      </c>
      <c r="D59" s="1285"/>
      <c r="E59" s="431">
        <v>103</v>
      </c>
      <c r="F59" s="424">
        <v>0</v>
      </c>
      <c r="G59" s="383">
        <f t="shared" si="0"/>
        <v>103</v>
      </c>
      <c r="H59" s="432">
        <v>0</v>
      </c>
      <c r="I59" s="432">
        <v>40</v>
      </c>
      <c r="J59" s="384">
        <f t="shared" si="1"/>
        <v>143</v>
      </c>
    </row>
    <row r="60" spans="1:10" ht="21.75" customHeight="1">
      <c r="A60" s="370"/>
      <c r="B60" s="105" t="s">
        <v>766</v>
      </c>
      <c r="C60" s="1284" t="s">
        <v>768</v>
      </c>
      <c r="D60" s="1285"/>
      <c r="E60" s="431">
        <v>0</v>
      </c>
      <c r="F60" s="424">
        <v>0</v>
      </c>
      <c r="G60" s="383">
        <f t="shared" si="0"/>
        <v>0</v>
      </c>
      <c r="H60" s="432">
        <v>0</v>
      </c>
      <c r="I60" s="432">
        <v>0</v>
      </c>
      <c r="J60" s="384">
        <f t="shared" si="1"/>
        <v>0</v>
      </c>
    </row>
    <row r="61" spans="1:10" ht="21.75" customHeight="1">
      <c r="A61" s="370"/>
      <c r="B61" s="105" t="s">
        <v>760</v>
      </c>
      <c r="C61" s="1284" t="s">
        <v>1925</v>
      </c>
      <c r="D61" s="1285"/>
      <c r="E61" s="431">
        <v>0</v>
      </c>
      <c r="F61" s="424">
        <v>0</v>
      </c>
      <c r="G61" s="383">
        <f t="shared" si="0"/>
        <v>0</v>
      </c>
      <c r="H61" s="432">
        <v>0</v>
      </c>
      <c r="I61" s="432">
        <v>0</v>
      </c>
      <c r="J61" s="384">
        <f t="shared" si="1"/>
        <v>0</v>
      </c>
    </row>
    <row r="62" spans="1:10" ht="21.75" customHeight="1">
      <c r="A62" s="370"/>
      <c r="B62" s="105" t="s">
        <v>1922</v>
      </c>
      <c r="C62" s="1284" t="s">
        <v>1640</v>
      </c>
      <c r="D62" s="1285"/>
      <c r="E62" s="431">
        <v>0</v>
      </c>
      <c r="F62" s="424">
        <v>0</v>
      </c>
      <c r="G62" s="383">
        <f t="shared" si="0"/>
        <v>0</v>
      </c>
      <c r="H62" s="432">
        <v>0</v>
      </c>
      <c r="I62" s="432">
        <v>0</v>
      </c>
      <c r="J62" s="384">
        <f t="shared" si="1"/>
        <v>0</v>
      </c>
    </row>
    <row r="63" spans="1:10" ht="21.75" customHeight="1">
      <c r="A63" s="370"/>
      <c r="B63" s="105" t="s">
        <v>1923</v>
      </c>
      <c r="C63" s="1284" t="s">
        <v>769</v>
      </c>
      <c r="D63" s="1285"/>
      <c r="E63" s="431">
        <v>0</v>
      </c>
      <c r="F63" s="424">
        <v>0</v>
      </c>
      <c r="G63" s="383">
        <f t="shared" si="0"/>
        <v>0</v>
      </c>
      <c r="H63" s="432">
        <v>0</v>
      </c>
      <c r="I63" s="432">
        <v>0</v>
      </c>
      <c r="J63" s="384">
        <f t="shared" si="1"/>
        <v>0</v>
      </c>
    </row>
    <row r="64" spans="1:10" ht="21.75" customHeight="1">
      <c r="A64" s="370"/>
      <c r="B64" s="107" t="s">
        <v>1924</v>
      </c>
      <c r="C64" s="1274" t="s">
        <v>684</v>
      </c>
      <c r="D64" s="1275"/>
      <c r="E64" s="433">
        <f>SUM(E58:E63)</f>
        <v>249</v>
      </c>
      <c r="F64" s="390">
        <f>SUM(F58:F63)</f>
        <v>54</v>
      </c>
      <c r="G64" s="386">
        <f t="shared" si="0"/>
        <v>195</v>
      </c>
      <c r="H64" s="387">
        <f>SUM(H58:H63)</f>
        <v>0</v>
      </c>
      <c r="I64" s="387">
        <f>SUM(I58:I63)</f>
        <v>70</v>
      </c>
      <c r="J64" s="387">
        <f t="shared" si="1"/>
        <v>265</v>
      </c>
    </row>
    <row r="65" spans="1:16" s="171" customFormat="1" ht="21.75" customHeight="1">
      <c r="A65" s="756"/>
      <c r="B65" s="1238" t="s">
        <v>770</v>
      </c>
      <c r="C65" s="1390"/>
      <c r="D65" s="1239"/>
      <c r="E65" s="578"/>
      <c r="F65" s="413">
        <v>0</v>
      </c>
      <c r="G65" s="392">
        <f t="shared" si="0"/>
        <v>0</v>
      </c>
      <c r="H65" s="446">
        <v>0</v>
      </c>
      <c r="I65" s="446">
        <v>0</v>
      </c>
      <c r="J65" s="397">
        <f t="shared" si="1"/>
        <v>0</v>
      </c>
      <c r="L65" s="61"/>
      <c r="M65" s="61"/>
      <c r="N65" s="61"/>
      <c r="O65" s="61"/>
      <c r="P65" s="61"/>
    </row>
    <row r="66" spans="1:10" ht="21.75" customHeight="1">
      <c r="A66" s="370"/>
      <c r="B66" s="1341" t="s">
        <v>771</v>
      </c>
      <c r="C66" s="1222"/>
      <c r="D66" s="79" t="s">
        <v>772</v>
      </c>
      <c r="E66" s="429">
        <v>1</v>
      </c>
      <c r="F66" s="423">
        <v>0</v>
      </c>
      <c r="G66" s="380">
        <f t="shared" si="0"/>
        <v>1</v>
      </c>
      <c r="H66" s="430">
        <v>0</v>
      </c>
      <c r="I66" s="430">
        <v>0</v>
      </c>
      <c r="J66" s="381">
        <f t="shared" si="1"/>
        <v>1</v>
      </c>
    </row>
    <row r="67" spans="1:10" ht="21.75" customHeight="1">
      <c r="A67" s="370"/>
      <c r="B67" s="1223"/>
      <c r="C67" s="1224"/>
      <c r="D67" s="81" t="s">
        <v>782</v>
      </c>
      <c r="E67" s="431">
        <v>0</v>
      </c>
      <c r="F67" s="424">
        <v>0</v>
      </c>
      <c r="G67" s="383">
        <f t="shared" si="0"/>
        <v>0</v>
      </c>
      <c r="H67" s="432">
        <v>0</v>
      </c>
      <c r="I67" s="432">
        <v>0</v>
      </c>
      <c r="J67" s="384">
        <f t="shared" si="1"/>
        <v>0</v>
      </c>
    </row>
    <row r="68" spans="1:10" ht="21.75" customHeight="1">
      <c r="A68" s="370"/>
      <c r="B68" s="1223"/>
      <c r="C68" s="1224"/>
      <c r="D68" s="81" t="s">
        <v>783</v>
      </c>
      <c r="E68" s="431">
        <v>0</v>
      </c>
      <c r="F68" s="424">
        <v>0</v>
      </c>
      <c r="G68" s="383">
        <f t="shared" si="0"/>
        <v>0</v>
      </c>
      <c r="H68" s="432">
        <v>0</v>
      </c>
      <c r="I68" s="432">
        <v>0</v>
      </c>
      <c r="J68" s="384">
        <f t="shared" si="1"/>
        <v>0</v>
      </c>
    </row>
    <row r="69" spans="1:10" ht="21.75" customHeight="1">
      <c r="A69" s="370"/>
      <c r="B69" s="1219"/>
      <c r="C69" s="1220"/>
      <c r="D69" s="46" t="s">
        <v>684</v>
      </c>
      <c r="E69" s="433">
        <f>SUM(E66:E68)</f>
        <v>1</v>
      </c>
      <c r="F69" s="390">
        <f>SUM(F66:F68)</f>
        <v>0</v>
      </c>
      <c r="G69" s="386">
        <f t="shared" si="0"/>
        <v>1</v>
      </c>
      <c r="H69" s="387">
        <f>SUM(H66:H68)</f>
        <v>0</v>
      </c>
      <c r="I69" s="387">
        <f>SUM(I66:I68)</f>
        <v>0</v>
      </c>
      <c r="J69" s="387">
        <f t="shared" si="1"/>
        <v>1</v>
      </c>
    </row>
    <row r="70" spans="1:16" s="171" customFormat="1" ht="21.75" customHeight="1">
      <c r="A70" s="370"/>
      <c r="B70" s="1238" t="s">
        <v>784</v>
      </c>
      <c r="C70" s="1390"/>
      <c r="D70" s="1239"/>
      <c r="E70" s="578">
        <v>0</v>
      </c>
      <c r="F70" s="413">
        <v>0</v>
      </c>
      <c r="G70" s="392">
        <f t="shared" si="0"/>
        <v>0</v>
      </c>
      <c r="H70" s="446">
        <v>0</v>
      </c>
      <c r="I70" s="446">
        <v>0</v>
      </c>
      <c r="J70" s="397">
        <f t="shared" si="1"/>
        <v>0</v>
      </c>
      <c r="L70" s="61"/>
      <c r="M70" s="61"/>
      <c r="N70" s="61"/>
      <c r="O70" s="61"/>
      <c r="P70" s="61"/>
    </row>
    <row r="71" spans="1:10" ht="21.75" customHeight="1">
      <c r="A71" s="370"/>
      <c r="B71" s="1343" t="s">
        <v>785</v>
      </c>
      <c r="C71" s="1344"/>
      <c r="D71" s="1345"/>
      <c r="E71" s="408">
        <v>0</v>
      </c>
      <c r="F71" s="409">
        <v>0</v>
      </c>
      <c r="G71" s="392">
        <f aca="true" t="shared" si="2" ref="G71:G111">E71-F71</f>
        <v>0</v>
      </c>
      <c r="H71" s="434">
        <v>0</v>
      </c>
      <c r="I71" s="434">
        <v>0</v>
      </c>
      <c r="J71" s="397">
        <f aca="true" t="shared" si="3" ref="J71:J110">G71+H71+I71</f>
        <v>0</v>
      </c>
    </row>
    <row r="72" spans="1:10" ht="21.75" customHeight="1">
      <c r="A72" s="370"/>
      <c r="B72" s="1343" t="s">
        <v>786</v>
      </c>
      <c r="C72" s="1344"/>
      <c r="D72" s="1345"/>
      <c r="E72" s="408">
        <v>0</v>
      </c>
      <c r="F72" s="409">
        <v>0</v>
      </c>
      <c r="G72" s="392">
        <f t="shared" si="2"/>
        <v>0</v>
      </c>
      <c r="H72" s="434">
        <v>0</v>
      </c>
      <c r="I72" s="434">
        <v>0</v>
      </c>
      <c r="J72" s="397">
        <f t="shared" si="3"/>
        <v>0</v>
      </c>
    </row>
    <row r="73" spans="1:10" ht="21.75" customHeight="1">
      <c r="A73" s="370" t="s">
        <v>827</v>
      </c>
      <c r="B73" s="1343" t="s">
        <v>1241</v>
      </c>
      <c r="C73" s="1344"/>
      <c r="D73" s="1345"/>
      <c r="E73" s="616">
        <v>0</v>
      </c>
      <c r="F73" s="617">
        <v>0</v>
      </c>
      <c r="G73" s="392">
        <f t="shared" si="2"/>
        <v>0</v>
      </c>
      <c r="H73" s="618">
        <v>0</v>
      </c>
      <c r="I73" s="618">
        <v>0</v>
      </c>
      <c r="J73" s="397">
        <f t="shared" si="3"/>
        <v>0</v>
      </c>
    </row>
    <row r="74" spans="1:10" ht="21.75" customHeight="1">
      <c r="A74" s="370"/>
      <c r="B74" s="1343" t="s">
        <v>1926</v>
      </c>
      <c r="C74" s="1344"/>
      <c r="D74" s="1345"/>
      <c r="E74" s="616">
        <v>0</v>
      </c>
      <c r="F74" s="617">
        <v>0</v>
      </c>
      <c r="G74" s="392">
        <f t="shared" si="2"/>
        <v>0</v>
      </c>
      <c r="H74" s="618">
        <v>0</v>
      </c>
      <c r="I74" s="618">
        <v>0</v>
      </c>
      <c r="J74" s="397">
        <f t="shared" si="3"/>
        <v>0</v>
      </c>
    </row>
    <row r="75" spans="1:10" ht="21.75" customHeight="1">
      <c r="A75" s="370"/>
      <c r="B75" s="1238" t="s">
        <v>728</v>
      </c>
      <c r="C75" s="1390"/>
      <c r="D75" s="1239"/>
      <c r="E75" s="616">
        <v>0</v>
      </c>
      <c r="F75" s="617">
        <v>0</v>
      </c>
      <c r="G75" s="392">
        <f t="shared" si="2"/>
        <v>0</v>
      </c>
      <c r="H75" s="618">
        <v>0</v>
      </c>
      <c r="I75" s="618">
        <v>0</v>
      </c>
      <c r="J75" s="397">
        <f t="shared" si="3"/>
        <v>0</v>
      </c>
    </row>
    <row r="76" spans="1:10" ht="21.75" customHeight="1">
      <c r="A76" s="370"/>
      <c r="B76" s="1238" t="s">
        <v>1948</v>
      </c>
      <c r="C76" s="1390"/>
      <c r="D76" s="1239"/>
      <c r="E76" s="616">
        <v>0</v>
      </c>
      <c r="F76" s="617">
        <v>0</v>
      </c>
      <c r="G76" s="392">
        <f t="shared" si="2"/>
        <v>0</v>
      </c>
      <c r="H76" s="618">
        <v>0</v>
      </c>
      <c r="I76" s="618">
        <v>0</v>
      </c>
      <c r="J76" s="397">
        <f t="shared" si="3"/>
        <v>0</v>
      </c>
    </row>
    <row r="77" spans="1:10" ht="21.75" customHeight="1">
      <c r="A77" s="370"/>
      <c r="B77" s="1238" t="s">
        <v>1949</v>
      </c>
      <c r="C77" s="1390"/>
      <c r="D77" s="1239"/>
      <c r="E77" s="616">
        <v>0</v>
      </c>
      <c r="F77" s="617">
        <v>0</v>
      </c>
      <c r="G77" s="392">
        <f t="shared" si="2"/>
        <v>0</v>
      </c>
      <c r="H77" s="618">
        <v>0</v>
      </c>
      <c r="I77" s="618">
        <v>0</v>
      </c>
      <c r="J77" s="397">
        <f t="shared" si="3"/>
        <v>0</v>
      </c>
    </row>
    <row r="78" spans="1:10" ht="21.75" customHeight="1">
      <c r="A78" s="370" t="s">
        <v>828</v>
      </c>
      <c r="B78" s="1238" t="s">
        <v>1950</v>
      </c>
      <c r="C78" s="1390"/>
      <c r="D78" s="1239"/>
      <c r="E78" s="616">
        <v>0</v>
      </c>
      <c r="F78" s="617">
        <v>0</v>
      </c>
      <c r="G78" s="392">
        <f t="shared" si="2"/>
        <v>0</v>
      </c>
      <c r="H78" s="618">
        <v>0</v>
      </c>
      <c r="I78" s="618">
        <v>0</v>
      </c>
      <c r="J78" s="397">
        <f t="shared" si="3"/>
        <v>0</v>
      </c>
    </row>
    <row r="79" spans="1:10" ht="21.75" customHeight="1">
      <c r="A79" s="370"/>
      <c r="B79" s="1238" t="s">
        <v>1951</v>
      </c>
      <c r="C79" s="1390"/>
      <c r="D79" s="1239"/>
      <c r="E79" s="616">
        <v>0</v>
      </c>
      <c r="F79" s="617">
        <v>0</v>
      </c>
      <c r="G79" s="392">
        <f t="shared" si="2"/>
        <v>0</v>
      </c>
      <c r="H79" s="618">
        <v>0</v>
      </c>
      <c r="I79" s="618">
        <v>0</v>
      </c>
      <c r="J79" s="397">
        <f t="shared" si="3"/>
        <v>0</v>
      </c>
    </row>
    <row r="80" spans="1:10" ht="21.75" customHeight="1">
      <c r="A80" s="370"/>
      <c r="B80" s="1466" t="s">
        <v>2309</v>
      </c>
      <c r="C80" s="1466"/>
      <c r="D80" s="325" t="s">
        <v>1361</v>
      </c>
      <c r="E80" s="616">
        <v>0</v>
      </c>
      <c r="F80" s="617">
        <v>0</v>
      </c>
      <c r="G80" s="398">
        <f t="shared" si="2"/>
        <v>0</v>
      </c>
      <c r="H80" s="618">
        <v>0</v>
      </c>
      <c r="I80" s="618">
        <v>0</v>
      </c>
      <c r="J80" s="403">
        <f t="shared" si="3"/>
        <v>0</v>
      </c>
    </row>
    <row r="81" spans="1:10" ht="21.75" customHeight="1">
      <c r="A81" s="370"/>
      <c r="B81" s="1466"/>
      <c r="C81" s="1466"/>
      <c r="D81" s="106" t="s">
        <v>1359</v>
      </c>
      <c r="E81" s="431">
        <v>0</v>
      </c>
      <c r="F81" s="424">
        <v>0</v>
      </c>
      <c r="G81" s="383">
        <f t="shared" si="2"/>
        <v>0</v>
      </c>
      <c r="H81" s="432">
        <v>0</v>
      </c>
      <c r="I81" s="432">
        <v>0</v>
      </c>
      <c r="J81" s="384">
        <f t="shared" si="3"/>
        <v>0</v>
      </c>
    </row>
    <row r="82" spans="1:10" ht="21.75" customHeight="1">
      <c r="A82" s="370"/>
      <c r="B82" s="1466"/>
      <c r="C82" s="1466"/>
      <c r="D82" s="106" t="s">
        <v>1360</v>
      </c>
      <c r="E82" s="431">
        <v>0</v>
      </c>
      <c r="F82" s="424">
        <v>0</v>
      </c>
      <c r="G82" s="383">
        <f t="shared" si="2"/>
        <v>0</v>
      </c>
      <c r="H82" s="432">
        <v>0</v>
      </c>
      <c r="I82" s="432">
        <v>0</v>
      </c>
      <c r="J82" s="384">
        <f t="shared" si="3"/>
        <v>0</v>
      </c>
    </row>
    <row r="83" spans="1:10" ht="21.75" customHeight="1">
      <c r="A83" s="370" t="s">
        <v>829</v>
      </c>
      <c r="B83" s="1466"/>
      <c r="C83" s="1466"/>
      <c r="D83" s="315" t="s">
        <v>684</v>
      </c>
      <c r="E83" s="619">
        <f>SUM(E80:E82)</f>
        <v>0</v>
      </c>
      <c r="F83" s="376">
        <f>SUM(F80:F82)</f>
        <v>0</v>
      </c>
      <c r="G83" s="378">
        <f t="shared" si="2"/>
        <v>0</v>
      </c>
      <c r="H83" s="612">
        <f>SUM(H80:H82)</f>
        <v>0</v>
      </c>
      <c r="I83" s="612">
        <f>SUM(I80:I82)</f>
        <v>0</v>
      </c>
      <c r="J83" s="612">
        <f t="shared" si="3"/>
        <v>0</v>
      </c>
    </row>
    <row r="84" spans="1:10" ht="21.75" customHeight="1">
      <c r="A84" s="370"/>
      <c r="B84" s="1466" t="s">
        <v>2310</v>
      </c>
      <c r="C84" s="1466"/>
      <c r="D84" s="897" t="s">
        <v>1361</v>
      </c>
      <c r="E84" s="620">
        <v>0</v>
      </c>
      <c r="F84" s="599">
        <v>0</v>
      </c>
      <c r="G84" s="582">
        <f t="shared" si="2"/>
        <v>0</v>
      </c>
      <c r="H84" s="621">
        <v>0</v>
      </c>
      <c r="I84" s="621">
        <v>0</v>
      </c>
      <c r="J84" s="403">
        <f t="shared" si="3"/>
        <v>0</v>
      </c>
    </row>
    <row r="85" spans="1:10" ht="21.75" customHeight="1">
      <c r="A85" s="370"/>
      <c r="B85" s="1466"/>
      <c r="C85" s="1466"/>
      <c r="D85" s="106" t="s">
        <v>1362</v>
      </c>
      <c r="E85" s="622">
        <v>0</v>
      </c>
      <c r="F85" s="586">
        <v>0</v>
      </c>
      <c r="G85" s="383">
        <f t="shared" si="2"/>
        <v>0</v>
      </c>
      <c r="H85" s="459">
        <v>0</v>
      </c>
      <c r="I85" s="459">
        <v>0</v>
      </c>
      <c r="J85" s="384">
        <f t="shared" si="3"/>
        <v>0</v>
      </c>
    </row>
    <row r="86" spans="1:10" ht="21.75" customHeight="1">
      <c r="A86" s="370"/>
      <c r="B86" s="1466"/>
      <c r="C86" s="1466"/>
      <c r="D86" s="106" t="s">
        <v>1363</v>
      </c>
      <c r="E86" s="622">
        <v>0</v>
      </c>
      <c r="F86" s="586">
        <v>0</v>
      </c>
      <c r="G86" s="383">
        <f t="shared" si="2"/>
        <v>0</v>
      </c>
      <c r="H86" s="459">
        <v>0</v>
      </c>
      <c r="I86" s="459">
        <v>0</v>
      </c>
      <c r="J86" s="384">
        <f t="shared" si="3"/>
        <v>0</v>
      </c>
    </row>
    <row r="87" spans="1:10" ht="21.75" customHeight="1">
      <c r="A87" s="370"/>
      <c r="B87" s="1466"/>
      <c r="C87" s="1466"/>
      <c r="D87" s="315" t="s">
        <v>1987</v>
      </c>
      <c r="E87" s="623">
        <f>SUM(E84:E86)</f>
        <v>0</v>
      </c>
      <c r="F87" s="390">
        <f>SUM(F84:F86)</f>
        <v>0</v>
      </c>
      <c r="G87" s="624">
        <f t="shared" si="2"/>
        <v>0</v>
      </c>
      <c r="H87" s="623">
        <f>SUM(H84:H86)</f>
        <v>0</v>
      </c>
      <c r="I87" s="623">
        <f>SUM(I84:I86)</f>
        <v>0</v>
      </c>
      <c r="J87" s="387">
        <f t="shared" si="3"/>
        <v>0</v>
      </c>
    </row>
    <row r="88" spans="1:10" ht="21.75" customHeight="1">
      <c r="A88" s="370" t="s">
        <v>1922</v>
      </c>
      <c r="B88" s="1469" t="s">
        <v>1952</v>
      </c>
      <c r="C88" s="1469"/>
      <c r="D88" s="1469"/>
      <c r="E88" s="429">
        <v>0</v>
      </c>
      <c r="F88" s="423">
        <v>0</v>
      </c>
      <c r="G88" s="380">
        <f t="shared" si="2"/>
        <v>0</v>
      </c>
      <c r="H88" s="430">
        <v>0</v>
      </c>
      <c r="I88" s="430">
        <v>0</v>
      </c>
      <c r="J88" s="381">
        <f t="shared" si="3"/>
        <v>0</v>
      </c>
    </row>
    <row r="89" spans="1:10" ht="21.75" customHeight="1">
      <c r="A89" s="370"/>
      <c r="B89" s="1468" t="s">
        <v>818</v>
      </c>
      <c r="C89" s="1468"/>
      <c r="D89" s="1468"/>
      <c r="E89" s="431">
        <v>0</v>
      </c>
      <c r="F89" s="424">
        <v>0</v>
      </c>
      <c r="G89" s="383">
        <f t="shared" si="2"/>
        <v>0</v>
      </c>
      <c r="H89" s="432">
        <v>0</v>
      </c>
      <c r="I89" s="432">
        <v>0</v>
      </c>
      <c r="J89" s="384">
        <f t="shared" si="3"/>
        <v>0</v>
      </c>
    </row>
    <row r="90" spans="1:10" ht="21.75" customHeight="1">
      <c r="A90" s="370"/>
      <c r="B90" s="1468" t="s">
        <v>819</v>
      </c>
      <c r="C90" s="1468"/>
      <c r="D90" s="1468"/>
      <c r="E90" s="431">
        <v>0</v>
      </c>
      <c r="F90" s="424">
        <v>0</v>
      </c>
      <c r="G90" s="383">
        <f t="shared" si="2"/>
        <v>0</v>
      </c>
      <c r="H90" s="432">
        <v>0</v>
      </c>
      <c r="I90" s="432">
        <v>0</v>
      </c>
      <c r="J90" s="384">
        <f t="shared" si="3"/>
        <v>0</v>
      </c>
    </row>
    <row r="91" spans="1:10" ht="21.75" customHeight="1">
      <c r="A91" s="71"/>
      <c r="B91" s="103"/>
      <c r="C91" s="1254" t="s">
        <v>788</v>
      </c>
      <c r="D91" s="1247"/>
      <c r="E91" s="429">
        <v>0</v>
      </c>
      <c r="F91" s="423">
        <v>0</v>
      </c>
      <c r="G91" s="380">
        <f t="shared" si="2"/>
        <v>0</v>
      </c>
      <c r="H91" s="430">
        <v>0</v>
      </c>
      <c r="I91" s="430">
        <v>0</v>
      </c>
      <c r="J91" s="381">
        <f t="shared" si="3"/>
        <v>0</v>
      </c>
    </row>
    <row r="92" spans="1:10" ht="21.75" customHeight="1">
      <c r="A92" s="71"/>
      <c r="B92" s="105"/>
      <c r="C92" s="1284" t="s">
        <v>790</v>
      </c>
      <c r="D92" s="1285"/>
      <c r="E92" s="431">
        <v>0</v>
      </c>
      <c r="F92" s="424">
        <v>0</v>
      </c>
      <c r="G92" s="383">
        <f t="shared" si="2"/>
        <v>0</v>
      </c>
      <c r="H92" s="432">
        <v>0</v>
      </c>
      <c r="I92" s="432">
        <v>0</v>
      </c>
      <c r="J92" s="384">
        <f t="shared" si="3"/>
        <v>0</v>
      </c>
    </row>
    <row r="93" spans="1:10" ht="21.75" customHeight="1">
      <c r="A93" s="71" t="s">
        <v>1923</v>
      </c>
      <c r="B93" s="105" t="s">
        <v>787</v>
      </c>
      <c r="C93" s="1284" t="s">
        <v>792</v>
      </c>
      <c r="D93" s="1285"/>
      <c r="E93" s="431">
        <v>0</v>
      </c>
      <c r="F93" s="424">
        <v>0</v>
      </c>
      <c r="G93" s="383">
        <f t="shared" si="2"/>
        <v>0</v>
      </c>
      <c r="H93" s="432">
        <v>0</v>
      </c>
      <c r="I93" s="432">
        <v>0</v>
      </c>
      <c r="J93" s="384">
        <f t="shared" si="3"/>
        <v>0</v>
      </c>
    </row>
    <row r="94" spans="1:10" ht="21.75" customHeight="1">
      <c r="A94" s="71" t="s">
        <v>1924</v>
      </c>
      <c r="B94" s="105" t="s">
        <v>789</v>
      </c>
      <c r="C94" s="1284" t="s">
        <v>793</v>
      </c>
      <c r="D94" s="1285"/>
      <c r="E94" s="431">
        <v>0</v>
      </c>
      <c r="F94" s="424">
        <v>0</v>
      </c>
      <c r="G94" s="383">
        <f t="shared" si="2"/>
        <v>0</v>
      </c>
      <c r="H94" s="432">
        <v>0</v>
      </c>
      <c r="I94" s="432">
        <v>0</v>
      </c>
      <c r="J94" s="384">
        <f t="shared" si="3"/>
        <v>0</v>
      </c>
    </row>
    <row r="95" spans="1:10" ht="28.5" customHeight="1">
      <c r="A95" s="71"/>
      <c r="B95" s="105" t="s">
        <v>791</v>
      </c>
      <c r="C95" s="1457" t="s">
        <v>794</v>
      </c>
      <c r="D95" s="1285"/>
      <c r="E95" s="431">
        <v>0</v>
      </c>
      <c r="F95" s="424">
        <v>0</v>
      </c>
      <c r="G95" s="383">
        <f t="shared" si="2"/>
        <v>0</v>
      </c>
      <c r="H95" s="432">
        <v>0</v>
      </c>
      <c r="I95" s="432">
        <v>0</v>
      </c>
      <c r="J95" s="384">
        <f t="shared" si="3"/>
        <v>0</v>
      </c>
    </row>
    <row r="96" spans="1:10" ht="28.5" customHeight="1">
      <c r="A96" s="71"/>
      <c r="B96" s="105" t="s">
        <v>695</v>
      </c>
      <c r="C96" s="1457" t="s">
        <v>795</v>
      </c>
      <c r="D96" s="1285"/>
      <c r="E96" s="431">
        <v>0</v>
      </c>
      <c r="F96" s="424">
        <v>0</v>
      </c>
      <c r="G96" s="383">
        <f t="shared" si="2"/>
        <v>0</v>
      </c>
      <c r="H96" s="432">
        <v>0</v>
      </c>
      <c r="I96" s="432">
        <v>0</v>
      </c>
      <c r="J96" s="384">
        <f t="shared" si="3"/>
        <v>0</v>
      </c>
    </row>
    <row r="97" spans="1:10" ht="26.25" customHeight="1">
      <c r="A97" s="71"/>
      <c r="B97" s="105" t="s">
        <v>750</v>
      </c>
      <c r="C97" s="1336" t="s">
        <v>1953</v>
      </c>
      <c r="D97" s="1448"/>
      <c r="E97" s="431">
        <v>0</v>
      </c>
      <c r="F97" s="424">
        <v>0</v>
      </c>
      <c r="G97" s="383">
        <f t="shared" si="2"/>
        <v>0</v>
      </c>
      <c r="H97" s="432">
        <v>0</v>
      </c>
      <c r="I97" s="432">
        <v>0</v>
      </c>
      <c r="J97" s="384">
        <f t="shared" si="3"/>
        <v>0</v>
      </c>
    </row>
    <row r="98" spans="1:10" ht="21.75" customHeight="1">
      <c r="A98" s="71"/>
      <c r="B98" s="105" t="s">
        <v>686</v>
      </c>
      <c r="C98" s="1336" t="s">
        <v>1954</v>
      </c>
      <c r="D98" s="1448"/>
      <c r="E98" s="431">
        <v>0</v>
      </c>
      <c r="F98" s="424">
        <v>0</v>
      </c>
      <c r="G98" s="383">
        <f t="shared" si="2"/>
        <v>0</v>
      </c>
      <c r="H98" s="432">
        <v>0</v>
      </c>
      <c r="I98" s="459">
        <v>0</v>
      </c>
      <c r="J98" s="384">
        <f t="shared" si="3"/>
        <v>0</v>
      </c>
    </row>
    <row r="99" spans="1:10" ht="26.25" customHeight="1">
      <c r="A99" s="71"/>
      <c r="B99" s="105" t="s">
        <v>689</v>
      </c>
      <c r="C99" s="1336" t="s">
        <v>1685</v>
      </c>
      <c r="D99" s="1448"/>
      <c r="E99" s="431">
        <v>0</v>
      </c>
      <c r="F99" s="424">
        <v>0</v>
      </c>
      <c r="G99" s="383">
        <f t="shared" si="2"/>
        <v>0</v>
      </c>
      <c r="H99" s="432">
        <v>0</v>
      </c>
      <c r="I99" s="432">
        <v>0</v>
      </c>
      <c r="J99" s="384">
        <f t="shared" si="3"/>
        <v>0</v>
      </c>
    </row>
    <row r="100" spans="1:10" ht="26.25" customHeight="1">
      <c r="A100" s="71"/>
      <c r="B100" s="105"/>
      <c r="C100" s="1336" t="s">
        <v>1684</v>
      </c>
      <c r="D100" s="1448"/>
      <c r="E100" s="431">
        <v>2</v>
      </c>
      <c r="F100" s="424">
        <v>0</v>
      </c>
      <c r="G100" s="383">
        <f t="shared" si="2"/>
        <v>2</v>
      </c>
      <c r="H100" s="432">
        <v>0</v>
      </c>
      <c r="I100" s="432">
        <v>0</v>
      </c>
      <c r="J100" s="384">
        <f t="shared" si="3"/>
        <v>2</v>
      </c>
    </row>
    <row r="101" spans="1:10" ht="21.75" customHeight="1">
      <c r="A101" s="71"/>
      <c r="B101" s="105"/>
      <c r="C101" s="1284" t="s">
        <v>796</v>
      </c>
      <c r="D101" s="1285"/>
      <c r="E101" s="431">
        <v>161</v>
      </c>
      <c r="F101" s="424">
        <v>51</v>
      </c>
      <c r="G101" s="383">
        <f t="shared" si="2"/>
        <v>110</v>
      </c>
      <c r="H101" s="432">
        <v>0</v>
      </c>
      <c r="I101" s="432">
        <v>35</v>
      </c>
      <c r="J101" s="384">
        <f t="shared" si="3"/>
        <v>145</v>
      </c>
    </row>
    <row r="102" spans="1:10" ht="21.75" customHeight="1">
      <c r="A102" s="71"/>
      <c r="B102" s="107"/>
      <c r="C102" s="1274" t="s">
        <v>684</v>
      </c>
      <c r="D102" s="1275"/>
      <c r="E102" s="433">
        <f>SUM(E91:E101)</f>
        <v>163</v>
      </c>
      <c r="F102" s="390">
        <f>SUM(F91:F101)</f>
        <v>51</v>
      </c>
      <c r="G102" s="386">
        <f t="shared" si="2"/>
        <v>112</v>
      </c>
      <c r="H102" s="387">
        <f>SUM(H91:H101)</f>
        <v>0</v>
      </c>
      <c r="I102" s="387">
        <f>SUM(I91:I101)</f>
        <v>35</v>
      </c>
      <c r="J102" s="387">
        <f t="shared" si="3"/>
        <v>147</v>
      </c>
    </row>
    <row r="103" spans="1:10" ht="21.75" customHeight="1">
      <c r="A103" s="36"/>
      <c r="B103" s="1395" t="s">
        <v>1407</v>
      </c>
      <c r="C103" s="1395"/>
      <c r="D103" s="1395"/>
      <c r="E103" s="590">
        <f>SUM(E25,E31,E32,E36,E40:E47,E56:E57,E64:E65,E69:E79,E83,E87:E90,E102)</f>
        <v>1021</v>
      </c>
      <c r="F103" s="396">
        <f>SUM(F25,F31,F32,F36,F40:F47,F56:F57,F64:F65,F69:F79,F83,F87:F90,F102)</f>
        <v>238</v>
      </c>
      <c r="G103" s="625">
        <f t="shared" si="2"/>
        <v>783</v>
      </c>
      <c r="H103" s="590">
        <f>SUM(H25,H31,H32,H36,H40:H47,H56:H57,H64:H65,H69:H79,H83,H87:H90,H102)</f>
        <v>150</v>
      </c>
      <c r="I103" s="590">
        <f>SUM(I25,I31,I32,I36,I40:I47,I56:I57,I64:I65,I69:I79,I83,I87:I90,I102)</f>
        <v>316</v>
      </c>
      <c r="J103" s="397">
        <f t="shared" si="3"/>
        <v>1249</v>
      </c>
    </row>
    <row r="104" spans="1:16" s="171" customFormat="1" ht="21.75" customHeight="1">
      <c r="A104" s="1356" t="s">
        <v>729</v>
      </c>
      <c r="B104" s="1390" t="s">
        <v>820</v>
      </c>
      <c r="C104" s="1390"/>
      <c r="D104" s="1239"/>
      <c r="E104" s="578">
        <v>0</v>
      </c>
      <c r="F104" s="413">
        <v>0</v>
      </c>
      <c r="G104" s="392">
        <f t="shared" si="2"/>
        <v>0</v>
      </c>
      <c r="H104" s="446">
        <v>0</v>
      </c>
      <c r="I104" s="446">
        <v>0</v>
      </c>
      <c r="J104" s="397">
        <f t="shared" si="3"/>
        <v>0</v>
      </c>
      <c r="L104" s="61"/>
      <c r="M104" s="61"/>
      <c r="N104" s="61"/>
      <c r="O104" s="61"/>
      <c r="P104" s="61"/>
    </row>
    <row r="105" spans="1:10" ht="21.75" customHeight="1">
      <c r="A105" s="1257"/>
      <c r="B105" s="1356" t="s">
        <v>821</v>
      </c>
      <c r="C105" s="1467" t="s">
        <v>801</v>
      </c>
      <c r="D105" s="1467"/>
      <c r="E105" s="429">
        <v>726</v>
      </c>
      <c r="F105" s="423">
        <v>0</v>
      </c>
      <c r="G105" s="380">
        <f t="shared" si="2"/>
        <v>726</v>
      </c>
      <c r="H105" s="430">
        <v>0</v>
      </c>
      <c r="I105" s="430">
        <v>243</v>
      </c>
      <c r="J105" s="381">
        <f t="shared" si="3"/>
        <v>969</v>
      </c>
    </row>
    <row r="106" spans="1:10" ht="21.75" customHeight="1">
      <c r="A106" s="1257"/>
      <c r="B106" s="1257"/>
      <c r="C106" s="1468" t="s">
        <v>822</v>
      </c>
      <c r="D106" s="1468"/>
      <c r="E106" s="431">
        <v>0</v>
      </c>
      <c r="F106" s="424">
        <v>0</v>
      </c>
      <c r="G106" s="383">
        <f t="shared" si="2"/>
        <v>0</v>
      </c>
      <c r="H106" s="432">
        <v>0</v>
      </c>
      <c r="I106" s="432">
        <v>0</v>
      </c>
      <c r="J106" s="384">
        <f t="shared" si="3"/>
        <v>0</v>
      </c>
    </row>
    <row r="107" spans="1:10" ht="21.75" customHeight="1">
      <c r="A107" s="1257"/>
      <c r="B107" s="1257"/>
      <c r="C107" s="1284" t="s">
        <v>823</v>
      </c>
      <c r="D107" s="1285"/>
      <c r="E107" s="431">
        <v>60</v>
      </c>
      <c r="F107" s="424">
        <v>0</v>
      </c>
      <c r="G107" s="383">
        <f t="shared" si="2"/>
        <v>60</v>
      </c>
      <c r="H107" s="432">
        <v>0</v>
      </c>
      <c r="I107" s="432">
        <v>20</v>
      </c>
      <c r="J107" s="384">
        <f t="shared" si="3"/>
        <v>80</v>
      </c>
    </row>
    <row r="108" spans="1:10" ht="21.75" customHeight="1">
      <c r="A108" s="1257"/>
      <c r="B108" s="1257"/>
      <c r="C108" s="1468" t="s">
        <v>824</v>
      </c>
      <c r="D108" s="1468"/>
      <c r="E108" s="431">
        <v>0</v>
      </c>
      <c r="F108" s="424">
        <v>0</v>
      </c>
      <c r="G108" s="383">
        <f t="shared" si="2"/>
        <v>0</v>
      </c>
      <c r="H108" s="432">
        <v>0</v>
      </c>
      <c r="I108" s="432">
        <v>0</v>
      </c>
      <c r="J108" s="384">
        <f t="shared" si="3"/>
        <v>0</v>
      </c>
    </row>
    <row r="109" spans="1:10" ht="21.75" customHeight="1">
      <c r="A109" s="1257"/>
      <c r="B109" s="1342"/>
      <c r="C109" s="1270" t="s">
        <v>1396</v>
      </c>
      <c r="D109" s="1270"/>
      <c r="E109" s="433">
        <f>SUM(E105:E108)</f>
        <v>786</v>
      </c>
      <c r="F109" s="390">
        <f>SUM(F105:F108)</f>
        <v>0</v>
      </c>
      <c r="G109" s="386">
        <f t="shared" si="2"/>
        <v>786</v>
      </c>
      <c r="H109" s="387">
        <f>SUM(H105:H108)</f>
        <v>0</v>
      </c>
      <c r="I109" s="387">
        <f>SUM(I105:I108)</f>
        <v>263</v>
      </c>
      <c r="J109" s="387">
        <f t="shared" si="3"/>
        <v>1049</v>
      </c>
    </row>
    <row r="110" spans="1:10" ht="21.75" customHeight="1">
      <c r="A110" s="1257"/>
      <c r="B110" s="1345" t="s">
        <v>825</v>
      </c>
      <c r="C110" s="1353"/>
      <c r="D110" s="1353"/>
      <c r="E110" s="408">
        <v>15</v>
      </c>
      <c r="F110" s="409">
        <v>0</v>
      </c>
      <c r="G110" s="392">
        <f t="shared" si="2"/>
        <v>15</v>
      </c>
      <c r="H110" s="434">
        <v>0</v>
      </c>
      <c r="I110" s="434">
        <v>5</v>
      </c>
      <c r="J110" s="397">
        <f t="shared" si="3"/>
        <v>20</v>
      </c>
    </row>
    <row r="111" spans="1:10" ht="21.75" customHeight="1">
      <c r="A111" s="1342"/>
      <c r="B111" s="1343" t="s">
        <v>826</v>
      </c>
      <c r="C111" s="1344"/>
      <c r="D111" s="1345"/>
      <c r="E111" s="408">
        <v>892</v>
      </c>
      <c r="F111" s="409">
        <v>0</v>
      </c>
      <c r="G111" s="392">
        <f t="shared" si="2"/>
        <v>892</v>
      </c>
      <c r="H111" s="434">
        <v>0</v>
      </c>
      <c r="I111" s="434">
        <v>297</v>
      </c>
      <c r="J111" s="397">
        <f>G111+H111+I111</f>
        <v>1189</v>
      </c>
    </row>
    <row r="112" spans="1:9" ht="21.75" customHeight="1">
      <c r="A112" s="1447" t="s">
        <v>252</v>
      </c>
      <c r="B112" s="1447"/>
      <c r="C112" s="1447"/>
      <c r="D112" s="1447"/>
      <c r="E112" s="1447"/>
      <c r="F112" s="1447"/>
      <c r="G112" s="1447"/>
      <c r="H112" s="1447"/>
      <c r="I112" s="1447"/>
    </row>
    <row r="113" ht="15" customHeight="1">
      <c r="A113" s="891" t="s">
        <v>676</v>
      </c>
    </row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</sheetData>
  <sheetProtection password="CC4D" sheet="1" objects="1" scenarios="1"/>
  <mergeCells count="90">
    <mergeCell ref="C54:D54"/>
    <mergeCell ref="B73:D73"/>
    <mergeCell ref="B77:D77"/>
    <mergeCell ref="B75:D75"/>
    <mergeCell ref="B66:C69"/>
    <mergeCell ref="B70:D70"/>
    <mergeCell ref="C56:D56"/>
    <mergeCell ref="B65:D65"/>
    <mergeCell ref="B90:D90"/>
    <mergeCell ref="B71:D71"/>
    <mergeCell ref="C93:D93"/>
    <mergeCell ref="C91:D91"/>
    <mergeCell ref="C92:D92"/>
    <mergeCell ref="B72:D72"/>
    <mergeCell ref="B88:D88"/>
    <mergeCell ref="B89:D89"/>
    <mergeCell ref="B79:D79"/>
    <mergeCell ref="B80:C83"/>
    <mergeCell ref="B84:C87"/>
    <mergeCell ref="A104:A111"/>
    <mergeCell ref="B111:D111"/>
    <mergeCell ref="B110:D110"/>
    <mergeCell ref="C109:D109"/>
    <mergeCell ref="C105:D105"/>
    <mergeCell ref="C106:D106"/>
    <mergeCell ref="B104:D104"/>
    <mergeCell ref="C108:D108"/>
    <mergeCell ref="C102:D102"/>
    <mergeCell ref="C24:D24"/>
    <mergeCell ref="C25:D25"/>
    <mergeCell ref="C8:D8"/>
    <mergeCell ref="C11:D11"/>
    <mergeCell ref="C17:D17"/>
    <mergeCell ref="C21:D21"/>
    <mergeCell ref="C23:D23"/>
    <mergeCell ref="C12:C16"/>
    <mergeCell ref="C9:D9"/>
    <mergeCell ref="C22:D22"/>
    <mergeCell ref="C48:D48"/>
    <mergeCell ref="C63:D63"/>
    <mergeCell ref="C61:D61"/>
    <mergeCell ref="C60:D60"/>
    <mergeCell ref="C62:D62"/>
    <mergeCell ref="C51:D51"/>
    <mergeCell ref="B57:D57"/>
    <mergeCell ref="C53:D53"/>
    <mergeCell ref="C55:D55"/>
    <mergeCell ref="C50:D50"/>
    <mergeCell ref="A1:J1"/>
    <mergeCell ref="A3:D5"/>
    <mergeCell ref="E3:G3"/>
    <mergeCell ref="C18:C20"/>
    <mergeCell ref="C7:D7"/>
    <mergeCell ref="C6:D6"/>
    <mergeCell ref="C30:D30"/>
    <mergeCell ref="C31:D31"/>
    <mergeCell ref="B45:D45"/>
    <mergeCell ref="B26:B31"/>
    <mergeCell ref="C26:C28"/>
    <mergeCell ref="C29:D29"/>
    <mergeCell ref="B42:D42"/>
    <mergeCell ref="C107:D107"/>
    <mergeCell ref="C94:D94"/>
    <mergeCell ref="C95:D95"/>
    <mergeCell ref="C96:D96"/>
    <mergeCell ref="B103:D103"/>
    <mergeCell ref="B105:B109"/>
    <mergeCell ref="C101:D101"/>
    <mergeCell ref="C97:D97"/>
    <mergeCell ref="C98:D98"/>
    <mergeCell ref="C49:D49"/>
    <mergeCell ref="B44:D44"/>
    <mergeCell ref="C10:D10"/>
    <mergeCell ref="B32:D32"/>
    <mergeCell ref="B47:D47"/>
    <mergeCell ref="B46:D46"/>
    <mergeCell ref="B33:C36"/>
    <mergeCell ref="B37:C40"/>
    <mergeCell ref="B43:D43"/>
    <mergeCell ref="B41:D41"/>
    <mergeCell ref="A112:I112"/>
    <mergeCell ref="C52:D52"/>
    <mergeCell ref="C99:D99"/>
    <mergeCell ref="C100:D100"/>
    <mergeCell ref="B74:D74"/>
    <mergeCell ref="B78:D78"/>
    <mergeCell ref="C64:D64"/>
    <mergeCell ref="C58:D58"/>
    <mergeCell ref="B76:D76"/>
    <mergeCell ref="C59:D59"/>
  </mergeCells>
  <printOptions horizontalCentered="1"/>
  <pageMargins left="0.7480314960629921" right="0.7480314960629921" top="0.7086614173228347" bottom="0.5905511811023623" header="0.5118110236220472" footer="0.5118110236220472"/>
  <pageSetup fitToHeight="2" fitToWidth="1" horizontalDpi="600" verticalDpi="600" orientation="portrait" paperSize="9" scale="52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tabColor indexed="27"/>
    <pageSetUpPr fitToPage="1"/>
  </sheetPr>
  <dimension ref="A1:Q78"/>
  <sheetViews>
    <sheetView showGridLines="0" showZeros="0" zoomScale="85" zoomScaleNormal="85" zoomScaleSheetLayoutView="75" workbookViewId="0" topLeftCell="A1">
      <pane xSplit="4" ySplit="5" topLeftCell="F60" activePane="bottomRight" state="frozen"/>
      <selection pane="topLeft" activeCell="B29" sqref="B29:C29"/>
      <selection pane="topRight" activeCell="B29" sqref="B29:C29"/>
      <selection pane="bottomLeft" activeCell="B29" sqref="B29:C29"/>
      <selection pane="bottomRight" activeCell="I78" sqref="I78"/>
    </sheetView>
  </sheetViews>
  <sheetFormatPr defaultColWidth="8.88671875" defaultRowHeight="19.5" customHeight="1"/>
  <cols>
    <col min="1" max="3" width="4.99609375" style="63" customWidth="1"/>
    <col min="4" max="4" width="21.21484375" style="63" customWidth="1"/>
    <col min="5" max="10" width="17.77734375" style="63" customWidth="1"/>
    <col min="11" max="11" width="7.99609375" style="63" customWidth="1"/>
    <col min="12" max="17" width="7.99609375" style="61" customWidth="1"/>
    <col min="18" max="16384" width="7.99609375" style="63" customWidth="1"/>
  </cols>
  <sheetData>
    <row r="1" spans="1:17" ht="30" customHeight="1">
      <c r="A1" s="1396" t="s">
        <v>401</v>
      </c>
      <c r="B1" s="1396"/>
      <c r="C1" s="1396"/>
      <c r="D1" s="1396"/>
      <c r="E1" s="1396"/>
      <c r="F1" s="1396"/>
      <c r="G1" s="1396"/>
      <c r="H1" s="1396"/>
      <c r="I1" s="1396"/>
      <c r="J1" s="1396"/>
      <c r="L1" s="1"/>
      <c r="M1" s="1"/>
      <c r="N1" s="1"/>
      <c r="O1" s="1"/>
      <c r="P1" s="1"/>
      <c r="Q1" s="1"/>
    </row>
    <row r="2" spans="10:17" ht="16.5" customHeight="1">
      <c r="J2" s="65" t="s">
        <v>2080</v>
      </c>
      <c r="L2" s="1"/>
      <c r="M2" s="1"/>
      <c r="N2" s="1"/>
      <c r="O2" s="1"/>
      <c r="P2" s="1"/>
      <c r="Q2" s="1"/>
    </row>
    <row r="3" spans="1:17" ht="16.5" customHeight="1">
      <c r="A3" s="1470" t="s">
        <v>204</v>
      </c>
      <c r="B3" s="1471"/>
      <c r="C3" s="1471"/>
      <c r="D3" s="1472"/>
      <c r="E3" s="1470" t="s">
        <v>1565</v>
      </c>
      <c r="F3" s="1471"/>
      <c r="G3" s="1472"/>
      <c r="H3" s="1020" t="s">
        <v>1566</v>
      </c>
      <c r="I3" s="1021" t="s">
        <v>1568</v>
      </c>
      <c r="J3" s="1022" t="s">
        <v>205</v>
      </c>
      <c r="L3" s="1"/>
      <c r="M3" s="1"/>
      <c r="N3" s="1"/>
      <c r="O3" s="1"/>
      <c r="P3" s="1"/>
      <c r="Q3" s="1"/>
    </row>
    <row r="4" spans="1:17" ht="16.5" customHeight="1">
      <c r="A4" s="1473"/>
      <c r="B4" s="1474"/>
      <c r="C4" s="1474"/>
      <c r="D4" s="1475"/>
      <c r="E4" s="1024" t="s">
        <v>206</v>
      </c>
      <c r="F4" s="1025" t="s">
        <v>207</v>
      </c>
      <c r="G4" s="1026" t="s">
        <v>208</v>
      </c>
      <c r="H4" s="1027" t="s">
        <v>209</v>
      </c>
      <c r="I4" s="1023" t="s">
        <v>210</v>
      </c>
      <c r="J4" s="1019" t="s">
        <v>1044</v>
      </c>
      <c r="L4" s="1"/>
      <c r="M4" s="1"/>
      <c r="N4" s="1"/>
      <c r="O4" s="1"/>
      <c r="P4" s="1"/>
      <c r="Q4" s="1"/>
    </row>
    <row r="5" spans="1:17" ht="16.5" customHeight="1">
      <c r="A5" s="1476"/>
      <c r="B5" s="1477"/>
      <c r="C5" s="1477"/>
      <c r="D5" s="1478"/>
      <c r="E5" s="1028" t="s">
        <v>997</v>
      </c>
      <c r="F5" s="1029" t="s">
        <v>998</v>
      </c>
      <c r="G5" s="1030" t="s">
        <v>1050</v>
      </c>
      <c r="H5" s="1031" t="s">
        <v>1001</v>
      </c>
      <c r="I5" s="1032" t="s">
        <v>1002</v>
      </c>
      <c r="J5" s="1007" t="s">
        <v>1051</v>
      </c>
      <c r="L5" s="1"/>
      <c r="M5" s="1"/>
      <c r="N5" s="1"/>
      <c r="O5" s="1"/>
      <c r="P5" s="1"/>
      <c r="Q5" s="1"/>
    </row>
    <row r="6" spans="1:17" ht="18.75" customHeight="1">
      <c r="A6" s="71"/>
      <c r="B6" s="1479" t="s">
        <v>76</v>
      </c>
      <c r="C6" s="1003" t="s">
        <v>77</v>
      </c>
      <c r="D6" s="1004" t="s">
        <v>78</v>
      </c>
      <c r="E6" s="1097">
        <f>'13.차입금이자'!E51</f>
        <v>101</v>
      </c>
      <c r="F6" s="1098">
        <f>'13.차입금이자'!F51</f>
        <v>0</v>
      </c>
      <c r="G6" s="1099">
        <f aca="true" t="shared" si="0" ref="G6:G11">E6-F6</f>
        <v>101</v>
      </c>
      <c r="H6" s="1100">
        <f>'13.차입금이자'!H51</f>
        <v>0</v>
      </c>
      <c r="I6" s="1100">
        <f>'13.차입금이자'!K51</f>
        <v>48</v>
      </c>
      <c r="J6" s="1101">
        <f aca="true" t="shared" si="1" ref="J6:J11">G6+H6+I6</f>
        <v>149</v>
      </c>
      <c r="L6" s="1"/>
      <c r="M6" s="1"/>
      <c r="N6" s="1"/>
      <c r="O6" s="1"/>
      <c r="P6" s="1"/>
      <c r="Q6" s="1"/>
    </row>
    <row r="7" spans="1:17" ht="18.75" customHeight="1">
      <c r="A7" s="71"/>
      <c r="B7" s="1480"/>
      <c r="C7" s="1005" t="s">
        <v>79</v>
      </c>
      <c r="D7" s="1006" t="s">
        <v>80</v>
      </c>
      <c r="E7" s="1102">
        <f>'13.차입금이자'!E69</f>
        <v>222</v>
      </c>
      <c r="F7" s="1103">
        <f>'13.차입금이자'!F69</f>
        <v>0</v>
      </c>
      <c r="G7" s="1104">
        <f t="shared" si="0"/>
        <v>222</v>
      </c>
      <c r="H7" s="1105">
        <f>'13.차입금이자'!H69</f>
        <v>0</v>
      </c>
      <c r="I7" s="1105">
        <f>'13.차입금이자'!K69</f>
        <v>72</v>
      </c>
      <c r="J7" s="1106">
        <f t="shared" si="1"/>
        <v>294</v>
      </c>
      <c r="L7" s="1"/>
      <c r="M7" s="1"/>
      <c r="N7" s="1"/>
      <c r="O7" s="1"/>
      <c r="P7" s="1"/>
      <c r="Q7" s="1"/>
    </row>
    <row r="8" spans="1:17" ht="18.75" customHeight="1">
      <c r="A8" s="71"/>
      <c r="B8" s="1480"/>
      <c r="C8" s="1007" t="s">
        <v>81</v>
      </c>
      <c r="D8" s="1008" t="s">
        <v>82</v>
      </c>
      <c r="E8" s="1107">
        <f>SUM(E6:E7)</f>
        <v>323</v>
      </c>
      <c r="F8" s="1107">
        <f>SUM(F6:F7)</f>
        <v>0</v>
      </c>
      <c r="G8" s="1108">
        <f t="shared" si="0"/>
        <v>323</v>
      </c>
      <c r="H8" s="1109">
        <f>SUM(H6:H7)</f>
        <v>0</v>
      </c>
      <c r="I8" s="1109">
        <f>SUM(I6:I7)</f>
        <v>120</v>
      </c>
      <c r="J8" s="1109">
        <f t="shared" si="1"/>
        <v>443</v>
      </c>
      <c r="L8" s="11"/>
      <c r="M8" s="11"/>
      <c r="N8" s="11"/>
      <c r="O8" s="11"/>
      <c r="P8" s="11"/>
      <c r="Q8" s="11"/>
    </row>
    <row r="9" spans="1:17" ht="18.75" customHeight="1">
      <c r="A9" s="71"/>
      <c r="B9" s="1480"/>
      <c r="C9" s="1482" t="s">
        <v>83</v>
      </c>
      <c r="D9" s="1483"/>
      <c r="E9" s="1110">
        <v>0</v>
      </c>
      <c r="F9" s="1111">
        <v>0</v>
      </c>
      <c r="G9" s="1112">
        <f t="shared" si="0"/>
        <v>0</v>
      </c>
      <c r="H9" s="1113">
        <v>0</v>
      </c>
      <c r="I9" s="1113">
        <v>0</v>
      </c>
      <c r="J9" s="1114">
        <f t="shared" si="1"/>
        <v>0</v>
      </c>
      <c r="L9" s="11"/>
      <c r="M9" s="11"/>
      <c r="N9" s="11"/>
      <c r="O9" s="11"/>
      <c r="P9" s="11"/>
      <c r="Q9" s="11"/>
    </row>
    <row r="10" spans="1:17" ht="18.75" customHeight="1">
      <c r="A10" s="71"/>
      <c r="B10" s="1480"/>
      <c r="C10" s="1482" t="s">
        <v>84</v>
      </c>
      <c r="D10" s="1483"/>
      <c r="E10" s="1110">
        <v>0</v>
      </c>
      <c r="F10" s="1111">
        <v>0</v>
      </c>
      <c r="G10" s="1112">
        <f t="shared" si="0"/>
        <v>0</v>
      </c>
      <c r="H10" s="1113">
        <v>0</v>
      </c>
      <c r="I10" s="1113">
        <v>0</v>
      </c>
      <c r="J10" s="1114">
        <f t="shared" si="1"/>
        <v>0</v>
      </c>
      <c r="L10" s="11"/>
      <c r="M10" s="11"/>
      <c r="N10" s="11"/>
      <c r="O10" s="11"/>
      <c r="P10" s="11"/>
      <c r="Q10" s="11"/>
    </row>
    <row r="11" spans="1:17" ht="18.75" customHeight="1">
      <c r="A11" s="71"/>
      <c r="B11" s="1480"/>
      <c r="C11" s="1482" t="s">
        <v>85</v>
      </c>
      <c r="D11" s="1483"/>
      <c r="E11" s="1110">
        <v>0</v>
      </c>
      <c r="F11" s="1111">
        <v>0</v>
      </c>
      <c r="G11" s="1112">
        <f t="shared" si="0"/>
        <v>0</v>
      </c>
      <c r="H11" s="1113">
        <v>0</v>
      </c>
      <c r="I11" s="1113">
        <v>0</v>
      </c>
      <c r="J11" s="1114">
        <f t="shared" si="1"/>
        <v>0</v>
      </c>
      <c r="L11" s="11"/>
      <c r="M11" s="11"/>
      <c r="N11" s="11"/>
      <c r="O11" s="11"/>
      <c r="P11" s="11"/>
      <c r="Q11" s="11"/>
    </row>
    <row r="12" spans="1:17" ht="18.75" customHeight="1">
      <c r="A12" s="71"/>
      <c r="B12" s="1481"/>
      <c r="C12" s="1484" t="s">
        <v>86</v>
      </c>
      <c r="D12" s="1485"/>
      <c r="E12" s="1115">
        <f aca="true" t="shared" si="2" ref="E12:J12">SUM(E8:E11)</f>
        <v>323</v>
      </c>
      <c r="F12" s="1115">
        <f t="shared" si="2"/>
        <v>0</v>
      </c>
      <c r="G12" s="1112">
        <f t="shared" si="2"/>
        <v>323</v>
      </c>
      <c r="H12" s="1114">
        <f t="shared" si="2"/>
        <v>0</v>
      </c>
      <c r="I12" s="1114">
        <f t="shared" si="2"/>
        <v>120</v>
      </c>
      <c r="J12" s="1114">
        <f t="shared" si="2"/>
        <v>443</v>
      </c>
      <c r="L12" s="11"/>
      <c r="M12" s="11"/>
      <c r="N12" s="11"/>
      <c r="O12" s="11"/>
      <c r="P12" s="11"/>
      <c r="Q12" s="11"/>
    </row>
    <row r="13" spans="1:17" ht="18.75" customHeight="1">
      <c r="A13" s="71"/>
      <c r="B13" s="1497" t="s">
        <v>87</v>
      </c>
      <c r="C13" s="1498"/>
      <c r="D13" s="1010" t="s">
        <v>88</v>
      </c>
      <c r="E13" s="1116">
        <v>0</v>
      </c>
      <c r="F13" s="1117">
        <v>0</v>
      </c>
      <c r="G13" s="1099">
        <f>E13-F13</f>
        <v>0</v>
      </c>
      <c r="H13" s="1118">
        <v>0</v>
      </c>
      <c r="I13" s="1118">
        <v>0</v>
      </c>
      <c r="J13" s="1101">
        <f>G13+H13+I13</f>
        <v>0</v>
      </c>
      <c r="L13" s="11"/>
      <c r="M13" s="11"/>
      <c r="N13" s="11"/>
      <c r="O13" s="11"/>
      <c r="P13" s="11"/>
      <c r="Q13" s="11"/>
    </row>
    <row r="14" spans="1:17" ht="18.75" customHeight="1">
      <c r="A14" s="71"/>
      <c r="B14" s="1499"/>
      <c r="C14" s="1500"/>
      <c r="D14" s="1012" t="s">
        <v>89</v>
      </c>
      <c r="E14" s="1119">
        <v>0</v>
      </c>
      <c r="F14" s="1120">
        <v>0</v>
      </c>
      <c r="G14" s="1121">
        <f>E14-F14</f>
        <v>0</v>
      </c>
      <c r="H14" s="1122">
        <v>0</v>
      </c>
      <c r="I14" s="1122">
        <v>0</v>
      </c>
      <c r="J14" s="1123">
        <f>G14+H14+I14</f>
        <v>0</v>
      </c>
      <c r="L14" s="38"/>
      <c r="M14" s="38"/>
      <c r="N14" s="38"/>
      <c r="O14" s="38"/>
      <c r="P14" s="38"/>
      <c r="Q14" s="38"/>
    </row>
    <row r="15" spans="1:17" ht="18.75" customHeight="1">
      <c r="A15" s="71"/>
      <c r="B15" s="1499"/>
      <c r="C15" s="1500"/>
      <c r="D15" s="1012" t="s">
        <v>90</v>
      </c>
      <c r="E15" s="1119">
        <v>0</v>
      </c>
      <c r="F15" s="1120">
        <v>0</v>
      </c>
      <c r="G15" s="1121">
        <f>E15-F15</f>
        <v>0</v>
      </c>
      <c r="H15" s="1122">
        <v>0</v>
      </c>
      <c r="I15" s="1122">
        <v>0</v>
      </c>
      <c r="J15" s="1123">
        <f>G15+H15+I15</f>
        <v>0</v>
      </c>
      <c r="L15" s="38"/>
      <c r="M15" s="38"/>
      <c r="N15" s="38"/>
      <c r="O15" s="38"/>
      <c r="P15" s="38"/>
      <c r="Q15" s="38"/>
    </row>
    <row r="16" spans="1:17" ht="18.75" customHeight="1">
      <c r="A16" s="71"/>
      <c r="B16" s="1501"/>
      <c r="C16" s="1502"/>
      <c r="D16" s="1008" t="s">
        <v>82</v>
      </c>
      <c r="E16" s="1124">
        <f aca="true" t="shared" si="3" ref="E16:J16">SUM(E13:E15)</f>
        <v>0</v>
      </c>
      <c r="F16" s="1107">
        <f t="shared" si="3"/>
        <v>0</v>
      </c>
      <c r="G16" s="1108">
        <f t="shared" si="3"/>
        <v>0</v>
      </c>
      <c r="H16" s="1109">
        <f t="shared" si="3"/>
        <v>0</v>
      </c>
      <c r="I16" s="1109">
        <f t="shared" si="3"/>
        <v>0</v>
      </c>
      <c r="J16" s="1109">
        <f t="shared" si="3"/>
        <v>0</v>
      </c>
      <c r="L16" s="38"/>
      <c r="M16" s="38"/>
      <c r="N16" s="38"/>
      <c r="O16" s="38"/>
      <c r="P16" s="38"/>
      <c r="Q16" s="38"/>
    </row>
    <row r="17" spans="1:17" ht="18.75" customHeight="1">
      <c r="A17" s="71" t="s">
        <v>827</v>
      </c>
      <c r="B17" s="1497" t="s">
        <v>91</v>
      </c>
      <c r="C17" s="1498"/>
      <c r="D17" s="1010" t="s">
        <v>92</v>
      </c>
      <c r="E17" s="1116">
        <v>0</v>
      </c>
      <c r="F17" s="1117">
        <v>0</v>
      </c>
      <c r="G17" s="1099">
        <f>E17-F17</f>
        <v>0</v>
      </c>
      <c r="H17" s="1118">
        <v>0</v>
      </c>
      <c r="I17" s="1118">
        <v>0</v>
      </c>
      <c r="J17" s="1101">
        <f>G17+H17+I17</f>
        <v>0</v>
      </c>
      <c r="L17" s="38"/>
      <c r="M17" s="38"/>
      <c r="N17" s="38"/>
      <c r="O17" s="38"/>
      <c r="P17" s="38"/>
      <c r="Q17" s="38"/>
    </row>
    <row r="18" spans="1:17" ht="18.75" customHeight="1">
      <c r="A18" s="71"/>
      <c r="B18" s="1499"/>
      <c r="C18" s="1500"/>
      <c r="D18" s="1012" t="s">
        <v>89</v>
      </c>
      <c r="E18" s="1119">
        <v>0</v>
      </c>
      <c r="F18" s="1120">
        <v>0</v>
      </c>
      <c r="G18" s="1121">
        <f>E18-F18</f>
        <v>0</v>
      </c>
      <c r="H18" s="1122">
        <v>0</v>
      </c>
      <c r="I18" s="1122">
        <v>0</v>
      </c>
      <c r="J18" s="1123">
        <f>G18+H18+I18</f>
        <v>0</v>
      </c>
      <c r="L18" s="38"/>
      <c r="M18" s="38"/>
      <c r="N18" s="38"/>
      <c r="O18" s="38"/>
      <c r="P18" s="38"/>
      <c r="Q18" s="38"/>
    </row>
    <row r="19" spans="1:17" ht="18.75" customHeight="1">
      <c r="A19" s="71"/>
      <c r="B19" s="1499"/>
      <c r="C19" s="1500"/>
      <c r="D19" s="1012" t="s">
        <v>93</v>
      </c>
      <c r="E19" s="1119">
        <v>0</v>
      </c>
      <c r="F19" s="1120">
        <v>0</v>
      </c>
      <c r="G19" s="1121">
        <f>E19-F19</f>
        <v>0</v>
      </c>
      <c r="H19" s="1122">
        <v>0</v>
      </c>
      <c r="I19" s="1122">
        <v>0</v>
      </c>
      <c r="J19" s="1123">
        <f>G19+H19+I19</f>
        <v>0</v>
      </c>
      <c r="L19" s="38"/>
      <c r="M19" s="38"/>
      <c r="N19" s="38"/>
      <c r="O19" s="38"/>
      <c r="P19" s="38"/>
      <c r="Q19" s="38"/>
    </row>
    <row r="20" spans="1:17" ht="18.75" customHeight="1">
      <c r="A20" s="71"/>
      <c r="B20" s="1501"/>
      <c r="C20" s="1502"/>
      <c r="D20" s="1008" t="s">
        <v>82</v>
      </c>
      <c r="E20" s="1124">
        <f aca="true" t="shared" si="4" ref="E20:J20">SUM(E17:E19)</f>
        <v>0</v>
      </c>
      <c r="F20" s="1107">
        <f t="shared" si="4"/>
        <v>0</v>
      </c>
      <c r="G20" s="1108">
        <f t="shared" si="4"/>
        <v>0</v>
      </c>
      <c r="H20" s="1109">
        <f t="shared" si="4"/>
        <v>0</v>
      </c>
      <c r="I20" s="1109">
        <f t="shared" si="4"/>
        <v>0</v>
      </c>
      <c r="J20" s="1109">
        <f t="shared" si="4"/>
        <v>0</v>
      </c>
      <c r="L20" s="38"/>
      <c r="M20" s="38"/>
      <c r="N20" s="38"/>
      <c r="O20" s="38"/>
      <c r="P20" s="38"/>
      <c r="Q20" s="38"/>
    </row>
    <row r="21" spans="1:17" s="171" customFormat="1" ht="18" customHeight="1">
      <c r="A21" s="105"/>
      <c r="B21" s="1503" t="s">
        <v>94</v>
      </c>
      <c r="C21" s="1503"/>
      <c r="D21" s="1488"/>
      <c r="E21" s="1125">
        <v>0</v>
      </c>
      <c r="F21" s="1126">
        <v>0</v>
      </c>
      <c r="G21" s="1112">
        <f>E21-F21</f>
        <v>0</v>
      </c>
      <c r="H21" s="1127">
        <v>0</v>
      </c>
      <c r="I21" s="1127">
        <v>0</v>
      </c>
      <c r="J21" s="1114">
        <f>G21+H21+I21</f>
        <v>0</v>
      </c>
      <c r="L21" s="38"/>
      <c r="M21" s="38"/>
      <c r="N21" s="38"/>
      <c r="O21" s="38"/>
      <c r="P21" s="38"/>
      <c r="Q21" s="38"/>
    </row>
    <row r="22" spans="1:17" s="171" customFormat="1" ht="18" customHeight="1">
      <c r="A22" s="105"/>
      <c r="B22" s="1487" t="s">
        <v>95</v>
      </c>
      <c r="C22" s="1487"/>
      <c r="D22" s="1488"/>
      <c r="E22" s="1125">
        <v>0</v>
      </c>
      <c r="F22" s="1126">
        <v>0</v>
      </c>
      <c r="G22" s="1112">
        <f>E22-F22</f>
        <v>0</v>
      </c>
      <c r="H22" s="1127">
        <v>0</v>
      </c>
      <c r="I22" s="1127">
        <v>0</v>
      </c>
      <c r="J22" s="1114">
        <f>G22+H22+I22</f>
        <v>0</v>
      </c>
      <c r="L22" s="38"/>
      <c r="M22" s="38"/>
      <c r="N22" s="38"/>
      <c r="O22" s="38"/>
      <c r="P22" s="38"/>
      <c r="Q22" s="38"/>
    </row>
    <row r="23" spans="1:17" s="171" customFormat="1" ht="18" customHeight="1">
      <c r="A23" s="105"/>
      <c r="B23" s="1487" t="s">
        <v>96</v>
      </c>
      <c r="C23" s="1487"/>
      <c r="D23" s="1488"/>
      <c r="E23" s="1125">
        <v>0</v>
      </c>
      <c r="F23" s="1126">
        <v>0</v>
      </c>
      <c r="G23" s="1112">
        <f>E23-F23</f>
        <v>0</v>
      </c>
      <c r="H23" s="1127">
        <v>0</v>
      </c>
      <c r="I23" s="1127">
        <v>0</v>
      </c>
      <c r="J23" s="1114">
        <f>G23+H23+I23</f>
        <v>0</v>
      </c>
      <c r="L23" s="38"/>
      <c r="M23" s="38"/>
      <c r="N23" s="38"/>
      <c r="O23" s="38"/>
      <c r="P23" s="38"/>
      <c r="Q23" s="38"/>
    </row>
    <row r="24" spans="1:17" s="171" customFormat="1" ht="18" customHeight="1">
      <c r="A24" s="105"/>
      <c r="B24" s="1487" t="s">
        <v>97</v>
      </c>
      <c r="C24" s="1487"/>
      <c r="D24" s="1488"/>
      <c r="E24" s="1125">
        <v>0</v>
      </c>
      <c r="F24" s="1126">
        <v>0</v>
      </c>
      <c r="G24" s="1112">
        <f aca="true" t="shared" si="5" ref="G24:G65">E24-F24</f>
        <v>0</v>
      </c>
      <c r="H24" s="1127">
        <v>0</v>
      </c>
      <c r="I24" s="1127">
        <v>0</v>
      </c>
      <c r="J24" s="1114">
        <f aca="true" t="shared" si="6" ref="J24:J65">G24+H24+I24</f>
        <v>0</v>
      </c>
      <c r="L24" s="38"/>
      <c r="M24" s="38"/>
      <c r="N24" s="38"/>
      <c r="O24" s="38"/>
      <c r="P24" s="38"/>
      <c r="Q24" s="38"/>
    </row>
    <row r="25" spans="1:17" s="171" customFormat="1" ht="18" customHeight="1">
      <c r="A25" s="105"/>
      <c r="B25" s="1487" t="s">
        <v>98</v>
      </c>
      <c r="C25" s="1487"/>
      <c r="D25" s="1488"/>
      <c r="E25" s="1125">
        <v>0</v>
      </c>
      <c r="F25" s="1126">
        <v>0</v>
      </c>
      <c r="G25" s="1112">
        <f t="shared" si="5"/>
        <v>0</v>
      </c>
      <c r="H25" s="1127">
        <v>0</v>
      </c>
      <c r="I25" s="1127">
        <v>0</v>
      </c>
      <c r="J25" s="1114">
        <f t="shared" si="6"/>
        <v>0</v>
      </c>
      <c r="L25" s="38"/>
      <c r="M25" s="38"/>
      <c r="N25" s="38"/>
      <c r="O25" s="38"/>
      <c r="P25" s="38"/>
      <c r="Q25" s="38"/>
    </row>
    <row r="26" spans="1:17" s="171" customFormat="1" ht="18" customHeight="1">
      <c r="A26" s="105" t="s">
        <v>828</v>
      </c>
      <c r="B26" s="1487" t="s">
        <v>99</v>
      </c>
      <c r="C26" s="1487"/>
      <c r="D26" s="1488"/>
      <c r="E26" s="1125">
        <v>0</v>
      </c>
      <c r="F26" s="1126">
        <v>0</v>
      </c>
      <c r="G26" s="1112">
        <f t="shared" si="5"/>
        <v>0</v>
      </c>
      <c r="H26" s="1127">
        <v>0</v>
      </c>
      <c r="I26" s="1127">
        <v>0</v>
      </c>
      <c r="J26" s="1114">
        <f t="shared" si="6"/>
        <v>0</v>
      </c>
      <c r="L26" s="38"/>
      <c r="M26" s="38"/>
      <c r="N26" s="38"/>
      <c r="O26" s="38"/>
      <c r="P26" s="38"/>
      <c r="Q26" s="38"/>
    </row>
    <row r="27" spans="1:17" s="171" customFormat="1" ht="18" customHeight="1">
      <c r="A27" s="105"/>
      <c r="B27" s="1487" t="s">
        <v>100</v>
      </c>
      <c r="C27" s="1487"/>
      <c r="D27" s="1488"/>
      <c r="E27" s="1125">
        <v>0</v>
      </c>
      <c r="F27" s="1126">
        <v>0</v>
      </c>
      <c r="G27" s="1112">
        <f t="shared" si="5"/>
        <v>0</v>
      </c>
      <c r="H27" s="1127">
        <v>0</v>
      </c>
      <c r="I27" s="1127">
        <v>0</v>
      </c>
      <c r="J27" s="1114">
        <f t="shared" si="6"/>
        <v>0</v>
      </c>
      <c r="L27" s="38"/>
      <c r="M27" s="38"/>
      <c r="N27" s="38"/>
      <c r="O27" s="38"/>
      <c r="P27" s="38"/>
      <c r="Q27" s="38"/>
    </row>
    <row r="28" spans="1:17" s="171" customFormat="1" ht="18" customHeight="1">
      <c r="A28" s="105"/>
      <c r="B28" s="1487" t="s">
        <v>101</v>
      </c>
      <c r="C28" s="1487"/>
      <c r="D28" s="1488"/>
      <c r="E28" s="1125">
        <v>0</v>
      </c>
      <c r="F28" s="1126">
        <v>0</v>
      </c>
      <c r="G28" s="1112">
        <f t="shared" si="5"/>
        <v>0</v>
      </c>
      <c r="H28" s="1127">
        <v>0</v>
      </c>
      <c r="I28" s="1127">
        <v>0</v>
      </c>
      <c r="J28" s="1114">
        <f t="shared" si="6"/>
        <v>0</v>
      </c>
      <c r="L28" s="38"/>
      <c r="M28" s="38"/>
      <c r="N28" s="38"/>
      <c r="O28" s="38"/>
      <c r="P28" s="38"/>
      <c r="Q28" s="38"/>
    </row>
    <row r="29" spans="1:17" s="171" customFormat="1" ht="18" customHeight="1">
      <c r="A29" s="105"/>
      <c r="B29" s="1487" t="s">
        <v>102</v>
      </c>
      <c r="C29" s="1487"/>
      <c r="D29" s="1488"/>
      <c r="E29" s="1125">
        <v>0</v>
      </c>
      <c r="F29" s="1126">
        <v>0</v>
      </c>
      <c r="G29" s="1112">
        <f t="shared" si="5"/>
        <v>0</v>
      </c>
      <c r="H29" s="1127">
        <v>0</v>
      </c>
      <c r="I29" s="1127">
        <v>0</v>
      </c>
      <c r="J29" s="1114">
        <f t="shared" si="6"/>
        <v>0</v>
      </c>
      <c r="L29" s="38"/>
      <c r="M29" s="38"/>
      <c r="N29" s="38"/>
      <c r="O29" s="38"/>
      <c r="P29" s="38"/>
      <c r="Q29" s="38"/>
    </row>
    <row r="30" spans="1:17" s="171" customFormat="1" ht="18" customHeight="1">
      <c r="A30" s="105"/>
      <c r="B30" s="1487" t="s">
        <v>103</v>
      </c>
      <c r="C30" s="1487"/>
      <c r="D30" s="1488"/>
      <c r="E30" s="1125">
        <v>0</v>
      </c>
      <c r="F30" s="1126">
        <v>0</v>
      </c>
      <c r="G30" s="1112">
        <f t="shared" si="5"/>
        <v>0</v>
      </c>
      <c r="H30" s="1127">
        <v>0</v>
      </c>
      <c r="I30" s="1127">
        <v>0</v>
      </c>
      <c r="J30" s="1114">
        <f t="shared" si="6"/>
        <v>0</v>
      </c>
      <c r="L30" s="38"/>
      <c r="M30" s="38"/>
      <c r="N30" s="38"/>
      <c r="O30" s="38"/>
      <c r="P30" s="38"/>
      <c r="Q30" s="38"/>
    </row>
    <row r="31" spans="1:17" s="171" customFormat="1" ht="18" customHeight="1">
      <c r="A31" s="105"/>
      <c r="B31" s="1487" t="s">
        <v>104</v>
      </c>
      <c r="C31" s="1487"/>
      <c r="D31" s="1488"/>
      <c r="E31" s="1125">
        <v>0</v>
      </c>
      <c r="F31" s="1126">
        <v>0</v>
      </c>
      <c r="G31" s="1112">
        <f t="shared" si="5"/>
        <v>0</v>
      </c>
      <c r="H31" s="1127">
        <v>0</v>
      </c>
      <c r="I31" s="1127">
        <v>0</v>
      </c>
      <c r="J31" s="1114">
        <f t="shared" si="6"/>
        <v>0</v>
      </c>
      <c r="L31" s="38"/>
      <c r="M31" s="38"/>
      <c r="N31" s="38"/>
      <c r="O31" s="38"/>
      <c r="P31" s="38"/>
      <c r="Q31" s="38"/>
    </row>
    <row r="32" spans="1:17" s="171" customFormat="1" ht="18" customHeight="1">
      <c r="A32" s="105" t="s">
        <v>2185</v>
      </c>
      <c r="B32" s="1486" t="s">
        <v>105</v>
      </c>
      <c r="C32" s="1487"/>
      <c r="D32" s="1488"/>
      <c r="E32" s="1125">
        <v>0</v>
      </c>
      <c r="F32" s="1126">
        <v>0</v>
      </c>
      <c r="G32" s="1112">
        <f t="shared" si="5"/>
        <v>0</v>
      </c>
      <c r="H32" s="1127">
        <v>0</v>
      </c>
      <c r="I32" s="1127">
        <v>0</v>
      </c>
      <c r="J32" s="1114">
        <f t="shared" si="6"/>
        <v>0</v>
      </c>
      <c r="L32" s="38"/>
      <c r="M32" s="38"/>
      <c r="N32" s="38"/>
      <c r="O32" s="38"/>
      <c r="P32" s="38"/>
      <c r="Q32" s="38"/>
    </row>
    <row r="33" spans="1:17" s="171" customFormat="1" ht="18" customHeight="1">
      <c r="A33" s="105" t="s">
        <v>829</v>
      </c>
      <c r="B33" s="1486" t="s">
        <v>1950</v>
      </c>
      <c r="C33" s="1487"/>
      <c r="D33" s="1488"/>
      <c r="E33" s="1128">
        <v>0</v>
      </c>
      <c r="F33" s="1129">
        <v>0</v>
      </c>
      <c r="G33" s="1112">
        <f t="shared" si="5"/>
        <v>0</v>
      </c>
      <c r="H33" s="1130">
        <v>0</v>
      </c>
      <c r="I33" s="1130">
        <v>0</v>
      </c>
      <c r="J33" s="1114">
        <f t="shared" si="6"/>
        <v>0</v>
      </c>
      <c r="L33" s="38"/>
      <c r="M33" s="38"/>
      <c r="N33" s="38"/>
      <c r="O33" s="38"/>
      <c r="P33" s="38"/>
      <c r="Q33" s="38"/>
    </row>
    <row r="34" spans="1:17" s="171" customFormat="1" ht="18" customHeight="1">
      <c r="A34" s="105"/>
      <c r="B34" s="1486" t="s">
        <v>1951</v>
      </c>
      <c r="C34" s="1487"/>
      <c r="D34" s="1488"/>
      <c r="E34" s="1128">
        <v>0</v>
      </c>
      <c r="F34" s="1129">
        <v>0</v>
      </c>
      <c r="G34" s="1112">
        <f t="shared" si="5"/>
        <v>0</v>
      </c>
      <c r="H34" s="1130">
        <v>0</v>
      </c>
      <c r="I34" s="1130">
        <v>0</v>
      </c>
      <c r="J34" s="1114">
        <f aca="true" t="shared" si="7" ref="J34:J39">G34+H34+I34</f>
        <v>0</v>
      </c>
      <c r="L34" s="38"/>
      <c r="M34" s="38"/>
      <c r="N34" s="38"/>
      <c r="O34" s="38"/>
      <c r="P34" s="38"/>
      <c r="Q34" s="38"/>
    </row>
    <row r="35" spans="1:17" s="171" customFormat="1" ht="18" customHeight="1">
      <c r="A35" s="105"/>
      <c r="B35" s="1486" t="s">
        <v>106</v>
      </c>
      <c r="C35" s="1487"/>
      <c r="D35" s="1488"/>
      <c r="E35" s="1128">
        <v>3</v>
      </c>
      <c r="F35" s="1129">
        <v>0</v>
      </c>
      <c r="G35" s="1112">
        <f>E35-F35</f>
        <v>3</v>
      </c>
      <c r="H35" s="1130">
        <v>0</v>
      </c>
      <c r="I35" s="1130">
        <v>0</v>
      </c>
      <c r="J35" s="1114">
        <f t="shared" si="7"/>
        <v>3</v>
      </c>
      <c r="L35" s="38"/>
      <c r="M35" s="38"/>
      <c r="N35" s="38"/>
      <c r="O35" s="38"/>
      <c r="P35" s="38"/>
      <c r="Q35" s="38"/>
    </row>
    <row r="36" spans="1:17" s="171" customFormat="1" ht="18" customHeight="1">
      <c r="A36" s="105"/>
      <c r="B36" s="1486" t="s">
        <v>107</v>
      </c>
      <c r="C36" s="1487"/>
      <c r="D36" s="1488"/>
      <c r="E36" s="1128">
        <v>0</v>
      </c>
      <c r="F36" s="1129">
        <v>0</v>
      </c>
      <c r="G36" s="1112">
        <f>E36-F36</f>
        <v>0</v>
      </c>
      <c r="H36" s="1130">
        <v>0</v>
      </c>
      <c r="I36" s="1130">
        <v>0</v>
      </c>
      <c r="J36" s="1114">
        <f t="shared" si="7"/>
        <v>0</v>
      </c>
      <c r="L36" s="38"/>
      <c r="M36" s="38"/>
      <c r="N36" s="38"/>
      <c r="O36" s="38"/>
      <c r="P36" s="38"/>
      <c r="Q36" s="38"/>
    </row>
    <row r="37" spans="1:17" s="171" customFormat="1" ht="18" customHeight="1">
      <c r="A37" s="105"/>
      <c r="B37" s="1493" t="s">
        <v>108</v>
      </c>
      <c r="C37" s="1494"/>
      <c r="D37" s="1013" t="s">
        <v>88</v>
      </c>
      <c r="E37" s="1131">
        <v>0</v>
      </c>
      <c r="F37" s="1132">
        <v>0</v>
      </c>
      <c r="G37" s="1133">
        <f>E37-F37</f>
        <v>0</v>
      </c>
      <c r="H37" s="1134">
        <v>0</v>
      </c>
      <c r="I37" s="1134">
        <v>0</v>
      </c>
      <c r="J37" s="1135">
        <f t="shared" si="7"/>
        <v>0</v>
      </c>
      <c r="L37" s="38"/>
      <c r="M37" s="38"/>
      <c r="N37" s="38"/>
      <c r="O37" s="38"/>
      <c r="P37" s="38"/>
      <c r="Q37" s="38"/>
    </row>
    <row r="38" spans="1:17" s="171" customFormat="1" ht="18" customHeight="1">
      <c r="A38" s="105"/>
      <c r="B38" s="1494"/>
      <c r="C38" s="1494"/>
      <c r="D38" s="1014" t="s">
        <v>89</v>
      </c>
      <c r="E38" s="1136">
        <v>0</v>
      </c>
      <c r="F38" s="1137">
        <v>0</v>
      </c>
      <c r="G38" s="1138">
        <f>E38-F38</f>
        <v>0</v>
      </c>
      <c r="H38" s="1139">
        <v>0</v>
      </c>
      <c r="I38" s="1139">
        <v>0</v>
      </c>
      <c r="J38" s="1140">
        <f t="shared" si="7"/>
        <v>0</v>
      </c>
      <c r="L38" s="38"/>
      <c r="M38" s="38"/>
      <c r="N38" s="38"/>
      <c r="O38" s="38"/>
      <c r="P38" s="38"/>
      <c r="Q38" s="38"/>
    </row>
    <row r="39" spans="1:17" s="171" customFormat="1" ht="18" customHeight="1">
      <c r="A39" s="105"/>
      <c r="B39" s="1494"/>
      <c r="C39" s="1494"/>
      <c r="D39" s="1014" t="s">
        <v>90</v>
      </c>
      <c r="E39" s="1136">
        <v>0</v>
      </c>
      <c r="F39" s="1137">
        <v>0</v>
      </c>
      <c r="G39" s="1138">
        <f>E39-F39</f>
        <v>0</v>
      </c>
      <c r="H39" s="1139">
        <v>0</v>
      </c>
      <c r="I39" s="1139">
        <v>0</v>
      </c>
      <c r="J39" s="1140">
        <f t="shared" si="7"/>
        <v>0</v>
      </c>
      <c r="L39" s="38"/>
      <c r="M39" s="38"/>
      <c r="N39" s="38"/>
      <c r="O39" s="38"/>
      <c r="P39" s="38"/>
      <c r="Q39" s="38"/>
    </row>
    <row r="40" spans="1:17" s="171" customFormat="1" ht="18.75" customHeight="1">
      <c r="A40" s="105"/>
      <c r="B40" s="1494"/>
      <c r="C40" s="1494"/>
      <c r="D40" s="1015" t="s">
        <v>82</v>
      </c>
      <c r="E40" s="1141">
        <f aca="true" t="shared" si="8" ref="E40:J40">SUM(E37:E39)</f>
        <v>0</v>
      </c>
      <c r="F40" s="1141">
        <f t="shared" si="8"/>
        <v>0</v>
      </c>
      <c r="G40" s="1142">
        <f t="shared" si="8"/>
        <v>0</v>
      </c>
      <c r="H40" s="1143">
        <f t="shared" si="8"/>
        <v>0</v>
      </c>
      <c r="I40" s="1143">
        <f t="shared" si="8"/>
        <v>0</v>
      </c>
      <c r="J40" s="1144">
        <f t="shared" si="8"/>
        <v>0</v>
      </c>
      <c r="L40" s="11"/>
      <c r="M40" s="11"/>
      <c r="N40" s="11"/>
      <c r="O40" s="11"/>
      <c r="P40" s="11"/>
      <c r="Q40" s="11"/>
    </row>
    <row r="41" spans="1:17" s="171" customFormat="1" ht="18" customHeight="1">
      <c r="A41" s="105"/>
      <c r="B41" s="1486" t="s">
        <v>1961</v>
      </c>
      <c r="C41" s="1487"/>
      <c r="D41" s="1492"/>
      <c r="E41" s="1128">
        <v>3</v>
      </c>
      <c r="F41" s="1129">
        <v>0</v>
      </c>
      <c r="G41" s="1145">
        <f>E41-F41</f>
        <v>3</v>
      </c>
      <c r="H41" s="1130">
        <v>0</v>
      </c>
      <c r="I41" s="1130">
        <v>0</v>
      </c>
      <c r="J41" s="1146">
        <f>G41+H41+I41</f>
        <v>3</v>
      </c>
      <c r="L41" s="11"/>
      <c r="M41" s="11"/>
      <c r="N41" s="11"/>
      <c r="O41" s="11"/>
      <c r="P41" s="11"/>
      <c r="Q41" s="11"/>
    </row>
    <row r="42" spans="1:17" s="171" customFormat="1" ht="18" customHeight="1">
      <c r="A42" s="105"/>
      <c r="B42" s="1493" t="s">
        <v>109</v>
      </c>
      <c r="C42" s="1494"/>
      <c r="D42" s="1013" t="s">
        <v>88</v>
      </c>
      <c r="E42" s="1147">
        <v>0</v>
      </c>
      <c r="F42" s="1132">
        <v>0</v>
      </c>
      <c r="G42" s="1148">
        <f>E42-F42</f>
        <v>0</v>
      </c>
      <c r="H42" s="1147">
        <v>0</v>
      </c>
      <c r="I42" s="1147">
        <v>0</v>
      </c>
      <c r="J42" s="1135">
        <f>G42+H42+I42</f>
        <v>0</v>
      </c>
      <c r="L42" s="11"/>
      <c r="M42" s="11"/>
      <c r="N42" s="11"/>
      <c r="O42" s="11"/>
      <c r="P42" s="11"/>
      <c r="Q42" s="11"/>
    </row>
    <row r="43" spans="1:17" s="171" customFormat="1" ht="18" customHeight="1">
      <c r="A43" s="105" t="s">
        <v>830</v>
      </c>
      <c r="B43" s="1494"/>
      <c r="C43" s="1494"/>
      <c r="D43" s="1014" t="s">
        <v>89</v>
      </c>
      <c r="E43" s="1149">
        <v>0</v>
      </c>
      <c r="F43" s="1137">
        <v>0</v>
      </c>
      <c r="G43" s="1150">
        <f>E43-F43</f>
        <v>0</v>
      </c>
      <c r="H43" s="1149">
        <v>0</v>
      </c>
      <c r="I43" s="1149">
        <v>0</v>
      </c>
      <c r="J43" s="1140">
        <f>G43+H43+I43</f>
        <v>0</v>
      </c>
      <c r="L43" s="11"/>
      <c r="M43" s="11"/>
      <c r="N43" s="11"/>
      <c r="O43" s="11"/>
      <c r="P43" s="11"/>
      <c r="Q43" s="11"/>
    </row>
    <row r="44" spans="1:17" s="171" customFormat="1" ht="18" customHeight="1">
      <c r="A44" s="105"/>
      <c r="B44" s="1494"/>
      <c r="C44" s="1494"/>
      <c r="D44" s="1014" t="s">
        <v>90</v>
      </c>
      <c r="E44" s="1149">
        <v>0</v>
      </c>
      <c r="F44" s="1137">
        <v>0</v>
      </c>
      <c r="G44" s="1150">
        <f>E44-F44</f>
        <v>0</v>
      </c>
      <c r="H44" s="1149">
        <v>0</v>
      </c>
      <c r="I44" s="1149">
        <v>0</v>
      </c>
      <c r="J44" s="1140">
        <f>G44+H44+I44</f>
        <v>0</v>
      </c>
      <c r="L44" s="11"/>
      <c r="M44" s="11"/>
      <c r="N44" s="11"/>
      <c r="O44" s="11"/>
      <c r="P44" s="11"/>
      <c r="Q44" s="11"/>
    </row>
    <row r="45" spans="1:17" s="171" customFormat="1" ht="18.75" customHeight="1">
      <c r="A45" s="105"/>
      <c r="B45" s="1494"/>
      <c r="C45" s="1494"/>
      <c r="D45" s="1016" t="s">
        <v>110</v>
      </c>
      <c r="E45" s="1151">
        <f aca="true" t="shared" si="9" ref="E45:J45">SUM(E42:E44)</f>
        <v>0</v>
      </c>
      <c r="F45" s="1141">
        <f t="shared" si="9"/>
        <v>0</v>
      </c>
      <c r="G45" s="1152">
        <f t="shared" si="9"/>
        <v>0</v>
      </c>
      <c r="H45" s="1144">
        <f t="shared" si="9"/>
        <v>0</v>
      </c>
      <c r="I45" s="1144">
        <f t="shared" si="9"/>
        <v>0</v>
      </c>
      <c r="J45" s="1144">
        <f t="shared" si="9"/>
        <v>0</v>
      </c>
      <c r="L45" s="11"/>
      <c r="M45" s="11"/>
      <c r="N45" s="11"/>
      <c r="O45" s="11"/>
      <c r="P45" s="11"/>
      <c r="Q45" s="11"/>
    </row>
    <row r="46" spans="1:17" s="171" customFormat="1" ht="18" customHeight="1">
      <c r="A46" s="105"/>
      <c r="B46" s="1486" t="s">
        <v>111</v>
      </c>
      <c r="C46" s="1487"/>
      <c r="D46" s="1488"/>
      <c r="E46" s="1153">
        <v>0</v>
      </c>
      <c r="F46" s="1154">
        <v>0</v>
      </c>
      <c r="G46" s="1155">
        <f t="shared" si="5"/>
        <v>0</v>
      </c>
      <c r="H46" s="1156">
        <v>0</v>
      </c>
      <c r="I46" s="1156">
        <v>0</v>
      </c>
      <c r="J46" s="1114">
        <f t="shared" si="6"/>
        <v>0</v>
      </c>
      <c r="L46" s="11"/>
      <c r="M46" s="11"/>
      <c r="N46" s="11"/>
      <c r="O46" s="11"/>
      <c r="P46" s="11"/>
      <c r="Q46" s="11"/>
    </row>
    <row r="47" spans="1:17" s="171" customFormat="1" ht="18" customHeight="1">
      <c r="A47" s="105"/>
      <c r="B47" s="1486" t="s">
        <v>1962</v>
      </c>
      <c r="C47" s="1487"/>
      <c r="D47" s="1488"/>
      <c r="E47" s="1157">
        <v>0</v>
      </c>
      <c r="F47" s="1126">
        <v>0</v>
      </c>
      <c r="G47" s="1112">
        <f t="shared" si="5"/>
        <v>0</v>
      </c>
      <c r="H47" s="1127">
        <v>0</v>
      </c>
      <c r="I47" s="1127">
        <v>0</v>
      </c>
      <c r="J47" s="1114">
        <f t="shared" si="6"/>
        <v>0</v>
      </c>
      <c r="L47" s="11"/>
      <c r="M47" s="11"/>
      <c r="N47" s="11"/>
      <c r="O47" s="11"/>
      <c r="P47" s="11"/>
      <c r="Q47" s="11"/>
    </row>
    <row r="48" spans="1:17" s="171" customFormat="1" ht="18" customHeight="1">
      <c r="A48" s="105"/>
      <c r="B48" s="1486" t="s">
        <v>112</v>
      </c>
      <c r="C48" s="1487"/>
      <c r="D48" s="1488"/>
      <c r="E48" s="1158">
        <v>0</v>
      </c>
      <c r="F48" s="1129">
        <v>0</v>
      </c>
      <c r="G48" s="1112">
        <f t="shared" si="5"/>
        <v>0</v>
      </c>
      <c r="H48" s="1130">
        <v>0</v>
      </c>
      <c r="I48" s="1130">
        <v>0</v>
      </c>
      <c r="J48" s="1114">
        <f t="shared" si="6"/>
        <v>0</v>
      </c>
      <c r="L48" s="11"/>
      <c r="M48" s="11"/>
      <c r="N48" s="11"/>
      <c r="O48" s="11"/>
      <c r="P48" s="11"/>
      <c r="Q48" s="11"/>
    </row>
    <row r="49" spans="1:17" s="171" customFormat="1" ht="18" customHeight="1">
      <c r="A49" s="105"/>
      <c r="B49" s="1486" t="s">
        <v>113</v>
      </c>
      <c r="C49" s="1487"/>
      <c r="D49" s="1488"/>
      <c r="E49" s="1128">
        <v>0</v>
      </c>
      <c r="F49" s="1129">
        <v>0</v>
      </c>
      <c r="G49" s="1112">
        <f t="shared" si="5"/>
        <v>0</v>
      </c>
      <c r="H49" s="1130">
        <v>0</v>
      </c>
      <c r="I49" s="1130">
        <v>0</v>
      </c>
      <c r="J49" s="1114">
        <f t="shared" si="6"/>
        <v>0</v>
      </c>
      <c r="L49" s="11"/>
      <c r="M49" s="11"/>
      <c r="N49" s="11"/>
      <c r="O49" s="11"/>
      <c r="P49" s="11"/>
      <c r="Q49" s="11"/>
    </row>
    <row r="50" spans="1:17" ht="18" customHeight="1">
      <c r="A50" s="71"/>
      <c r="B50" s="1009"/>
      <c r="C50" s="1490" t="s">
        <v>114</v>
      </c>
      <c r="D50" s="1491"/>
      <c r="E50" s="1159">
        <v>0</v>
      </c>
      <c r="F50" s="1160">
        <v>0</v>
      </c>
      <c r="G50" s="1133">
        <f t="shared" si="5"/>
        <v>0</v>
      </c>
      <c r="H50" s="1161">
        <v>0</v>
      </c>
      <c r="I50" s="1161">
        <v>0</v>
      </c>
      <c r="J50" s="1135">
        <f t="shared" si="6"/>
        <v>0</v>
      </c>
      <c r="L50" s="11"/>
      <c r="M50" s="11"/>
      <c r="N50" s="11"/>
      <c r="O50" s="11"/>
      <c r="P50" s="11"/>
      <c r="Q50" s="11"/>
    </row>
    <row r="51" spans="1:17" ht="18" customHeight="1">
      <c r="A51" s="71"/>
      <c r="B51" s="1011"/>
      <c r="C51" s="1495" t="s">
        <v>1963</v>
      </c>
      <c r="D51" s="1496"/>
      <c r="E51" s="1162">
        <v>0</v>
      </c>
      <c r="F51" s="1163">
        <v>0</v>
      </c>
      <c r="G51" s="1138">
        <f t="shared" si="5"/>
        <v>0</v>
      </c>
      <c r="H51" s="1164">
        <v>0</v>
      </c>
      <c r="I51" s="1164">
        <v>0</v>
      </c>
      <c r="J51" s="1140">
        <f t="shared" si="6"/>
        <v>0</v>
      </c>
      <c r="L51" s="11"/>
      <c r="M51" s="11"/>
      <c r="N51" s="11"/>
      <c r="O51" s="11"/>
      <c r="P51" s="11"/>
      <c r="Q51" s="11"/>
    </row>
    <row r="52" spans="1:17" ht="18" customHeight="1">
      <c r="A52" s="71" t="s">
        <v>831</v>
      </c>
      <c r="B52" s="1011"/>
      <c r="C52" s="1495" t="s">
        <v>115</v>
      </c>
      <c r="D52" s="1496"/>
      <c r="E52" s="1162">
        <v>0</v>
      </c>
      <c r="F52" s="1163">
        <v>0</v>
      </c>
      <c r="G52" s="1138">
        <f t="shared" si="5"/>
        <v>0</v>
      </c>
      <c r="H52" s="1164">
        <v>0</v>
      </c>
      <c r="I52" s="1164">
        <v>0</v>
      </c>
      <c r="J52" s="1140">
        <f t="shared" si="6"/>
        <v>0</v>
      </c>
      <c r="L52" s="11"/>
      <c r="M52" s="11"/>
      <c r="N52" s="11"/>
      <c r="O52" s="11"/>
      <c r="P52" s="11"/>
      <c r="Q52" s="11"/>
    </row>
    <row r="53" spans="1:17" ht="18" customHeight="1">
      <c r="A53" s="71"/>
      <c r="B53" s="1011" t="s">
        <v>116</v>
      </c>
      <c r="C53" s="1495" t="s">
        <v>117</v>
      </c>
      <c r="D53" s="1496"/>
      <c r="E53" s="1162">
        <v>0</v>
      </c>
      <c r="F53" s="1163">
        <v>0</v>
      </c>
      <c r="G53" s="1138">
        <f t="shared" si="5"/>
        <v>0</v>
      </c>
      <c r="H53" s="1164">
        <v>0</v>
      </c>
      <c r="I53" s="1164">
        <v>0</v>
      </c>
      <c r="J53" s="1140">
        <f t="shared" si="6"/>
        <v>0</v>
      </c>
      <c r="L53" s="11"/>
      <c r="M53" s="11"/>
      <c r="N53" s="11"/>
      <c r="O53" s="11"/>
      <c r="P53" s="11"/>
      <c r="Q53" s="11"/>
    </row>
    <row r="54" spans="1:17" ht="18" customHeight="1">
      <c r="A54" s="71"/>
      <c r="B54" s="1011"/>
      <c r="C54" s="1495" t="s">
        <v>118</v>
      </c>
      <c r="D54" s="1496"/>
      <c r="E54" s="1162">
        <v>0</v>
      </c>
      <c r="F54" s="1163">
        <v>0</v>
      </c>
      <c r="G54" s="1138">
        <f t="shared" si="5"/>
        <v>0</v>
      </c>
      <c r="H54" s="1164">
        <v>0</v>
      </c>
      <c r="I54" s="1164">
        <v>0</v>
      </c>
      <c r="J54" s="1140">
        <f t="shared" si="6"/>
        <v>0</v>
      </c>
      <c r="L54" s="11"/>
      <c r="M54" s="11"/>
      <c r="N54" s="11"/>
      <c r="O54" s="11"/>
      <c r="P54" s="11"/>
      <c r="Q54" s="11"/>
    </row>
    <row r="55" spans="1:17" ht="18" customHeight="1">
      <c r="A55" s="71" t="s">
        <v>2185</v>
      </c>
      <c r="B55" s="1011" t="s">
        <v>119</v>
      </c>
      <c r="C55" s="1495" t="s">
        <v>120</v>
      </c>
      <c r="D55" s="1496"/>
      <c r="E55" s="1162">
        <v>0</v>
      </c>
      <c r="F55" s="1163">
        <v>0</v>
      </c>
      <c r="G55" s="1138">
        <f t="shared" si="5"/>
        <v>0</v>
      </c>
      <c r="H55" s="1164">
        <v>0</v>
      </c>
      <c r="I55" s="1164">
        <v>0</v>
      </c>
      <c r="J55" s="1140">
        <f t="shared" si="6"/>
        <v>0</v>
      </c>
      <c r="L55" s="11"/>
      <c r="M55" s="11"/>
      <c r="N55" s="11"/>
      <c r="O55" s="11"/>
      <c r="P55" s="11"/>
      <c r="Q55" s="11"/>
    </row>
    <row r="56" spans="1:17" ht="18" customHeight="1">
      <c r="A56" s="71"/>
      <c r="B56" s="1011"/>
      <c r="C56" s="1506" t="s">
        <v>121</v>
      </c>
      <c r="D56" s="1496"/>
      <c r="E56" s="1162">
        <v>0</v>
      </c>
      <c r="F56" s="1163">
        <v>0</v>
      </c>
      <c r="G56" s="1138">
        <f t="shared" si="5"/>
        <v>0</v>
      </c>
      <c r="H56" s="1164">
        <v>0</v>
      </c>
      <c r="I56" s="1164">
        <v>0</v>
      </c>
      <c r="J56" s="1140">
        <f t="shared" si="6"/>
        <v>0</v>
      </c>
      <c r="L56" s="11"/>
      <c r="M56" s="11"/>
      <c r="N56" s="11"/>
      <c r="O56" s="11"/>
      <c r="P56" s="11"/>
      <c r="Q56" s="11"/>
    </row>
    <row r="57" spans="1:17" ht="18" customHeight="1">
      <c r="A57" s="71" t="s">
        <v>2186</v>
      </c>
      <c r="B57" s="1011" t="s">
        <v>122</v>
      </c>
      <c r="C57" s="1506" t="s">
        <v>123</v>
      </c>
      <c r="D57" s="1507"/>
      <c r="E57" s="1162">
        <v>0</v>
      </c>
      <c r="F57" s="1163">
        <v>0</v>
      </c>
      <c r="G57" s="1138">
        <f t="shared" si="5"/>
        <v>0</v>
      </c>
      <c r="H57" s="1164">
        <v>0</v>
      </c>
      <c r="I57" s="1164">
        <v>0</v>
      </c>
      <c r="J57" s="1140">
        <f t="shared" si="6"/>
        <v>0</v>
      </c>
      <c r="L57" s="11"/>
      <c r="M57" s="11"/>
      <c r="N57" s="11"/>
      <c r="O57" s="11"/>
      <c r="P57" s="11"/>
      <c r="Q57" s="11"/>
    </row>
    <row r="58" spans="1:17" ht="18" customHeight="1">
      <c r="A58" s="71"/>
      <c r="B58" s="1011"/>
      <c r="C58" s="1506" t="s">
        <v>124</v>
      </c>
      <c r="D58" s="1507"/>
      <c r="E58" s="1162">
        <v>0</v>
      </c>
      <c r="F58" s="1163">
        <v>0</v>
      </c>
      <c r="G58" s="1138">
        <f t="shared" si="5"/>
        <v>0</v>
      </c>
      <c r="H58" s="1164">
        <v>0</v>
      </c>
      <c r="I58" s="1164">
        <v>0</v>
      </c>
      <c r="J58" s="1140">
        <f t="shared" si="6"/>
        <v>0</v>
      </c>
      <c r="L58" s="11"/>
      <c r="M58" s="11"/>
      <c r="N58" s="11"/>
      <c r="O58" s="11"/>
      <c r="P58" s="11"/>
      <c r="Q58" s="11"/>
    </row>
    <row r="59" spans="1:17" ht="18" customHeight="1">
      <c r="A59" s="71"/>
      <c r="B59" s="1011" t="s">
        <v>125</v>
      </c>
      <c r="C59" s="1495" t="s">
        <v>126</v>
      </c>
      <c r="D59" s="1496"/>
      <c r="E59" s="1162">
        <v>0</v>
      </c>
      <c r="F59" s="1163">
        <v>0</v>
      </c>
      <c r="G59" s="1138">
        <f t="shared" si="5"/>
        <v>0</v>
      </c>
      <c r="H59" s="1164">
        <v>0</v>
      </c>
      <c r="I59" s="1164">
        <v>0</v>
      </c>
      <c r="J59" s="1140">
        <f t="shared" si="6"/>
        <v>0</v>
      </c>
      <c r="L59" s="11"/>
      <c r="M59" s="11"/>
      <c r="N59" s="11"/>
      <c r="O59" s="11"/>
      <c r="P59" s="11"/>
      <c r="Q59" s="11"/>
    </row>
    <row r="60" spans="1:17" ht="18" customHeight="1">
      <c r="A60" s="71"/>
      <c r="B60" s="1011"/>
      <c r="C60" s="1506" t="s">
        <v>127</v>
      </c>
      <c r="D60" s="1507"/>
      <c r="E60" s="1162">
        <v>0</v>
      </c>
      <c r="F60" s="1163">
        <v>0</v>
      </c>
      <c r="G60" s="1138">
        <f t="shared" si="5"/>
        <v>0</v>
      </c>
      <c r="H60" s="1164">
        <v>0</v>
      </c>
      <c r="I60" s="1164">
        <v>0</v>
      </c>
      <c r="J60" s="1140">
        <f t="shared" si="6"/>
        <v>0</v>
      </c>
      <c r="L60" s="11"/>
      <c r="M60" s="11"/>
      <c r="N60" s="11"/>
      <c r="O60" s="11"/>
      <c r="P60" s="11"/>
      <c r="Q60" s="11"/>
    </row>
    <row r="61" spans="1:17" ht="18" customHeight="1">
      <c r="A61" s="71"/>
      <c r="B61" s="1011" t="s">
        <v>128</v>
      </c>
      <c r="C61" s="1495" t="s">
        <v>129</v>
      </c>
      <c r="D61" s="1496"/>
      <c r="E61" s="1162">
        <v>0</v>
      </c>
      <c r="F61" s="1163">
        <v>0</v>
      </c>
      <c r="G61" s="1138">
        <f t="shared" si="5"/>
        <v>0</v>
      </c>
      <c r="H61" s="1164">
        <v>0</v>
      </c>
      <c r="I61" s="1164">
        <v>0</v>
      </c>
      <c r="J61" s="1140">
        <f t="shared" si="6"/>
        <v>0</v>
      </c>
      <c r="L61" s="11"/>
      <c r="M61" s="11"/>
      <c r="N61" s="11"/>
      <c r="O61" s="11"/>
      <c r="P61" s="11"/>
      <c r="Q61" s="11"/>
    </row>
    <row r="62" spans="1:10" ht="18" customHeight="1">
      <c r="A62" s="71"/>
      <c r="B62" s="1011"/>
      <c r="C62" s="1506" t="s">
        <v>130</v>
      </c>
      <c r="D62" s="1496"/>
      <c r="E62" s="1162">
        <v>0</v>
      </c>
      <c r="F62" s="1163">
        <v>0</v>
      </c>
      <c r="G62" s="1138">
        <f t="shared" si="5"/>
        <v>0</v>
      </c>
      <c r="H62" s="1164">
        <v>0</v>
      </c>
      <c r="I62" s="1164">
        <v>0</v>
      </c>
      <c r="J62" s="1140">
        <f t="shared" si="6"/>
        <v>0</v>
      </c>
    </row>
    <row r="63" spans="1:17" ht="18" customHeight="1">
      <c r="A63" s="71"/>
      <c r="B63" s="1011" t="s">
        <v>131</v>
      </c>
      <c r="C63" s="1518" t="s">
        <v>189</v>
      </c>
      <c r="D63" s="1519"/>
      <c r="E63" s="1162">
        <v>0</v>
      </c>
      <c r="F63" s="1163">
        <v>0</v>
      </c>
      <c r="G63" s="1138">
        <f t="shared" si="5"/>
        <v>0</v>
      </c>
      <c r="H63" s="1164">
        <v>0</v>
      </c>
      <c r="I63" s="1164">
        <v>0</v>
      </c>
      <c r="J63" s="1140">
        <f t="shared" si="6"/>
        <v>0</v>
      </c>
      <c r="L63" s="11"/>
      <c r="M63" s="11"/>
      <c r="N63" s="11"/>
      <c r="O63" s="11"/>
      <c r="P63" s="11"/>
      <c r="Q63" s="11"/>
    </row>
    <row r="64" spans="1:10" ht="18" customHeight="1">
      <c r="A64" s="71"/>
      <c r="B64" s="1011"/>
      <c r="C64" s="1518" t="s">
        <v>190</v>
      </c>
      <c r="D64" s="1519"/>
      <c r="E64" s="1162">
        <v>0</v>
      </c>
      <c r="F64" s="1163">
        <v>0</v>
      </c>
      <c r="G64" s="1138">
        <f t="shared" si="5"/>
        <v>0</v>
      </c>
      <c r="H64" s="1164">
        <v>0</v>
      </c>
      <c r="I64" s="1164">
        <v>0</v>
      </c>
      <c r="J64" s="1140">
        <f t="shared" si="6"/>
        <v>0</v>
      </c>
    </row>
    <row r="65" spans="1:10" ht="18" customHeight="1">
      <c r="A65" s="71"/>
      <c r="B65" s="1011" t="s">
        <v>191</v>
      </c>
      <c r="C65" s="1495" t="s">
        <v>192</v>
      </c>
      <c r="D65" s="1496"/>
      <c r="E65" s="1162">
        <v>0</v>
      </c>
      <c r="F65" s="1163">
        <v>0</v>
      </c>
      <c r="G65" s="1138">
        <f t="shared" si="5"/>
        <v>0</v>
      </c>
      <c r="H65" s="1164">
        <v>0</v>
      </c>
      <c r="I65" s="1164">
        <v>0</v>
      </c>
      <c r="J65" s="1140">
        <f t="shared" si="6"/>
        <v>0</v>
      </c>
    </row>
    <row r="66" spans="1:17" s="171" customFormat="1" ht="18" customHeight="1">
      <c r="A66" s="105"/>
      <c r="B66" s="1017"/>
      <c r="C66" s="1520" t="s">
        <v>193</v>
      </c>
      <c r="D66" s="1521"/>
      <c r="E66" s="1136">
        <v>5</v>
      </c>
      <c r="F66" s="1137">
        <v>0</v>
      </c>
      <c r="G66" s="1138">
        <f>E66-F66</f>
        <v>5</v>
      </c>
      <c r="H66" s="1139">
        <v>0</v>
      </c>
      <c r="I66" s="1139">
        <v>7</v>
      </c>
      <c r="J66" s="1140">
        <f>G66+H66+I66</f>
        <v>12</v>
      </c>
      <c r="L66" s="61"/>
      <c r="M66" s="61"/>
      <c r="N66" s="61"/>
      <c r="O66" s="61"/>
      <c r="P66" s="61"/>
      <c r="Q66" s="61"/>
    </row>
    <row r="67" spans="1:10" ht="18.75" customHeight="1">
      <c r="A67" s="71"/>
      <c r="B67" s="1018"/>
      <c r="C67" s="1514" t="s">
        <v>82</v>
      </c>
      <c r="D67" s="1515"/>
      <c r="E67" s="1141">
        <f aca="true" t="shared" si="10" ref="E67:J67">SUM(E50:E66)</f>
        <v>5</v>
      </c>
      <c r="F67" s="1141">
        <f t="shared" si="10"/>
        <v>0</v>
      </c>
      <c r="G67" s="1165">
        <f t="shared" si="10"/>
        <v>5</v>
      </c>
      <c r="H67" s="1144">
        <f t="shared" si="10"/>
        <v>0</v>
      </c>
      <c r="I67" s="1144">
        <f t="shared" si="10"/>
        <v>7</v>
      </c>
      <c r="J67" s="1144">
        <f t="shared" si="10"/>
        <v>12</v>
      </c>
    </row>
    <row r="68" spans="1:10" ht="18.75" customHeight="1">
      <c r="A68" s="36"/>
      <c r="B68" s="1516" t="s">
        <v>194</v>
      </c>
      <c r="C68" s="1517"/>
      <c r="D68" s="1517"/>
      <c r="E68" s="1166">
        <f aca="true" t="shared" si="11" ref="E68:J68">SUM(E12,E16,E20:E36,E40:E41,E45:E49,E67)</f>
        <v>334</v>
      </c>
      <c r="F68" s="1115">
        <f t="shared" si="11"/>
        <v>0</v>
      </c>
      <c r="G68" s="1167">
        <f t="shared" si="11"/>
        <v>334</v>
      </c>
      <c r="H68" s="1166">
        <f t="shared" si="11"/>
        <v>0</v>
      </c>
      <c r="I68" s="1166">
        <f t="shared" si="11"/>
        <v>127</v>
      </c>
      <c r="J68" s="1114">
        <f t="shared" si="11"/>
        <v>461</v>
      </c>
    </row>
    <row r="69" spans="1:17" s="171" customFormat="1" ht="18.75" customHeight="1">
      <c r="A69" s="1356" t="s">
        <v>836</v>
      </c>
      <c r="B69" s="1487" t="s">
        <v>195</v>
      </c>
      <c r="C69" s="1487"/>
      <c r="D69" s="1488"/>
      <c r="E69" s="1125">
        <v>0</v>
      </c>
      <c r="F69" s="1126">
        <v>0</v>
      </c>
      <c r="G69" s="1112">
        <f>E69-F69</f>
        <v>0</v>
      </c>
      <c r="H69" s="1127">
        <v>0</v>
      </c>
      <c r="I69" s="1127">
        <v>0</v>
      </c>
      <c r="J69" s="1114">
        <f>G69+H69+I69</f>
        <v>0</v>
      </c>
      <c r="L69" s="61"/>
      <c r="M69" s="61"/>
      <c r="N69" s="61"/>
      <c r="O69" s="61"/>
      <c r="P69" s="61"/>
      <c r="Q69" s="61"/>
    </row>
    <row r="70" spans="1:10" ht="18.75" customHeight="1">
      <c r="A70" s="1257"/>
      <c r="B70" s="1479" t="s">
        <v>196</v>
      </c>
      <c r="C70" s="1513" t="s">
        <v>197</v>
      </c>
      <c r="D70" s="1513"/>
      <c r="E70" s="1116">
        <v>726</v>
      </c>
      <c r="F70" s="1117">
        <v>0</v>
      </c>
      <c r="G70" s="1099">
        <f>E70-F70</f>
        <v>726</v>
      </c>
      <c r="H70" s="1118">
        <v>0</v>
      </c>
      <c r="I70" s="1118">
        <v>243</v>
      </c>
      <c r="J70" s="1101">
        <f>G70+H70+I70</f>
        <v>969</v>
      </c>
    </row>
    <row r="71" spans="1:10" ht="18.75" customHeight="1">
      <c r="A71" s="1257"/>
      <c r="B71" s="1504"/>
      <c r="C71" s="1489" t="s">
        <v>198</v>
      </c>
      <c r="D71" s="1489"/>
      <c r="E71" s="1119">
        <v>0</v>
      </c>
      <c r="F71" s="1120">
        <v>0</v>
      </c>
      <c r="G71" s="1121">
        <f>E71-F71</f>
        <v>0</v>
      </c>
      <c r="H71" s="1122">
        <v>0</v>
      </c>
      <c r="I71" s="1122">
        <v>0</v>
      </c>
      <c r="J71" s="1123">
        <f>G71+H71+I71</f>
        <v>0</v>
      </c>
    </row>
    <row r="72" spans="1:10" ht="18.75" customHeight="1">
      <c r="A72" s="1257"/>
      <c r="B72" s="1504"/>
      <c r="C72" s="1509" t="s">
        <v>199</v>
      </c>
      <c r="D72" s="1510"/>
      <c r="E72" s="1119">
        <v>60</v>
      </c>
      <c r="F72" s="1120">
        <v>0</v>
      </c>
      <c r="G72" s="1121">
        <f>E72-F72</f>
        <v>60</v>
      </c>
      <c r="H72" s="1122">
        <v>0</v>
      </c>
      <c r="I72" s="1122">
        <v>20</v>
      </c>
      <c r="J72" s="1123">
        <f>G72+H72+I72</f>
        <v>80</v>
      </c>
    </row>
    <row r="73" spans="1:10" ht="18.75" customHeight="1">
      <c r="A73" s="1257"/>
      <c r="B73" s="1504"/>
      <c r="C73" s="1489" t="s">
        <v>200</v>
      </c>
      <c r="D73" s="1489"/>
      <c r="E73" s="1119">
        <v>0</v>
      </c>
      <c r="F73" s="1120">
        <v>0</v>
      </c>
      <c r="G73" s="1121">
        <f>E73-F73</f>
        <v>0</v>
      </c>
      <c r="H73" s="1122">
        <v>0</v>
      </c>
      <c r="I73" s="1122">
        <v>0</v>
      </c>
      <c r="J73" s="1123">
        <f>G73+H73+I73</f>
        <v>0</v>
      </c>
    </row>
    <row r="74" spans="1:10" ht="18.75" customHeight="1">
      <c r="A74" s="1257"/>
      <c r="B74" s="1505"/>
      <c r="C74" s="1511" t="s">
        <v>201</v>
      </c>
      <c r="D74" s="1511"/>
      <c r="E74" s="1124">
        <f aca="true" t="shared" si="12" ref="E74:J74">SUM(E70:E73)</f>
        <v>786</v>
      </c>
      <c r="F74" s="1107">
        <f t="shared" si="12"/>
        <v>0</v>
      </c>
      <c r="G74" s="1108">
        <f t="shared" si="12"/>
        <v>786</v>
      </c>
      <c r="H74" s="1109">
        <f t="shared" si="12"/>
        <v>0</v>
      </c>
      <c r="I74" s="1109">
        <f t="shared" si="12"/>
        <v>263</v>
      </c>
      <c r="J74" s="1109">
        <f t="shared" si="12"/>
        <v>1049</v>
      </c>
    </row>
    <row r="75" spans="1:10" ht="18.75" customHeight="1">
      <c r="A75" s="1257"/>
      <c r="B75" s="1483" t="s">
        <v>202</v>
      </c>
      <c r="C75" s="1512"/>
      <c r="D75" s="1512"/>
      <c r="E75" s="1110">
        <v>160</v>
      </c>
      <c r="F75" s="1111">
        <v>0</v>
      </c>
      <c r="G75" s="1112">
        <f>E75-F75</f>
        <v>160</v>
      </c>
      <c r="H75" s="1113">
        <v>0</v>
      </c>
      <c r="I75" s="1113">
        <v>53</v>
      </c>
      <c r="J75" s="1114">
        <f>G75+H75+I75</f>
        <v>213</v>
      </c>
    </row>
    <row r="76" spans="1:10" ht="18.75" customHeight="1">
      <c r="A76" s="1342"/>
      <c r="B76" s="1482" t="s">
        <v>203</v>
      </c>
      <c r="C76" s="1508"/>
      <c r="D76" s="1483"/>
      <c r="E76" s="1110">
        <v>333</v>
      </c>
      <c r="F76" s="1111">
        <v>0</v>
      </c>
      <c r="G76" s="1112">
        <f>E76-F76</f>
        <v>333</v>
      </c>
      <c r="H76" s="1113">
        <v>0</v>
      </c>
      <c r="I76" s="1113">
        <v>111</v>
      </c>
      <c r="J76" s="1114">
        <f>G76+H76+I76</f>
        <v>444</v>
      </c>
    </row>
    <row r="77" spans="1:4" ht="15" customHeight="1">
      <c r="A77" s="1033" t="s">
        <v>1489</v>
      </c>
      <c r="B77" s="1033"/>
      <c r="C77" s="1033"/>
      <c r="D77" s="1033"/>
    </row>
    <row r="78" spans="1:4" ht="15" customHeight="1">
      <c r="A78" s="1033" t="s">
        <v>1490</v>
      </c>
      <c r="B78" s="1033"/>
      <c r="C78" s="1033"/>
      <c r="D78" s="1033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 password="CC4D" sheet="1" objects="1" scenarios="1"/>
  <mergeCells count="62">
    <mergeCell ref="C62:D62"/>
    <mergeCell ref="C65:D65"/>
    <mergeCell ref="C53:D53"/>
    <mergeCell ref="C59:D59"/>
    <mergeCell ref="C55:D55"/>
    <mergeCell ref="C56:D56"/>
    <mergeCell ref="C60:D60"/>
    <mergeCell ref="C61:D61"/>
    <mergeCell ref="C58:D58"/>
    <mergeCell ref="C54:D54"/>
    <mergeCell ref="C67:D67"/>
    <mergeCell ref="B68:D68"/>
    <mergeCell ref="C63:D63"/>
    <mergeCell ref="C64:D64"/>
    <mergeCell ref="C66:D66"/>
    <mergeCell ref="A69:A76"/>
    <mergeCell ref="B70:B74"/>
    <mergeCell ref="C57:D57"/>
    <mergeCell ref="B76:D76"/>
    <mergeCell ref="C72:D72"/>
    <mergeCell ref="C73:D73"/>
    <mergeCell ref="C74:D74"/>
    <mergeCell ref="B75:D75"/>
    <mergeCell ref="B69:D69"/>
    <mergeCell ref="C70:D70"/>
    <mergeCell ref="B23:D23"/>
    <mergeCell ref="B27:D27"/>
    <mergeCell ref="B28:D28"/>
    <mergeCell ref="B13:C16"/>
    <mergeCell ref="B17:C20"/>
    <mergeCell ref="B21:D21"/>
    <mergeCell ref="B22:D22"/>
    <mergeCell ref="B24:D24"/>
    <mergeCell ref="B25:D25"/>
    <mergeCell ref="B26:D26"/>
    <mergeCell ref="C71:D71"/>
    <mergeCell ref="C50:D50"/>
    <mergeCell ref="B29:D29"/>
    <mergeCell ref="B30:D30"/>
    <mergeCell ref="B31:D31"/>
    <mergeCell ref="B41:D41"/>
    <mergeCell ref="B37:C40"/>
    <mergeCell ref="B42:C45"/>
    <mergeCell ref="C51:D51"/>
    <mergeCell ref="C52:D52"/>
    <mergeCell ref="B32:D32"/>
    <mergeCell ref="B35:D35"/>
    <mergeCell ref="B36:D36"/>
    <mergeCell ref="B33:D33"/>
    <mergeCell ref="B34:D34"/>
    <mergeCell ref="B46:D46"/>
    <mergeCell ref="B49:D49"/>
    <mergeCell ref="B47:D47"/>
    <mergeCell ref="B48:D48"/>
    <mergeCell ref="A1:J1"/>
    <mergeCell ref="A3:D5"/>
    <mergeCell ref="E3:G3"/>
    <mergeCell ref="B6:B12"/>
    <mergeCell ref="C9:D9"/>
    <mergeCell ref="C12:D12"/>
    <mergeCell ref="C10:D10"/>
    <mergeCell ref="C11:D11"/>
  </mergeCells>
  <printOptions horizontalCentered="1"/>
  <pageMargins left="0.7086614173228347" right="0.7480314960629921" top="0.7874015748031497" bottom="0.5511811023622047" header="0.5118110236220472" footer="0.5118110236220472"/>
  <pageSetup fitToHeight="0" fitToWidth="1" horizontalDpi="600" verticalDpi="600" orientation="portrait" paperSize="9" scale="52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tabColor indexed="27"/>
    <pageSetUpPr fitToPage="1"/>
  </sheetPr>
  <dimension ref="A1:Z61"/>
  <sheetViews>
    <sheetView showGridLines="0" showZeros="0" zoomScale="70" zoomScaleNormal="70" zoomScaleSheetLayoutView="75" workbookViewId="0" topLeftCell="A1">
      <pane xSplit="2" ySplit="7" topLeftCell="J20" activePane="bottomRight" state="frozen"/>
      <selection pane="topLeft" activeCell="B29" sqref="B29:C29"/>
      <selection pane="topRight" activeCell="B29" sqref="B29:C29"/>
      <selection pane="bottomLeft" activeCell="B29" sqref="B29:C29"/>
      <selection pane="bottomRight" activeCell="Q20" sqref="Q20"/>
    </sheetView>
  </sheetViews>
  <sheetFormatPr defaultColWidth="8.88671875" defaultRowHeight="19.5" customHeight="1"/>
  <cols>
    <col min="1" max="1" width="4.99609375" style="97" customWidth="1"/>
    <col min="2" max="2" width="22.77734375" style="63" customWidth="1"/>
    <col min="3" max="10" width="11.3359375" style="63" customWidth="1"/>
    <col min="11" max="11" width="12.4453125" style="63" customWidth="1"/>
    <col min="12" max="12" width="11.6640625" style="63" customWidth="1"/>
    <col min="13" max="19" width="11.88671875" style="63" customWidth="1"/>
    <col min="20" max="20" width="7.99609375" style="63" customWidth="1"/>
    <col min="21" max="26" width="7.99609375" style="61" customWidth="1"/>
    <col min="27" max="16384" width="7.99609375" style="63" customWidth="1"/>
  </cols>
  <sheetData>
    <row r="1" spans="1:26" s="200" customFormat="1" ht="30" customHeight="1">
      <c r="A1" s="1266" t="s">
        <v>1164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U1" s="1"/>
      <c r="V1" s="1"/>
      <c r="W1" s="1"/>
      <c r="X1" s="1"/>
      <c r="Y1" s="1"/>
      <c r="Z1" s="1"/>
    </row>
    <row r="2" spans="4:26" ht="35.25" customHeight="1">
      <c r="D2" s="172"/>
      <c r="E2" s="172"/>
      <c r="O2" s="101"/>
      <c r="R2" s="201"/>
      <c r="S2" s="201" t="s">
        <v>837</v>
      </c>
      <c r="U2" s="1"/>
      <c r="V2" s="1"/>
      <c r="W2" s="1"/>
      <c r="X2" s="1"/>
      <c r="Y2" s="1"/>
      <c r="Z2" s="1"/>
    </row>
    <row r="3" spans="1:26" ht="19.5" customHeight="1">
      <c r="A3" s="1221" t="s">
        <v>838</v>
      </c>
      <c r="B3" s="1222"/>
      <c r="C3" s="1528" t="s">
        <v>1569</v>
      </c>
      <c r="D3" s="1529"/>
      <c r="E3" s="1529"/>
      <c r="F3" s="1530"/>
      <c r="G3" s="1524" t="s">
        <v>1570</v>
      </c>
      <c r="H3" s="1525"/>
      <c r="I3" s="1525"/>
      <c r="J3" s="1525"/>
      <c r="K3" s="1043"/>
      <c r="L3" s="329" t="s">
        <v>1573</v>
      </c>
      <c r="M3" s="1221" t="s">
        <v>1574</v>
      </c>
      <c r="N3" s="1348"/>
      <c r="O3" s="1348"/>
      <c r="P3" s="1222"/>
      <c r="Q3" s="1528" t="s">
        <v>1285</v>
      </c>
      <c r="R3" s="1529"/>
      <c r="S3" s="1530"/>
      <c r="U3" s="1"/>
      <c r="V3" s="1"/>
      <c r="W3" s="1"/>
      <c r="X3" s="1"/>
      <c r="Y3" s="1"/>
      <c r="Z3" s="1"/>
    </row>
    <row r="4" spans="1:26" ht="19.5" customHeight="1">
      <c r="A4" s="1223"/>
      <c r="B4" s="1224"/>
      <c r="C4" s="1039" t="s">
        <v>1276</v>
      </c>
      <c r="D4" s="1531" t="s">
        <v>839</v>
      </c>
      <c r="E4" s="1262" t="s">
        <v>1052</v>
      </c>
      <c r="F4" s="1533" t="s">
        <v>840</v>
      </c>
      <c r="G4" s="1527" t="s">
        <v>1053</v>
      </c>
      <c r="H4" s="1398"/>
      <c r="I4" s="991" t="s">
        <v>1491</v>
      </c>
      <c r="J4" s="1535" t="s">
        <v>1105</v>
      </c>
      <c r="K4" s="1044" t="s">
        <v>1571</v>
      </c>
      <c r="L4" s="330" t="s">
        <v>1106</v>
      </c>
      <c r="M4" s="1527" t="s">
        <v>1054</v>
      </c>
      <c r="N4" s="1398"/>
      <c r="O4" s="1035" t="s">
        <v>1495</v>
      </c>
      <c r="P4" s="1048" t="s">
        <v>841</v>
      </c>
      <c r="Q4" s="1537" t="s">
        <v>1288</v>
      </c>
      <c r="R4" s="1539" t="s">
        <v>1286</v>
      </c>
      <c r="S4" s="1522" t="s">
        <v>1287</v>
      </c>
      <c r="U4" s="1"/>
      <c r="V4" s="1"/>
      <c r="W4" s="1"/>
      <c r="X4" s="1"/>
      <c r="Y4" s="1"/>
      <c r="Z4" s="1"/>
    </row>
    <row r="5" spans="1:26" ht="19.5" customHeight="1">
      <c r="A5" s="1223"/>
      <c r="B5" s="1224"/>
      <c r="C5" s="1039" t="s">
        <v>1277</v>
      </c>
      <c r="D5" s="1532"/>
      <c r="E5" s="1262"/>
      <c r="F5" s="1534"/>
      <c r="G5" s="1034"/>
      <c r="H5" s="1035" t="s">
        <v>842</v>
      </c>
      <c r="I5" s="1526" t="s">
        <v>1492</v>
      </c>
      <c r="J5" s="1536"/>
      <c r="K5" s="1045" t="s">
        <v>1278</v>
      </c>
      <c r="L5" s="330" t="s">
        <v>1494</v>
      </c>
      <c r="M5" s="1034"/>
      <c r="N5" s="1038" t="s">
        <v>842</v>
      </c>
      <c r="O5" s="1398" t="s">
        <v>1496</v>
      </c>
      <c r="P5" s="1041" t="s">
        <v>1055</v>
      </c>
      <c r="Q5" s="1538"/>
      <c r="R5" s="1522"/>
      <c r="S5" s="1523"/>
      <c r="U5" s="1"/>
      <c r="V5" s="1"/>
      <c r="W5" s="1"/>
      <c r="X5" s="1"/>
      <c r="Y5" s="1"/>
      <c r="Z5" s="1"/>
    </row>
    <row r="6" spans="1:26" ht="19.5" customHeight="1">
      <c r="A6" s="1223"/>
      <c r="B6" s="1224"/>
      <c r="C6" s="1039" t="s">
        <v>1279</v>
      </c>
      <c r="D6" s="1532"/>
      <c r="E6" s="1262"/>
      <c r="F6" s="1534"/>
      <c r="G6" s="993" t="s">
        <v>919</v>
      </c>
      <c r="H6" s="1001" t="s">
        <v>1253</v>
      </c>
      <c r="I6" s="1526"/>
      <c r="J6" s="1536"/>
      <c r="K6" s="1046" t="s">
        <v>1282</v>
      </c>
      <c r="L6" s="330" t="s">
        <v>1107</v>
      </c>
      <c r="M6" s="993" t="s">
        <v>844</v>
      </c>
      <c r="N6" s="1001" t="s">
        <v>1254</v>
      </c>
      <c r="O6" s="1526"/>
      <c r="P6" s="1049" t="s">
        <v>1056</v>
      </c>
      <c r="Q6" s="1538"/>
      <c r="R6" s="1050" t="s">
        <v>1290</v>
      </c>
      <c r="S6" s="1523"/>
      <c r="U6" s="1"/>
      <c r="V6" s="1"/>
      <c r="W6" s="1"/>
      <c r="X6" s="1"/>
      <c r="Y6" s="1"/>
      <c r="Z6" s="1"/>
    </row>
    <row r="7" spans="1:26" ht="19.5" customHeight="1">
      <c r="A7" s="1219"/>
      <c r="B7" s="1220"/>
      <c r="C7" s="1040"/>
      <c r="D7" s="175" t="s">
        <v>997</v>
      </c>
      <c r="E7" s="76" t="s">
        <v>998</v>
      </c>
      <c r="F7" s="1042" t="s">
        <v>1280</v>
      </c>
      <c r="G7" s="1036"/>
      <c r="H7" s="1037"/>
      <c r="I7" s="1001" t="s">
        <v>1493</v>
      </c>
      <c r="J7" s="369" t="s">
        <v>1281</v>
      </c>
      <c r="K7" s="1047" t="s">
        <v>1572</v>
      </c>
      <c r="L7" s="328" t="s">
        <v>1283</v>
      </c>
      <c r="M7" s="175"/>
      <c r="N7" s="1037"/>
      <c r="O7" s="1001" t="s">
        <v>1497</v>
      </c>
      <c r="P7" s="1042" t="s">
        <v>1284</v>
      </c>
      <c r="Q7" s="1051" t="s">
        <v>1289</v>
      </c>
      <c r="R7" s="880" t="s">
        <v>1291</v>
      </c>
      <c r="S7" s="880" t="s">
        <v>1292</v>
      </c>
      <c r="U7" s="1"/>
      <c r="V7" s="1"/>
      <c r="W7" s="1"/>
      <c r="X7" s="1"/>
      <c r="Y7" s="1"/>
      <c r="Z7" s="1"/>
    </row>
    <row r="8" spans="1:26" ht="30" customHeight="1">
      <c r="A8" s="71"/>
      <c r="B8" s="79" t="s">
        <v>849</v>
      </c>
      <c r="C8" s="721">
        <f>'3-1.운용(신용)'!E23</f>
        <v>67250</v>
      </c>
      <c r="D8" s="429">
        <v>3755</v>
      </c>
      <c r="E8" s="423">
        <v>552</v>
      </c>
      <c r="F8" s="380">
        <f>D8-E8</f>
        <v>3203</v>
      </c>
      <c r="G8" s="429">
        <v>1823</v>
      </c>
      <c r="H8" s="584">
        <v>0</v>
      </c>
      <c r="I8" s="584">
        <v>1095</v>
      </c>
      <c r="J8" s="628">
        <f aca="true" t="shared" si="0" ref="J8:J41">(G8-I8)</f>
        <v>728</v>
      </c>
      <c r="K8" s="976">
        <f aca="true" t="shared" si="1" ref="K8:K41">IF(C8=0,0,ROUND((F8+J8)/C8*365/273,4))</f>
        <v>0.0782</v>
      </c>
      <c r="L8" s="631">
        <v>200</v>
      </c>
      <c r="M8" s="429">
        <v>1188</v>
      </c>
      <c r="N8" s="584">
        <v>0</v>
      </c>
      <c r="O8" s="584">
        <v>600</v>
      </c>
      <c r="P8" s="380">
        <f aca="true" t="shared" si="2" ref="P8:P41">(M8-O8)</f>
        <v>588</v>
      </c>
      <c r="Q8" s="402">
        <f>'3-1.운용(신용)'!K23</f>
        <v>67883</v>
      </c>
      <c r="R8" s="403">
        <f aca="true" t="shared" si="3" ref="R8:R21">F8+J8+L8+P8</f>
        <v>4719</v>
      </c>
      <c r="S8" s="786">
        <f>IF(Q8=0,0,ROUND(R8/Q8,4))</f>
        <v>0.0695</v>
      </c>
      <c r="U8" s="11"/>
      <c r="V8" s="11"/>
      <c r="W8" s="11"/>
      <c r="X8" s="11"/>
      <c r="Y8" s="11"/>
      <c r="Z8" s="11"/>
    </row>
    <row r="9" spans="1:26" ht="30" customHeight="1">
      <c r="A9" s="71" t="s">
        <v>1927</v>
      </c>
      <c r="B9" s="81" t="s">
        <v>850</v>
      </c>
      <c r="C9" s="722">
        <f>'3-1.운용(신용)'!E24</f>
        <v>21433</v>
      </c>
      <c r="D9" s="431">
        <v>1323</v>
      </c>
      <c r="E9" s="424">
        <v>39</v>
      </c>
      <c r="F9" s="383">
        <f aca="true" t="shared" si="4" ref="F9:F41">D9-E9</f>
        <v>1284</v>
      </c>
      <c r="G9" s="431">
        <v>377</v>
      </c>
      <c r="H9" s="586">
        <v>0</v>
      </c>
      <c r="I9" s="586">
        <v>198</v>
      </c>
      <c r="J9" s="629">
        <f t="shared" si="0"/>
        <v>179</v>
      </c>
      <c r="K9" s="785">
        <f t="shared" si="1"/>
        <v>0.0913</v>
      </c>
      <c r="L9" s="632">
        <v>50</v>
      </c>
      <c r="M9" s="431">
        <v>490</v>
      </c>
      <c r="N9" s="586">
        <v>0</v>
      </c>
      <c r="O9" s="586">
        <v>50</v>
      </c>
      <c r="P9" s="383">
        <f t="shared" si="2"/>
        <v>440</v>
      </c>
      <c r="Q9" s="404">
        <f>'3-1.운용(신용)'!K24</f>
        <v>21533</v>
      </c>
      <c r="R9" s="384">
        <f t="shared" si="3"/>
        <v>1953</v>
      </c>
      <c r="S9" s="787">
        <f aca="true" t="shared" si="5" ref="S9:S41">IF(Q9=0,0,ROUND(R9/Q9,4))</f>
        <v>0.0907</v>
      </c>
      <c r="U9" s="11"/>
      <c r="V9" s="11"/>
      <c r="W9" s="11"/>
      <c r="X9" s="11"/>
      <c r="Y9" s="11"/>
      <c r="Z9" s="11"/>
    </row>
    <row r="10" spans="1:26" ht="30" customHeight="1">
      <c r="A10" s="68"/>
      <c r="B10" s="81" t="s">
        <v>851</v>
      </c>
      <c r="C10" s="722">
        <f>'3-1.운용(신용)'!E25</f>
        <v>119</v>
      </c>
      <c r="D10" s="431">
        <v>6</v>
      </c>
      <c r="E10" s="424">
        <v>0</v>
      </c>
      <c r="F10" s="383">
        <f t="shared" si="4"/>
        <v>6</v>
      </c>
      <c r="G10" s="431"/>
      <c r="H10" s="586"/>
      <c r="I10" s="586"/>
      <c r="J10" s="629">
        <f t="shared" si="0"/>
        <v>0</v>
      </c>
      <c r="K10" s="785">
        <f t="shared" si="1"/>
        <v>0.0674</v>
      </c>
      <c r="L10" s="632">
        <v>0</v>
      </c>
      <c r="M10" s="431">
        <v>2</v>
      </c>
      <c r="N10" s="586">
        <v>0</v>
      </c>
      <c r="O10" s="586">
        <v>0</v>
      </c>
      <c r="P10" s="383">
        <f t="shared" si="2"/>
        <v>2</v>
      </c>
      <c r="Q10" s="404">
        <f>'3-1.운용(신용)'!K25</f>
        <v>119</v>
      </c>
      <c r="R10" s="384">
        <f t="shared" si="3"/>
        <v>8</v>
      </c>
      <c r="S10" s="787">
        <f t="shared" si="5"/>
        <v>0.0672</v>
      </c>
      <c r="U10" s="11"/>
      <c r="V10" s="11"/>
      <c r="W10" s="11"/>
      <c r="X10" s="11"/>
      <c r="Y10" s="11"/>
      <c r="Z10" s="11"/>
    </row>
    <row r="11" spans="1:26" ht="30" customHeight="1">
      <c r="A11" s="71" t="s">
        <v>1057</v>
      </c>
      <c r="B11" s="81" t="s">
        <v>852</v>
      </c>
      <c r="C11" s="722">
        <f>'3-1.운용(신용)'!E26</f>
        <v>22</v>
      </c>
      <c r="D11" s="431">
        <v>3</v>
      </c>
      <c r="E11" s="424">
        <v>1</v>
      </c>
      <c r="F11" s="383">
        <f t="shared" si="4"/>
        <v>2</v>
      </c>
      <c r="G11" s="431">
        <v>0</v>
      </c>
      <c r="H11" s="586">
        <v>0</v>
      </c>
      <c r="I11" s="586">
        <v>0</v>
      </c>
      <c r="J11" s="629">
        <f t="shared" si="0"/>
        <v>0</v>
      </c>
      <c r="K11" s="785">
        <f t="shared" si="1"/>
        <v>0.1215</v>
      </c>
      <c r="L11" s="632">
        <v>0</v>
      </c>
      <c r="M11" s="431">
        <v>0</v>
      </c>
      <c r="N11" s="586">
        <v>0</v>
      </c>
      <c r="O11" s="586">
        <v>0</v>
      </c>
      <c r="P11" s="383">
        <f t="shared" si="2"/>
        <v>0</v>
      </c>
      <c r="Q11" s="404">
        <f>'3-1.운용(신용)'!K26</f>
        <v>21</v>
      </c>
      <c r="R11" s="384">
        <f t="shared" si="3"/>
        <v>2</v>
      </c>
      <c r="S11" s="787">
        <f t="shared" si="5"/>
        <v>0.0952</v>
      </c>
      <c r="U11" s="11"/>
      <c r="V11" s="11"/>
      <c r="W11" s="11"/>
      <c r="X11" s="11"/>
      <c r="Y11" s="11"/>
      <c r="Z11" s="11"/>
    </row>
    <row r="12" spans="1:26" ht="30" customHeight="1">
      <c r="A12" s="71" t="s">
        <v>926</v>
      </c>
      <c r="B12" s="343" t="s">
        <v>853</v>
      </c>
      <c r="C12" s="723">
        <f>'3-1.운용(신용)'!E27</f>
        <v>2</v>
      </c>
      <c r="D12" s="431">
        <v>0</v>
      </c>
      <c r="E12" s="424">
        <v>0</v>
      </c>
      <c r="F12" s="383">
        <f t="shared" si="4"/>
        <v>0</v>
      </c>
      <c r="G12" s="431">
        <v>0</v>
      </c>
      <c r="H12" s="586">
        <v>0</v>
      </c>
      <c r="I12" s="586">
        <v>0</v>
      </c>
      <c r="J12" s="629">
        <f t="shared" si="0"/>
        <v>0</v>
      </c>
      <c r="K12" s="785">
        <f t="shared" si="1"/>
        <v>0</v>
      </c>
      <c r="L12" s="632">
        <v>0</v>
      </c>
      <c r="M12" s="431">
        <v>0</v>
      </c>
      <c r="N12" s="586">
        <v>0</v>
      </c>
      <c r="O12" s="586">
        <v>0</v>
      </c>
      <c r="P12" s="383">
        <f t="shared" si="2"/>
        <v>0</v>
      </c>
      <c r="Q12" s="404">
        <f>'3-1.운용(신용)'!K27</f>
        <v>2</v>
      </c>
      <c r="R12" s="384">
        <f t="shared" si="3"/>
        <v>0</v>
      </c>
      <c r="S12" s="787">
        <f t="shared" si="5"/>
        <v>0</v>
      </c>
      <c r="U12" s="11"/>
      <c r="V12" s="11"/>
      <c r="W12" s="11"/>
      <c r="X12" s="11"/>
      <c r="Y12" s="11"/>
      <c r="Z12" s="11"/>
    </row>
    <row r="13" spans="1:26" ht="30" customHeight="1">
      <c r="A13" s="311" t="s">
        <v>929</v>
      </c>
      <c r="B13" s="81" t="s">
        <v>298</v>
      </c>
      <c r="C13" s="722">
        <f>'3-1.운용(신용)'!E28</f>
        <v>112</v>
      </c>
      <c r="D13" s="431">
        <v>2</v>
      </c>
      <c r="E13" s="424">
        <v>0</v>
      </c>
      <c r="F13" s="383">
        <f t="shared" si="4"/>
        <v>2</v>
      </c>
      <c r="G13" s="431">
        <v>3</v>
      </c>
      <c r="H13" s="586">
        <v>0</v>
      </c>
      <c r="I13" s="586">
        <v>0</v>
      </c>
      <c r="J13" s="629">
        <f t="shared" si="0"/>
        <v>3</v>
      </c>
      <c r="K13" s="785">
        <f t="shared" si="1"/>
        <v>0.0597</v>
      </c>
      <c r="L13" s="632">
        <v>3</v>
      </c>
      <c r="M13" s="431">
        <v>1</v>
      </c>
      <c r="N13" s="586">
        <v>0</v>
      </c>
      <c r="O13" s="586">
        <v>0</v>
      </c>
      <c r="P13" s="383">
        <f t="shared" si="2"/>
        <v>1</v>
      </c>
      <c r="Q13" s="404">
        <f>'3-1.운용(신용)'!K28</f>
        <v>112</v>
      </c>
      <c r="R13" s="384">
        <f t="shared" si="3"/>
        <v>9</v>
      </c>
      <c r="S13" s="787">
        <f t="shared" si="5"/>
        <v>0.0804</v>
      </c>
      <c r="U13" s="11"/>
      <c r="V13" s="11"/>
      <c r="W13" s="11"/>
      <c r="X13" s="11"/>
      <c r="Y13" s="11"/>
      <c r="Z13" s="11"/>
    </row>
    <row r="14" spans="1:26" ht="30" customHeight="1">
      <c r="A14" s="71" t="s">
        <v>931</v>
      </c>
      <c r="B14" s="81" t="s">
        <v>299</v>
      </c>
      <c r="C14" s="722">
        <f>'3-1.운용(신용)'!E29</f>
        <v>4</v>
      </c>
      <c r="D14" s="431">
        <v>0</v>
      </c>
      <c r="E14" s="424">
        <v>0</v>
      </c>
      <c r="F14" s="383">
        <f t="shared" si="4"/>
        <v>0</v>
      </c>
      <c r="G14" s="431">
        <v>0</v>
      </c>
      <c r="H14" s="586">
        <v>0</v>
      </c>
      <c r="I14" s="586">
        <v>0</v>
      </c>
      <c r="J14" s="629">
        <f t="shared" si="0"/>
        <v>0</v>
      </c>
      <c r="K14" s="785">
        <f t="shared" si="1"/>
        <v>0</v>
      </c>
      <c r="L14" s="632">
        <v>0</v>
      </c>
      <c r="M14" s="431">
        <v>0</v>
      </c>
      <c r="N14" s="586">
        <v>0</v>
      </c>
      <c r="O14" s="586">
        <v>0</v>
      </c>
      <c r="P14" s="383">
        <f t="shared" si="2"/>
        <v>0</v>
      </c>
      <c r="Q14" s="404">
        <f>'3-1.운용(신용)'!K29</f>
        <v>4</v>
      </c>
      <c r="R14" s="384">
        <f t="shared" si="3"/>
        <v>0</v>
      </c>
      <c r="S14" s="787">
        <f t="shared" si="5"/>
        <v>0</v>
      </c>
      <c r="U14" s="38"/>
      <c r="V14" s="38"/>
      <c r="W14" s="38"/>
      <c r="X14" s="38"/>
      <c r="Y14" s="38"/>
      <c r="Z14" s="38"/>
    </row>
    <row r="15" spans="1:26" ht="30" customHeight="1">
      <c r="A15" s="71" t="s">
        <v>1808</v>
      </c>
      <c r="B15" s="81" t="s">
        <v>300</v>
      </c>
      <c r="C15" s="722">
        <f>'3-1.운용(신용)'!E30</f>
        <v>309</v>
      </c>
      <c r="D15" s="431">
        <v>8</v>
      </c>
      <c r="E15" s="424">
        <v>3</v>
      </c>
      <c r="F15" s="383">
        <f t="shared" si="4"/>
        <v>5</v>
      </c>
      <c r="G15" s="431">
        <v>6</v>
      </c>
      <c r="H15" s="586">
        <v>0</v>
      </c>
      <c r="I15" s="586">
        <v>6</v>
      </c>
      <c r="J15" s="629">
        <f t="shared" si="0"/>
        <v>0</v>
      </c>
      <c r="K15" s="785">
        <f t="shared" si="1"/>
        <v>0.0216</v>
      </c>
      <c r="L15" s="632">
        <v>3</v>
      </c>
      <c r="M15" s="431">
        <v>2</v>
      </c>
      <c r="N15" s="586">
        <v>0</v>
      </c>
      <c r="O15" s="586">
        <v>5</v>
      </c>
      <c r="P15" s="383">
        <f t="shared" si="2"/>
        <v>-3</v>
      </c>
      <c r="Q15" s="404">
        <f>'3-1.운용(신용)'!K30</f>
        <v>309</v>
      </c>
      <c r="R15" s="384">
        <f t="shared" si="3"/>
        <v>5</v>
      </c>
      <c r="S15" s="787">
        <f t="shared" si="5"/>
        <v>0.0162</v>
      </c>
      <c r="U15" s="38"/>
      <c r="V15" s="38"/>
      <c r="W15" s="38"/>
      <c r="X15" s="38"/>
      <c r="Y15" s="38"/>
      <c r="Z15" s="38"/>
    </row>
    <row r="16" spans="1:26" ht="30" customHeight="1">
      <c r="A16" s="311" t="s">
        <v>1809</v>
      </c>
      <c r="B16" s="81" t="s">
        <v>1488</v>
      </c>
      <c r="C16" s="722">
        <f>'3-1.운용(신용)'!E31</f>
        <v>1855</v>
      </c>
      <c r="D16" s="431">
        <v>99</v>
      </c>
      <c r="E16" s="424">
        <v>35</v>
      </c>
      <c r="F16" s="383">
        <f t="shared" si="4"/>
        <v>64</v>
      </c>
      <c r="G16" s="431">
        <v>54</v>
      </c>
      <c r="H16" s="586">
        <v>0</v>
      </c>
      <c r="I16" s="586">
        <v>22</v>
      </c>
      <c r="J16" s="629">
        <f t="shared" si="0"/>
        <v>32</v>
      </c>
      <c r="K16" s="785">
        <f t="shared" si="1"/>
        <v>0.0692</v>
      </c>
      <c r="L16" s="632">
        <v>10</v>
      </c>
      <c r="M16" s="431">
        <v>35</v>
      </c>
      <c r="N16" s="586">
        <v>0</v>
      </c>
      <c r="O16" s="586">
        <v>20</v>
      </c>
      <c r="P16" s="383">
        <f t="shared" si="2"/>
        <v>15</v>
      </c>
      <c r="Q16" s="404">
        <f>'3-1.운용(신용)'!K31</f>
        <v>1828</v>
      </c>
      <c r="R16" s="384">
        <f t="shared" si="3"/>
        <v>121</v>
      </c>
      <c r="S16" s="787">
        <f t="shared" si="5"/>
        <v>0.0662</v>
      </c>
      <c r="U16" s="38"/>
      <c r="V16" s="38"/>
      <c r="W16" s="38"/>
      <c r="X16" s="38"/>
      <c r="Y16" s="38"/>
      <c r="Z16" s="38"/>
    </row>
    <row r="17" spans="1:26" ht="30" customHeight="1">
      <c r="A17" s="71" t="s">
        <v>929</v>
      </c>
      <c r="B17" s="81" t="s">
        <v>1242</v>
      </c>
      <c r="C17" s="722">
        <f>'3-1.운용(신용)'!E32</f>
        <v>20</v>
      </c>
      <c r="D17" s="431">
        <v>1</v>
      </c>
      <c r="E17" s="424">
        <v>0</v>
      </c>
      <c r="F17" s="383">
        <f t="shared" si="4"/>
        <v>1</v>
      </c>
      <c r="G17" s="431">
        <v>0</v>
      </c>
      <c r="H17" s="586">
        <v>0</v>
      </c>
      <c r="I17" s="586">
        <v>0</v>
      </c>
      <c r="J17" s="629">
        <f t="shared" si="0"/>
        <v>0</v>
      </c>
      <c r="K17" s="785">
        <f t="shared" si="1"/>
        <v>0.0668</v>
      </c>
      <c r="L17" s="632">
        <v>0</v>
      </c>
      <c r="M17" s="431">
        <v>0</v>
      </c>
      <c r="N17" s="586">
        <v>0</v>
      </c>
      <c r="O17" s="586">
        <v>0</v>
      </c>
      <c r="P17" s="383">
        <f t="shared" si="2"/>
        <v>0</v>
      </c>
      <c r="Q17" s="404">
        <f>'3-1.운용(신용)'!K32</f>
        <v>20</v>
      </c>
      <c r="R17" s="384">
        <f t="shared" si="3"/>
        <v>1</v>
      </c>
      <c r="S17" s="787">
        <f t="shared" si="5"/>
        <v>0.05</v>
      </c>
      <c r="U17" s="38"/>
      <c r="V17" s="38"/>
      <c r="W17" s="38"/>
      <c r="X17" s="38"/>
      <c r="Y17" s="38"/>
      <c r="Z17" s="38"/>
    </row>
    <row r="18" spans="1:26" ht="30" customHeight="1">
      <c r="A18" s="71" t="s">
        <v>1810</v>
      </c>
      <c r="B18" s="81" t="s">
        <v>856</v>
      </c>
      <c r="C18" s="722">
        <f>'3-1.운용(신용)'!E33</f>
        <v>0</v>
      </c>
      <c r="D18" s="431"/>
      <c r="E18" s="424">
        <v>0</v>
      </c>
      <c r="F18" s="383">
        <f t="shared" si="4"/>
        <v>0</v>
      </c>
      <c r="G18" s="431">
        <v>0</v>
      </c>
      <c r="H18" s="586">
        <v>0</v>
      </c>
      <c r="I18" s="586">
        <v>0</v>
      </c>
      <c r="J18" s="629">
        <f t="shared" si="0"/>
        <v>0</v>
      </c>
      <c r="K18" s="785">
        <f t="shared" si="1"/>
        <v>0</v>
      </c>
      <c r="L18" s="632">
        <v>0</v>
      </c>
      <c r="M18" s="431">
        <v>0</v>
      </c>
      <c r="N18" s="586">
        <v>0</v>
      </c>
      <c r="O18" s="586">
        <v>0</v>
      </c>
      <c r="P18" s="383">
        <f t="shared" si="2"/>
        <v>0</v>
      </c>
      <c r="Q18" s="404">
        <f>'3-1.운용(신용)'!K33</f>
        <v>0</v>
      </c>
      <c r="R18" s="384">
        <f t="shared" si="3"/>
        <v>0</v>
      </c>
      <c r="S18" s="787">
        <f t="shared" si="5"/>
        <v>0</v>
      </c>
      <c r="U18" s="38"/>
      <c r="V18" s="38"/>
      <c r="W18" s="38"/>
      <c r="X18" s="38"/>
      <c r="Y18" s="38"/>
      <c r="Z18" s="38"/>
    </row>
    <row r="19" spans="1:26" ht="30" customHeight="1">
      <c r="A19" s="71" t="s">
        <v>949</v>
      </c>
      <c r="B19" s="81" t="s">
        <v>857</v>
      </c>
      <c r="C19" s="722">
        <f>'3-1.운용(신용)'!E34</f>
        <v>0</v>
      </c>
      <c r="D19" s="431">
        <v>0</v>
      </c>
      <c r="E19" s="424">
        <v>0</v>
      </c>
      <c r="F19" s="383">
        <f t="shared" si="4"/>
        <v>0</v>
      </c>
      <c r="G19" s="431">
        <v>0</v>
      </c>
      <c r="H19" s="586">
        <v>0</v>
      </c>
      <c r="I19" s="586">
        <v>0</v>
      </c>
      <c r="J19" s="629">
        <f t="shared" si="0"/>
        <v>0</v>
      </c>
      <c r="K19" s="785">
        <f t="shared" si="1"/>
        <v>0</v>
      </c>
      <c r="L19" s="632">
        <v>0</v>
      </c>
      <c r="M19" s="431">
        <v>0</v>
      </c>
      <c r="N19" s="586">
        <v>0</v>
      </c>
      <c r="O19" s="586">
        <v>0</v>
      </c>
      <c r="P19" s="383">
        <f t="shared" si="2"/>
        <v>0</v>
      </c>
      <c r="Q19" s="404">
        <f>'3-1.운용(신용)'!K34</f>
        <v>0</v>
      </c>
      <c r="R19" s="384">
        <f t="shared" si="3"/>
        <v>0</v>
      </c>
      <c r="S19" s="787">
        <f t="shared" si="5"/>
        <v>0</v>
      </c>
      <c r="U19" s="38"/>
      <c r="V19" s="38"/>
      <c r="W19" s="38"/>
      <c r="X19" s="38"/>
      <c r="Y19" s="38"/>
      <c r="Z19" s="38"/>
    </row>
    <row r="20" spans="1:26" ht="30" customHeight="1">
      <c r="A20" s="71"/>
      <c r="B20" s="81" t="s">
        <v>247</v>
      </c>
      <c r="C20" s="722">
        <f>'3-1.운용(신용)'!E35</f>
        <v>0</v>
      </c>
      <c r="D20" s="431">
        <v>0</v>
      </c>
      <c r="E20" s="424">
        <v>0</v>
      </c>
      <c r="F20" s="383">
        <f t="shared" si="4"/>
        <v>0</v>
      </c>
      <c r="G20" s="431">
        <v>0</v>
      </c>
      <c r="H20" s="586">
        <v>0</v>
      </c>
      <c r="I20" s="586">
        <v>0</v>
      </c>
      <c r="J20" s="629">
        <f t="shared" si="0"/>
        <v>0</v>
      </c>
      <c r="K20" s="785">
        <f t="shared" si="1"/>
        <v>0</v>
      </c>
      <c r="L20" s="632">
        <v>0</v>
      </c>
      <c r="M20" s="431">
        <v>0</v>
      </c>
      <c r="N20" s="586">
        <v>0</v>
      </c>
      <c r="O20" s="586">
        <v>0</v>
      </c>
      <c r="P20" s="383">
        <f t="shared" si="2"/>
        <v>0</v>
      </c>
      <c r="Q20" s="404">
        <f>'3-1.운용(신용)'!K35</f>
        <v>0</v>
      </c>
      <c r="R20" s="384">
        <f t="shared" si="3"/>
        <v>0</v>
      </c>
      <c r="S20" s="787">
        <f t="shared" si="5"/>
        <v>0</v>
      </c>
      <c r="U20" s="38"/>
      <c r="V20" s="38"/>
      <c r="W20" s="38"/>
      <c r="X20" s="38"/>
      <c r="Y20" s="38"/>
      <c r="Z20" s="38"/>
    </row>
    <row r="21" spans="1:26" ht="30" customHeight="1">
      <c r="A21" s="71"/>
      <c r="B21" s="894" t="s">
        <v>588</v>
      </c>
      <c r="C21" s="722">
        <f>'3-1.운용(신용)'!E36</f>
        <v>0</v>
      </c>
      <c r="D21" s="682">
        <v>0</v>
      </c>
      <c r="E21" s="425">
        <v>0</v>
      </c>
      <c r="F21" s="383">
        <f t="shared" si="4"/>
        <v>0</v>
      </c>
      <c r="G21" s="682">
        <v>0</v>
      </c>
      <c r="H21" s="669">
        <v>0</v>
      </c>
      <c r="I21" s="586">
        <v>0</v>
      </c>
      <c r="J21" s="629">
        <f t="shared" si="0"/>
        <v>0</v>
      </c>
      <c r="K21" s="785">
        <f t="shared" si="1"/>
        <v>0</v>
      </c>
      <c r="L21" s="874">
        <v>0</v>
      </c>
      <c r="M21" s="682">
        <v>0</v>
      </c>
      <c r="N21" s="669">
        <v>0</v>
      </c>
      <c r="O21" s="586">
        <v>0</v>
      </c>
      <c r="P21" s="383">
        <f t="shared" si="2"/>
        <v>0</v>
      </c>
      <c r="Q21" s="404">
        <f>'3-1.운용(신용)'!K36</f>
        <v>0</v>
      </c>
      <c r="R21" s="384">
        <f t="shared" si="3"/>
        <v>0</v>
      </c>
      <c r="S21" s="787">
        <f t="shared" si="5"/>
        <v>0</v>
      </c>
      <c r="U21" s="38"/>
      <c r="V21" s="38"/>
      <c r="W21" s="38"/>
      <c r="X21" s="38"/>
      <c r="Y21" s="38"/>
      <c r="Z21" s="38"/>
    </row>
    <row r="22" spans="1:26" ht="30" customHeight="1">
      <c r="A22" s="36"/>
      <c r="B22" s="202" t="s">
        <v>843</v>
      </c>
      <c r="C22" s="433">
        <f>SUM(C8:C21)</f>
        <v>91126</v>
      </c>
      <c r="D22" s="433">
        <f>SUM(D8:D21)</f>
        <v>5197</v>
      </c>
      <c r="E22" s="390">
        <f>SUM(E8:E21)</f>
        <v>630</v>
      </c>
      <c r="F22" s="386">
        <f t="shared" si="4"/>
        <v>4567</v>
      </c>
      <c r="G22" s="433">
        <f>SUM(G8:G21)</f>
        <v>2263</v>
      </c>
      <c r="H22" s="390">
        <f>SUM(H8:H21)</f>
        <v>0</v>
      </c>
      <c r="I22" s="390">
        <f>SUM(I8:I21)</f>
        <v>1321</v>
      </c>
      <c r="J22" s="595">
        <f t="shared" si="0"/>
        <v>942</v>
      </c>
      <c r="K22" s="977">
        <f t="shared" si="1"/>
        <v>0.0808</v>
      </c>
      <c r="L22" s="395">
        <f>SUM(L8:L21)</f>
        <v>266</v>
      </c>
      <c r="M22" s="433">
        <f>SUM(M8:M21)</f>
        <v>1718</v>
      </c>
      <c r="N22" s="390">
        <f>SUM(N8:N21)</f>
        <v>0</v>
      </c>
      <c r="O22" s="390">
        <f>SUM(O8:O21)</f>
        <v>675</v>
      </c>
      <c r="P22" s="386">
        <f t="shared" si="2"/>
        <v>1043</v>
      </c>
      <c r="Q22" s="387">
        <f>SUM(Q8:Q21)</f>
        <v>91831</v>
      </c>
      <c r="R22" s="387">
        <f>SUM(R8:R21)</f>
        <v>6818</v>
      </c>
      <c r="S22" s="788">
        <f t="shared" si="5"/>
        <v>0.0742</v>
      </c>
      <c r="U22" s="38"/>
      <c r="V22" s="38"/>
      <c r="W22" s="38"/>
      <c r="X22" s="38"/>
      <c r="Y22" s="38"/>
      <c r="Z22" s="38"/>
    </row>
    <row r="23" spans="1:26" ht="30" customHeight="1">
      <c r="A23" s="71"/>
      <c r="B23" s="79" t="s">
        <v>1058</v>
      </c>
      <c r="C23" s="721">
        <f>'3-1.운용(신용)'!E38</f>
        <v>0</v>
      </c>
      <c r="D23" s="429">
        <v>0</v>
      </c>
      <c r="E23" s="423">
        <v>0</v>
      </c>
      <c r="F23" s="383">
        <f t="shared" si="4"/>
        <v>0</v>
      </c>
      <c r="G23" s="429">
        <v>0</v>
      </c>
      <c r="H23" s="584">
        <v>0</v>
      </c>
      <c r="I23" s="584">
        <v>0</v>
      </c>
      <c r="J23" s="628">
        <f t="shared" si="0"/>
        <v>0</v>
      </c>
      <c r="K23" s="976">
        <f t="shared" si="1"/>
        <v>0</v>
      </c>
      <c r="L23" s="631">
        <v>0</v>
      </c>
      <c r="M23" s="429">
        <v>0</v>
      </c>
      <c r="N23" s="423">
        <v>0</v>
      </c>
      <c r="O23" s="584">
        <v>0</v>
      </c>
      <c r="P23" s="380">
        <f t="shared" si="2"/>
        <v>0</v>
      </c>
      <c r="Q23" s="402">
        <f>'3-1.운용(신용)'!K38</f>
        <v>0</v>
      </c>
      <c r="R23" s="403">
        <f aca="true" t="shared" si="6" ref="R23:R39">F23+J23+L23+P23</f>
        <v>0</v>
      </c>
      <c r="S23" s="786">
        <f t="shared" si="5"/>
        <v>0</v>
      </c>
      <c r="U23" s="38"/>
      <c r="V23" s="38"/>
      <c r="W23" s="38"/>
      <c r="X23" s="38"/>
      <c r="Y23" s="38"/>
      <c r="Z23" s="38"/>
    </row>
    <row r="24" spans="1:26" ht="30" customHeight="1">
      <c r="A24" s="71"/>
      <c r="B24" s="81" t="s">
        <v>1059</v>
      </c>
      <c r="C24" s="722">
        <f>'3-1.운용(신용)'!E39</f>
        <v>23581</v>
      </c>
      <c r="D24" s="431">
        <v>294</v>
      </c>
      <c r="E24" s="424">
        <v>203</v>
      </c>
      <c r="F24" s="383">
        <f t="shared" si="4"/>
        <v>91</v>
      </c>
      <c r="G24" s="431">
        <v>323</v>
      </c>
      <c r="H24" s="586">
        <v>0</v>
      </c>
      <c r="I24" s="586">
        <v>44</v>
      </c>
      <c r="J24" s="629">
        <f t="shared" si="0"/>
        <v>279</v>
      </c>
      <c r="K24" s="785">
        <f t="shared" si="1"/>
        <v>0.021</v>
      </c>
      <c r="L24" s="632">
        <v>14</v>
      </c>
      <c r="M24" s="431">
        <v>130</v>
      </c>
      <c r="N24" s="424"/>
      <c r="O24" s="586">
        <v>10</v>
      </c>
      <c r="P24" s="383">
        <f t="shared" si="2"/>
        <v>120</v>
      </c>
      <c r="Q24" s="404">
        <f>'3-1.운용(신용)'!K39</f>
        <v>23670</v>
      </c>
      <c r="R24" s="384">
        <f t="shared" si="6"/>
        <v>504</v>
      </c>
      <c r="S24" s="787">
        <f t="shared" si="5"/>
        <v>0.0213</v>
      </c>
      <c r="U24" s="38"/>
      <c r="V24" s="38"/>
      <c r="W24" s="38"/>
      <c r="X24" s="38"/>
      <c r="Y24" s="38"/>
      <c r="Z24" s="38"/>
    </row>
    <row r="25" spans="1:26" ht="30" customHeight="1">
      <c r="A25" s="71" t="s">
        <v>858</v>
      </c>
      <c r="B25" s="81" t="s">
        <v>1060</v>
      </c>
      <c r="C25" s="722">
        <f>'3-1.운용(신용)'!E40</f>
        <v>0</v>
      </c>
      <c r="D25" s="431">
        <v>0</v>
      </c>
      <c r="E25" s="424">
        <v>0</v>
      </c>
      <c r="F25" s="383">
        <f t="shared" si="4"/>
        <v>0</v>
      </c>
      <c r="G25" s="431">
        <v>0</v>
      </c>
      <c r="H25" s="586">
        <v>0</v>
      </c>
      <c r="I25" s="586">
        <v>0</v>
      </c>
      <c r="J25" s="629">
        <f t="shared" si="0"/>
        <v>0</v>
      </c>
      <c r="K25" s="785">
        <f t="shared" si="1"/>
        <v>0</v>
      </c>
      <c r="L25" s="632">
        <v>0</v>
      </c>
      <c r="M25" s="431">
        <v>0</v>
      </c>
      <c r="N25" s="424">
        <v>0</v>
      </c>
      <c r="O25" s="586">
        <v>0</v>
      </c>
      <c r="P25" s="383">
        <f t="shared" si="2"/>
        <v>0</v>
      </c>
      <c r="Q25" s="404">
        <f>'3-1.운용(신용)'!K40</f>
        <v>0</v>
      </c>
      <c r="R25" s="384">
        <f t="shared" si="6"/>
        <v>0</v>
      </c>
      <c r="S25" s="787">
        <f t="shared" si="5"/>
        <v>0</v>
      </c>
      <c r="U25" s="38"/>
      <c r="V25" s="38"/>
      <c r="W25" s="38"/>
      <c r="X25" s="38"/>
      <c r="Y25" s="38"/>
      <c r="Z25" s="38"/>
    </row>
    <row r="26" spans="1:26" ht="30" customHeight="1">
      <c r="A26" s="71"/>
      <c r="B26" s="81" t="s">
        <v>1061</v>
      </c>
      <c r="C26" s="722">
        <f>'3-1.운용(신용)'!E41</f>
        <v>0</v>
      </c>
      <c r="D26" s="431">
        <v>0</v>
      </c>
      <c r="E26" s="424">
        <v>0</v>
      </c>
      <c r="F26" s="383">
        <f t="shared" si="4"/>
        <v>0</v>
      </c>
      <c r="G26" s="431">
        <v>0</v>
      </c>
      <c r="H26" s="586">
        <v>0</v>
      </c>
      <c r="I26" s="586">
        <v>0</v>
      </c>
      <c r="J26" s="629">
        <f t="shared" si="0"/>
        <v>0</v>
      </c>
      <c r="K26" s="785">
        <f t="shared" si="1"/>
        <v>0</v>
      </c>
      <c r="L26" s="632">
        <v>0</v>
      </c>
      <c r="M26" s="431">
        <v>0</v>
      </c>
      <c r="N26" s="424">
        <v>0</v>
      </c>
      <c r="O26" s="586">
        <v>0</v>
      </c>
      <c r="P26" s="383">
        <f t="shared" si="2"/>
        <v>0</v>
      </c>
      <c r="Q26" s="404">
        <f>'3-1.운용(신용)'!K41</f>
        <v>0</v>
      </c>
      <c r="R26" s="384">
        <f t="shared" si="6"/>
        <v>0</v>
      </c>
      <c r="S26" s="787">
        <f t="shared" si="5"/>
        <v>0</v>
      </c>
      <c r="U26" s="38"/>
      <c r="V26" s="38"/>
      <c r="W26" s="38"/>
      <c r="X26" s="38"/>
      <c r="Y26" s="38"/>
      <c r="Z26" s="38"/>
    </row>
    <row r="27" spans="1:26" ht="30" customHeight="1">
      <c r="A27" s="71"/>
      <c r="B27" s="81" t="s">
        <v>1062</v>
      </c>
      <c r="C27" s="722">
        <f>'3-1.운용(신용)'!E42</f>
        <v>0</v>
      </c>
      <c r="D27" s="431">
        <v>0</v>
      </c>
      <c r="E27" s="424">
        <v>0</v>
      </c>
      <c r="F27" s="383">
        <f t="shared" si="4"/>
        <v>0</v>
      </c>
      <c r="G27" s="431">
        <v>0</v>
      </c>
      <c r="H27" s="586">
        <v>0</v>
      </c>
      <c r="I27" s="586">
        <v>0</v>
      </c>
      <c r="J27" s="629">
        <f t="shared" si="0"/>
        <v>0</v>
      </c>
      <c r="K27" s="785">
        <f t="shared" si="1"/>
        <v>0</v>
      </c>
      <c r="L27" s="632">
        <v>0</v>
      </c>
      <c r="M27" s="431">
        <v>0</v>
      </c>
      <c r="N27" s="424">
        <v>0</v>
      </c>
      <c r="O27" s="586">
        <v>0</v>
      </c>
      <c r="P27" s="383">
        <f t="shared" si="2"/>
        <v>0</v>
      </c>
      <c r="Q27" s="404">
        <f>'3-1.운용(신용)'!K42</f>
        <v>0</v>
      </c>
      <c r="R27" s="384">
        <f t="shared" si="6"/>
        <v>0</v>
      </c>
      <c r="S27" s="787">
        <f t="shared" si="5"/>
        <v>0</v>
      </c>
      <c r="U27" s="38"/>
      <c r="V27" s="38"/>
      <c r="W27" s="38"/>
      <c r="X27" s="38"/>
      <c r="Y27" s="38"/>
      <c r="Z27" s="38"/>
    </row>
    <row r="28" spans="1:26" ht="30" customHeight="1">
      <c r="A28" s="71"/>
      <c r="B28" s="81" t="s">
        <v>1063</v>
      </c>
      <c r="C28" s="722">
        <f>'3-1.운용(신용)'!E43</f>
        <v>0</v>
      </c>
      <c r="D28" s="431">
        <v>0</v>
      </c>
      <c r="E28" s="424">
        <v>0</v>
      </c>
      <c r="F28" s="383">
        <f t="shared" si="4"/>
        <v>0</v>
      </c>
      <c r="G28" s="431">
        <v>0</v>
      </c>
      <c r="H28" s="586">
        <v>0</v>
      </c>
      <c r="I28" s="586">
        <v>0</v>
      </c>
      <c r="J28" s="629">
        <f t="shared" si="0"/>
        <v>0</v>
      </c>
      <c r="K28" s="785">
        <f t="shared" si="1"/>
        <v>0</v>
      </c>
      <c r="L28" s="632">
        <v>0</v>
      </c>
      <c r="M28" s="431">
        <v>0</v>
      </c>
      <c r="N28" s="424">
        <v>0</v>
      </c>
      <c r="O28" s="586">
        <v>0</v>
      </c>
      <c r="P28" s="383">
        <f t="shared" si="2"/>
        <v>0</v>
      </c>
      <c r="Q28" s="404">
        <f>'3-1.운용(신용)'!K43</f>
        <v>0</v>
      </c>
      <c r="R28" s="384">
        <f t="shared" si="6"/>
        <v>0</v>
      </c>
      <c r="S28" s="787">
        <f t="shared" si="5"/>
        <v>0</v>
      </c>
      <c r="U28" s="38"/>
      <c r="V28" s="38"/>
      <c r="W28" s="38"/>
      <c r="X28" s="38"/>
      <c r="Y28" s="38"/>
      <c r="Z28" s="38"/>
    </row>
    <row r="29" spans="1:26" ht="30" customHeight="1">
      <c r="A29" s="71" t="s">
        <v>859</v>
      </c>
      <c r="B29" s="81" t="s">
        <v>860</v>
      </c>
      <c r="C29" s="722">
        <f>'3-1.운용(신용)'!E44</f>
        <v>4647</v>
      </c>
      <c r="D29" s="431">
        <v>24</v>
      </c>
      <c r="E29" s="424">
        <v>16</v>
      </c>
      <c r="F29" s="383">
        <f t="shared" si="4"/>
        <v>8</v>
      </c>
      <c r="G29" s="431">
        <v>151</v>
      </c>
      <c r="H29" s="586">
        <v>0</v>
      </c>
      <c r="I29" s="586">
        <v>104</v>
      </c>
      <c r="J29" s="629">
        <f t="shared" si="0"/>
        <v>47</v>
      </c>
      <c r="K29" s="785">
        <f t="shared" si="1"/>
        <v>0.0158</v>
      </c>
      <c r="L29" s="632">
        <v>4</v>
      </c>
      <c r="M29" s="431">
        <v>32</v>
      </c>
      <c r="N29" s="424"/>
      <c r="O29" s="586">
        <v>30</v>
      </c>
      <c r="P29" s="383">
        <f t="shared" si="2"/>
        <v>2</v>
      </c>
      <c r="Q29" s="404">
        <f>'3-1.운용(신용)'!K44</f>
        <v>4639</v>
      </c>
      <c r="R29" s="384">
        <f t="shared" si="6"/>
        <v>61</v>
      </c>
      <c r="S29" s="787">
        <f t="shared" si="5"/>
        <v>0.0131</v>
      </c>
      <c r="U29" s="38"/>
      <c r="V29" s="38"/>
      <c r="W29" s="38"/>
      <c r="X29" s="38"/>
      <c r="Y29" s="38"/>
      <c r="Z29" s="38"/>
    </row>
    <row r="30" spans="1:26" ht="30" customHeight="1">
      <c r="A30" s="71"/>
      <c r="B30" s="81" t="s">
        <v>1064</v>
      </c>
      <c r="C30" s="722">
        <f>'3-1.운용(신용)'!E45</f>
        <v>0</v>
      </c>
      <c r="D30" s="431">
        <v>0</v>
      </c>
      <c r="E30" s="424">
        <v>0</v>
      </c>
      <c r="F30" s="383">
        <f t="shared" si="4"/>
        <v>0</v>
      </c>
      <c r="G30" s="431">
        <v>0</v>
      </c>
      <c r="H30" s="586">
        <v>0</v>
      </c>
      <c r="I30" s="586">
        <v>0</v>
      </c>
      <c r="J30" s="629">
        <f t="shared" si="0"/>
        <v>0</v>
      </c>
      <c r="K30" s="785">
        <f t="shared" si="1"/>
        <v>0</v>
      </c>
      <c r="L30" s="632">
        <v>0</v>
      </c>
      <c r="M30" s="431">
        <v>0</v>
      </c>
      <c r="N30" s="424">
        <v>0</v>
      </c>
      <c r="O30" s="586">
        <v>0</v>
      </c>
      <c r="P30" s="383">
        <f t="shared" si="2"/>
        <v>0</v>
      </c>
      <c r="Q30" s="404">
        <f>'3-1.운용(신용)'!K45</f>
        <v>0</v>
      </c>
      <c r="R30" s="384">
        <f t="shared" si="6"/>
        <v>0</v>
      </c>
      <c r="S30" s="787">
        <f t="shared" si="5"/>
        <v>0</v>
      </c>
      <c r="U30" s="38"/>
      <c r="V30" s="38"/>
      <c r="W30" s="38"/>
      <c r="X30" s="38"/>
      <c r="Y30" s="38"/>
      <c r="Z30" s="38"/>
    </row>
    <row r="31" spans="1:26" ht="30" customHeight="1">
      <c r="A31" s="71"/>
      <c r="B31" s="81" t="s">
        <v>1065</v>
      </c>
      <c r="C31" s="722">
        <f>'3-1.운용(신용)'!E46</f>
        <v>0</v>
      </c>
      <c r="D31" s="431">
        <v>0</v>
      </c>
      <c r="E31" s="424">
        <v>0</v>
      </c>
      <c r="F31" s="383">
        <f t="shared" si="4"/>
        <v>0</v>
      </c>
      <c r="G31" s="431">
        <v>0</v>
      </c>
      <c r="H31" s="586">
        <v>0</v>
      </c>
      <c r="I31" s="586">
        <v>0</v>
      </c>
      <c r="J31" s="629">
        <f t="shared" si="0"/>
        <v>0</v>
      </c>
      <c r="K31" s="785">
        <f t="shared" si="1"/>
        <v>0</v>
      </c>
      <c r="L31" s="632">
        <v>0</v>
      </c>
      <c r="M31" s="431">
        <v>0</v>
      </c>
      <c r="N31" s="424">
        <v>0</v>
      </c>
      <c r="O31" s="586">
        <v>0</v>
      </c>
      <c r="P31" s="383">
        <f t="shared" si="2"/>
        <v>0</v>
      </c>
      <c r="Q31" s="404">
        <f>'3-1.운용(신용)'!K46</f>
        <v>0</v>
      </c>
      <c r="R31" s="384">
        <f t="shared" si="6"/>
        <v>0</v>
      </c>
      <c r="S31" s="787">
        <f t="shared" si="5"/>
        <v>0</v>
      </c>
      <c r="U31" s="38"/>
      <c r="V31" s="38"/>
      <c r="W31" s="38"/>
      <c r="X31" s="38"/>
      <c r="Y31" s="38"/>
      <c r="Z31" s="38"/>
    </row>
    <row r="32" spans="1:26" ht="30" customHeight="1">
      <c r="A32" s="71"/>
      <c r="B32" s="81" t="s">
        <v>1066</v>
      </c>
      <c r="C32" s="722">
        <f>'3-1.운용(신용)'!E47</f>
        <v>0</v>
      </c>
      <c r="D32" s="431">
        <v>0</v>
      </c>
      <c r="E32" s="424">
        <v>0</v>
      </c>
      <c r="F32" s="383">
        <f t="shared" si="4"/>
        <v>0</v>
      </c>
      <c r="G32" s="431">
        <v>0</v>
      </c>
      <c r="H32" s="586">
        <v>0</v>
      </c>
      <c r="I32" s="586">
        <v>0</v>
      </c>
      <c r="J32" s="629">
        <f t="shared" si="0"/>
        <v>0</v>
      </c>
      <c r="K32" s="785">
        <f t="shared" si="1"/>
        <v>0</v>
      </c>
      <c r="L32" s="632">
        <v>0</v>
      </c>
      <c r="M32" s="431">
        <v>0</v>
      </c>
      <c r="N32" s="424">
        <v>0</v>
      </c>
      <c r="O32" s="586">
        <v>0</v>
      </c>
      <c r="P32" s="383">
        <f t="shared" si="2"/>
        <v>0</v>
      </c>
      <c r="Q32" s="404">
        <f>'3-1.운용(신용)'!K47</f>
        <v>0</v>
      </c>
      <c r="R32" s="384">
        <f t="shared" si="6"/>
        <v>0</v>
      </c>
      <c r="S32" s="787">
        <f t="shared" si="5"/>
        <v>0</v>
      </c>
      <c r="U32" s="38"/>
      <c r="V32" s="38"/>
      <c r="W32" s="38"/>
      <c r="X32" s="38"/>
      <c r="Y32" s="38"/>
      <c r="Z32" s="38"/>
    </row>
    <row r="33" spans="1:26" ht="30" customHeight="1">
      <c r="A33" s="71" t="s">
        <v>855</v>
      </c>
      <c r="B33" s="81" t="s">
        <v>1067</v>
      </c>
      <c r="C33" s="722">
        <f>'3-1.운용(신용)'!E48</f>
        <v>0</v>
      </c>
      <c r="D33" s="431">
        <v>0</v>
      </c>
      <c r="E33" s="424">
        <v>0</v>
      </c>
      <c r="F33" s="383">
        <f t="shared" si="4"/>
        <v>0</v>
      </c>
      <c r="G33" s="431">
        <v>0</v>
      </c>
      <c r="H33" s="586">
        <v>0</v>
      </c>
      <c r="I33" s="586">
        <v>0</v>
      </c>
      <c r="J33" s="629">
        <f t="shared" si="0"/>
        <v>0</v>
      </c>
      <c r="K33" s="785">
        <f t="shared" si="1"/>
        <v>0</v>
      </c>
      <c r="L33" s="632">
        <v>0</v>
      </c>
      <c r="M33" s="431">
        <v>0</v>
      </c>
      <c r="N33" s="424">
        <v>0</v>
      </c>
      <c r="O33" s="586">
        <v>0</v>
      </c>
      <c r="P33" s="383">
        <f t="shared" si="2"/>
        <v>0</v>
      </c>
      <c r="Q33" s="404">
        <f>'3-1.운용(신용)'!K48</f>
        <v>0</v>
      </c>
      <c r="R33" s="384">
        <f t="shared" si="6"/>
        <v>0</v>
      </c>
      <c r="S33" s="787">
        <f t="shared" si="5"/>
        <v>0</v>
      </c>
      <c r="U33" s="38"/>
      <c r="V33" s="38"/>
      <c r="W33" s="38"/>
      <c r="X33" s="38"/>
      <c r="Y33" s="38"/>
      <c r="Z33" s="38"/>
    </row>
    <row r="34" spans="1:26" ht="30" customHeight="1">
      <c r="A34" s="71"/>
      <c r="B34" s="81" t="s">
        <v>1068</v>
      </c>
      <c r="C34" s="722">
        <f>'3-1.운용(신용)'!E49</f>
        <v>0</v>
      </c>
      <c r="D34" s="431">
        <v>0</v>
      </c>
      <c r="E34" s="424">
        <v>0</v>
      </c>
      <c r="F34" s="383">
        <f t="shared" si="4"/>
        <v>0</v>
      </c>
      <c r="G34" s="431">
        <v>0</v>
      </c>
      <c r="H34" s="586">
        <v>0</v>
      </c>
      <c r="I34" s="586">
        <v>0</v>
      </c>
      <c r="J34" s="629">
        <f t="shared" si="0"/>
        <v>0</v>
      </c>
      <c r="K34" s="785">
        <f t="shared" si="1"/>
        <v>0</v>
      </c>
      <c r="L34" s="632">
        <v>0</v>
      </c>
      <c r="M34" s="431">
        <v>0</v>
      </c>
      <c r="N34" s="424">
        <v>0</v>
      </c>
      <c r="O34" s="586">
        <v>0</v>
      </c>
      <c r="P34" s="383">
        <f t="shared" si="2"/>
        <v>0</v>
      </c>
      <c r="Q34" s="404">
        <f>'3-1.운용(신용)'!K49</f>
        <v>0</v>
      </c>
      <c r="R34" s="384">
        <f t="shared" si="6"/>
        <v>0</v>
      </c>
      <c r="S34" s="787">
        <f t="shared" si="5"/>
        <v>0</v>
      </c>
      <c r="U34" s="38"/>
      <c r="V34" s="38"/>
      <c r="W34" s="38"/>
      <c r="X34" s="38"/>
      <c r="Y34" s="38"/>
      <c r="Z34" s="38"/>
    </row>
    <row r="35" spans="1:26" ht="30" customHeight="1">
      <c r="A35" s="71"/>
      <c r="B35" s="81" t="s">
        <v>861</v>
      </c>
      <c r="C35" s="722">
        <f>'3-1.운용(신용)'!E50</f>
        <v>3519</v>
      </c>
      <c r="D35" s="431">
        <v>31</v>
      </c>
      <c r="E35" s="424">
        <v>19</v>
      </c>
      <c r="F35" s="383">
        <f t="shared" si="4"/>
        <v>12</v>
      </c>
      <c r="G35" s="431">
        <v>47</v>
      </c>
      <c r="H35" s="586">
        <v>0</v>
      </c>
      <c r="I35" s="586">
        <v>10</v>
      </c>
      <c r="J35" s="629">
        <f t="shared" si="0"/>
        <v>37</v>
      </c>
      <c r="K35" s="785">
        <f t="shared" si="1"/>
        <v>0.0186</v>
      </c>
      <c r="L35" s="632">
        <v>3</v>
      </c>
      <c r="M35" s="431">
        <v>17</v>
      </c>
      <c r="N35" s="424"/>
      <c r="O35" s="424">
        <v>8</v>
      </c>
      <c r="P35" s="383">
        <f t="shared" si="2"/>
        <v>9</v>
      </c>
      <c r="Q35" s="404">
        <f>'3-1.운용(신용)'!K50</f>
        <v>3514</v>
      </c>
      <c r="R35" s="384">
        <f t="shared" si="6"/>
        <v>61</v>
      </c>
      <c r="S35" s="787">
        <f t="shared" si="5"/>
        <v>0.0174</v>
      </c>
      <c r="U35" s="38"/>
      <c r="V35" s="38"/>
      <c r="W35" s="38"/>
      <c r="X35" s="38"/>
      <c r="Y35" s="38"/>
      <c r="Z35" s="38"/>
    </row>
    <row r="36" spans="1:26" ht="30" customHeight="1">
      <c r="A36" s="71"/>
      <c r="B36" s="81" t="s">
        <v>862</v>
      </c>
      <c r="C36" s="722">
        <f>'3-1.운용(신용)'!E51</f>
        <v>1557</v>
      </c>
      <c r="D36" s="431">
        <v>14</v>
      </c>
      <c r="E36" s="424">
        <v>17</v>
      </c>
      <c r="F36" s="383">
        <f t="shared" si="4"/>
        <v>-3</v>
      </c>
      <c r="G36" s="431">
        <v>78</v>
      </c>
      <c r="H36" s="586">
        <v>0</v>
      </c>
      <c r="I36" s="586">
        <v>60</v>
      </c>
      <c r="J36" s="629">
        <f t="shared" si="0"/>
        <v>18</v>
      </c>
      <c r="K36" s="785">
        <f t="shared" si="1"/>
        <v>0.0129</v>
      </c>
      <c r="L36" s="632">
        <v>5</v>
      </c>
      <c r="M36" s="431">
        <v>15</v>
      </c>
      <c r="N36" s="424"/>
      <c r="O36" s="424">
        <v>5</v>
      </c>
      <c r="P36" s="383">
        <f t="shared" si="2"/>
        <v>10</v>
      </c>
      <c r="Q36" s="404">
        <f>'3-1.운용(신용)'!K51</f>
        <v>1555</v>
      </c>
      <c r="R36" s="384">
        <f t="shared" si="6"/>
        <v>30</v>
      </c>
      <c r="S36" s="787">
        <f t="shared" si="5"/>
        <v>0.0193</v>
      </c>
      <c r="U36" s="38"/>
      <c r="V36" s="38"/>
      <c r="W36" s="38"/>
      <c r="X36" s="38"/>
      <c r="Y36" s="38"/>
      <c r="Z36" s="38"/>
    </row>
    <row r="37" spans="1:26" ht="30" customHeight="1">
      <c r="A37" s="71" t="s">
        <v>854</v>
      </c>
      <c r="B37" s="81" t="s">
        <v>863</v>
      </c>
      <c r="C37" s="722">
        <f>'3-1.운용(신용)'!E52</f>
        <v>0</v>
      </c>
      <c r="D37" s="431">
        <v>0</v>
      </c>
      <c r="E37" s="424">
        <v>0</v>
      </c>
      <c r="F37" s="383">
        <f t="shared" si="4"/>
        <v>0</v>
      </c>
      <c r="G37" s="431">
        <v>0</v>
      </c>
      <c r="H37" s="586">
        <v>0</v>
      </c>
      <c r="I37" s="586">
        <v>0</v>
      </c>
      <c r="J37" s="629">
        <f t="shared" si="0"/>
        <v>0</v>
      </c>
      <c r="K37" s="785">
        <f t="shared" si="1"/>
        <v>0</v>
      </c>
      <c r="L37" s="632">
        <v>0</v>
      </c>
      <c r="M37" s="431">
        <v>0</v>
      </c>
      <c r="N37" s="424">
        <v>0</v>
      </c>
      <c r="O37" s="586">
        <v>0</v>
      </c>
      <c r="P37" s="383">
        <f t="shared" si="2"/>
        <v>0</v>
      </c>
      <c r="Q37" s="404">
        <f>'3-1.운용(신용)'!K52</f>
        <v>0</v>
      </c>
      <c r="R37" s="384">
        <f t="shared" si="6"/>
        <v>0</v>
      </c>
      <c r="S37" s="787">
        <f t="shared" si="5"/>
        <v>0</v>
      </c>
      <c r="U37" s="38"/>
      <c r="V37" s="38"/>
      <c r="W37" s="38"/>
      <c r="X37" s="38"/>
      <c r="Y37" s="38"/>
      <c r="Z37" s="38"/>
    </row>
    <row r="38" spans="1:26" ht="30" customHeight="1">
      <c r="A38" s="71"/>
      <c r="B38" s="81" t="s">
        <v>864</v>
      </c>
      <c r="C38" s="722">
        <f>'3-1.운용(신용)'!E53</f>
        <v>632</v>
      </c>
      <c r="D38" s="431">
        <v>9</v>
      </c>
      <c r="E38" s="424">
        <v>2</v>
      </c>
      <c r="F38" s="383">
        <f t="shared" si="4"/>
        <v>7</v>
      </c>
      <c r="G38" s="431">
        <v>10</v>
      </c>
      <c r="H38" s="586">
        <v>0</v>
      </c>
      <c r="I38" s="586">
        <v>0</v>
      </c>
      <c r="J38" s="629">
        <f t="shared" si="0"/>
        <v>10</v>
      </c>
      <c r="K38" s="785">
        <f t="shared" si="1"/>
        <v>0.036</v>
      </c>
      <c r="L38" s="632">
        <v>0</v>
      </c>
      <c r="M38" s="431">
        <v>5</v>
      </c>
      <c r="N38" s="424">
        <v>0</v>
      </c>
      <c r="O38" s="586">
        <v>0</v>
      </c>
      <c r="P38" s="383">
        <f t="shared" si="2"/>
        <v>5</v>
      </c>
      <c r="Q38" s="404">
        <f>'3-1.운용(신용)'!K53</f>
        <v>643</v>
      </c>
      <c r="R38" s="384">
        <f t="shared" si="6"/>
        <v>22</v>
      </c>
      <c r="S38" s="787">
        <f t="shared" si="5"/>
        <v>0.0342</v>
      </c>
      <c r="U38" s="38"/>
      <c r="V38" s="38"/>
      <c r="W38" s="38"/>
      <c r="X38" s="38"/>
      <c r="Y38" s="38"/>
      <c r="Z38" s="38"/>
    </row>
    <row r="39" spans="1:26" ht="30" customHeight="1">
      <c r="A39" s="71"/>
      <c r="B39" s="81" t="s">
        <v>865</v>
      </c>
      <c r="C39" s="722">
        <f>'3-1.운용(신용)'!E54</f>
        <v>0</v>
      </c>
      <c r="D39" s="431">
        <v>0</v>
      </c>
      <c r="E39" s="424">
        <v>0</v>
      </c>
      <c r="F39" s="383">
        <f t="shared" si="4"/>
        <v>0</v>
      </c>
      <c r="G39" s="431">
        <v>0</v>
      </c>
      <c r="H39" s="586">
        <v>0</v>
      </c>
      <c r="I39" s="586">
        <v>0</v>
      </c>
      <c r="J39" s="629">
        <f t="shared" si="0"/>
        <v>0</v>
      </c>
      <c r="K39" s="785">
        <f t="shared" si="1"/>
        <v>0</v>
      </c>
      <c r="L39" s="632">
        <v>0</v>
      </c>
      <c r="M39" s="431">
        <v>0</v>
      </c>
      <c r="N39" s="424">
        <v>0</v>
      </c>
      <c r="O39" s="586">
        <v>0</v>
      </c>
      <c r="P39" s="383">
        <f t="shared" si="2"/>
        <v>0</v>
      </c>
      <c r="Q39" s="405">
        <f>'3-1.운용(신용)'!K54</f>
        <v>0</v>
      </c>
      <c r="R39" s="406">
        <f t="shared" si="6"/>
        <v>0</v>
      </c>
      <c r="S39" s="789">
        <f t="shared" si="5"/>
        <v>0</v>
      </c>
      <c r="U39" s="38"/>
      <c r="V39" s="38"/>
      <c r="W39" s="38"/>
      <c r="X39" s="38"/>
      <c r="Y39" s="38"/>
      <c r="Z39" s="38"/>
    </row>
    <row r="40" spans="1:26" ht="30" customHeight="1">
      <c r="A40" s="36"/>
      <c r="B40" s="202" t="s">
        <v>843</v>
      </c>
      <c r="C40" s="433">
        <f aca="true" t="shared" si="7" ref="C40:M40">SUM(C23:C39)</f>
        <v>33936</v>
      </c>
      <c r="D40" s="433">
        <f t="shared" si="7"/>
        <v>372</v>
      </c>
      <c r="E40" s="390">
        <f t="shared" si="7"/>
        <v>257</v>
      </c>
      <c r="F40" s="386">
        <f t="shared" si="4"/>
        <v>115</v>
      </c>
      <c r="G40" s="433">
        <f t="shared" si="7"/>
        <v>609</v>
      </c>
      <c r="H40" s="390">
        <f>SUM(H23:H39)</f>
        <v>0</v>
      </c>
      <c r="I40" s="390">
        <f>SUM(I23:I39)</f>
        <v>218</v>
      </c>
      <c r="J40" s="595">
        <f t="shared" si="0"/>
        <v>391</v>
      </c>
      <c r="K40" s="977">
        <f t="shared" si="1"/>
        <v>0.0199</v>
      </c>
      <c r="L40" s="395">
        <f t="shared" si="7"/>
        <v>26</v>
      </c>
      <c r="M40" s="433">
        <f t="shared" si="7"/>
        <v>199</v>
      </c>
      <c r="N40" s="390">
        <f>SUM(N23:N39)</f>
        <v>0</v>
      </c>
      <c r="O40" s="390">
        <f>SUM(O23:O39)</f>
        <v>53</v>
      </c>
      <c r="P40" s="386">
        <f t="shared" si="2"/>
        <v>146</v>
      </c>
      <c r="Q40" s="386">
        <f>SUM(Q23:Q39)</f>
        <v>34021</v>
      </c>
      <c r="R40" s="386">
        <f>SUM(R23:R39)</f>
        <v>678</v>
      </c>
      <c r="S40" s="788">
        <f t="shared" si="5"/>
        <v>0.0199</v>
      </c>
      <c r="U40" s="38"/>
      <c r="V40" s="38"/>
      <c r="W40" s="38"/>
      <c r="X40" s="38"/>
      <c r="Y40" s="38"/>
      <c r="Z40" s="38"/>
    </row>
    <row r="41" spans="1:26" ht="30" customHeight="1">
      <c r="A41" s="1228" t="s">
        <v>866</v>
      </c>
      <c r="B41" s="1227"/>
      <c r="C41" s="581">
        <f>SUM(C22+C40)</f>
        <v>125062</v>
      </c>
      <c r="D41" s="581">
        <f>SUM(D22+D40)</f>
        <v>5569</v>
      </c>
      <c r="E41" s="376">
        <f>SUM(E22+E40)</f>
        <v>887</v>
      </c>
      <c r="F41" s="377">
        <f t="shared" si="4"/>
        <v>4682</v>
      </c>
      <c r="G41" s="581">
        <f>SUM(G22+G40)</f>
        <v>2872</v>
      </c>
      <c r="H41" s="376">
        <f>SUM(H22+H40)</f>
        <v>0</v>
      </c>
      <c r="I41" s="376">
        <f>SUM(I22+I40)</f>
        <v>1539</v>
      </c>
      <c r="J41" s="630">
        <f t="shared" si="0"/>
        <v>1333</v>
      </c>
      <c r="K41" s="978">
        <f t="shared" si="1"/>
        <v>0.0643</v>
      </c>
      <c r="L41" s="378">
        <f>SUM(L22+L40)</f>
        <v>292</v>
      </c>
      <c r="M41" s="581">
        <f>SUM(M22+M40)</f>
        <v>1917</v>
      </c>
      <c r="N41" s="376">
        <f>SUM(N22+N40)</f>
        <v>0</v>
      </c>
      <c r="O41" s="376">
        <f>SUM(O22+O40)</f>
        <v>728</v>
      </c>
      <c r="P41" s="377">
        <f t="shared" si="2"/>
        <v>1189</v>
      </c>
      <c r="Q41" s="377">
        <f>SUM(Q22+Q40)</f>
        <v>125852</v>
      </c>
      <c r="R41" s="377">
        <f>SUM(R22+R40)</f>
        <v>7496</v>
      </c>
      <c r="S41" s="790">
        <f t="shared" si="5"/>
        <v>0.0596</v>
      </c>
      <c r="U41" s="38"/>
      <c r="V41" s="38"/>
      <c r="W41" s="38"/>
      <c r="X41" s="38"/>
      <c r="Y41" s="38"/>
      <c r="Z41" s="38"/>
    </row>
    <row r="42" spans="1:26" s="205" customFormat="1" ht="19.5" customHeight="1">
      <c r="A42" s="204"/>
      <c r="B42" s="205" t="s">
        <v>1174</v>
      </c>
      <c r="U42" s="11"/>
      <c r="V42" s="11"/>
      <c r="W42" s="11"/>
      <c r="X42" s="11"/>
      <c r="Y42" s="11"/>
      <c r="Z42" s="11"/>
    </row>
    <row r="43" spans="1:26" s="205" customFormat="1" ht="19.5" customHeight="1">
      <c r="A43" s="204" t="s">
        <v>1927</v>
      </c>
      <c r="B43" s="868" t="s">
        <v>1791</v>
      </c>
      <c r="C43" s="121"/>
      <c r="D43" s="121"/>
      <c r="E43" s="121"/>
      <c r="F43" s="121"/>
      <c r="U43" s="11"/>
      <c r="V43" s="11"/>
      <c r="W43" s="11"/>
      <c r="X43" s="11"/>
      <c r="Y43" s="11"/>
      <c r="Z43" s="11"/>
    </row>
    <row r="44" spans="1:26" s="205" customFormat="1" ht="19.5" customHeight="1">
      <c r="A44" s="204"/>
      <c r="B44" s="121" t="s">
        <v>1175</v>
      </c>
      <c r="C44" s="121"/>
      <c r="D44" s="121"/>
      <c r="E44" s="121"/>
      <c r="F44" s="121"/>
      <c r="U44" s="11"/>
      <c r="V44" s="11"/>
      <c r="W44" s="11"/>
      <c r="X44" s="11"/>
      <c r="Y44" s="11"/>
      <c r="Z44" s="11"/>
    </row>
    <row r="45" spans="2:26" ht="19.5" customHeight="1">
      <c r="B45" s="63" t="s">
        <v>1498</v>
      </c>
      <c r="U45" s="11"/>
      <c r="V45" s="11"/>
      <c r="W45" s="11"/>
      <c r="X45" s="11"/>
      <c r="Y45" s="11"/>
      <c r="Z45" s="11"/>
    </row>
    <row r="46" spans="2:26" ht="19.5" customHeight="1">
      <c r="B46" s="869" t="s">
        <v>1176</v>
      </c>
      <c r="C46" s="870"/>
      <c r="U46" s="11"/>
      <c r="V46" s="11"/>
      <c r="W46" s="11"/>
      <c r="X46" s="11"/>
      <c r="Y46" s="11"/>
      <c r="Z46" s="11"/>
    </row>
    <row r="47" spans="21:26" ht="19.5" customHeight="1">
      <c r="U47" s="11"/>
      <c r="V47" s="11"/>
      <c r="W47" s="11"/>
      <c r="X47" s="11"/>
      <c r="Y47" s="11"/>
      <c r="Z47" s="11"/>
    </row>
    <row r="48" spans="21:26" ht="19.5" customHeight="1">
      <c r="U48" s="11"/>
      <c r="V48" s="11"/>
      <c r="W48" s="11"/>
      <c r="X48" s="11"/>
      <c r="Y48" s="11"/>
      <c r="Z48" s="11"/>
    </row>
    <row r="49" spans="21:26" ht="19.5" customHeight="1">
      <c r="U49" s="11"/>
      <c r="V49" s="11"/>
      <c r="W49" s="11"/>
      <c r="X49" s="11"/>
      <c r="Y49" s="11"/>
      <c r="Z49" s="11"/>
    </row>
    <row r="50" spans="21:26" ht="19.5" customHeight="1">
      <c r="U50" s="11"/>
      <c r="V50" s="11"/>
      <c r="W50" s="11"/>
      <c r="X50" s="11"/>
      <c r="Y50" s="11"/>
      <c r="Z50" s="11"/>
    </row>
    <row r="51" spans="21:26" ht="19.5" customHeight="1">
      <c r="U51" s="11"/>
      <c r="V51" s="11"/>
      <c r="W51" s="11"/>
      <c r="X51" s="11"/>
      <c r="Y51" s="11"/>
      <c r="Z51" s="11"/>
    </row>
    <row r="52" spans="21:26" ht="19.5" customHeight="1">
      <c r="U52" s="11"/>
      <c r="V52" s="11"/>
      <c r="W52" s="11"/>
      <c r="X52" s="11"/>
      <c r="Y52" s="11"/>
      <c r="Z52" s="11"/>
    </row>
    <row r="53" spans="21:26" ht="19.5" customHeight="1">
      <c r="U53" s="11"/>
      <c r="V53" s="11"/>
      <c r="W53" s="11"/>
      <c r="X53" s="11"/>
      <c r="Y53" s="11"/>
      <c r="Z53" s="11"/>
    </row>
    <row r="54" spans="21:26" ht="19.5" customHeight="1">
      <c r="U54" s="11"/>
      <c r="V54" s="11"/>
      <c r="W54" s="11"/>
      <c r="X54" s="11"/>
      <c r="Y54" s="11"/>
      <c r="Z54" s="11"/>
    </row>
    <row r="55" spans="21:26" ht="19.5" customHeight="1">
      <c r="U55" s="11"/>
      <c r="V55" s="11"/>
      <c r="W55" s="11"/>
      <c r="X55" s="11"/>
      <c r="Y55" s="11"/>
      <c r="Z55" s="11"/>
    </row>
    <row r="56" spans="21:26" ht="19.5" customHeight="1">
      <c r="U56" s="11"/>
      <c r="V56" s="11"/>
      <c r="W56" s="11"/>
      <c r="X56" s="11"/>
      <c r="Y56" s="11"/>
      <c r="Z56" s="11"/>
    </row>
    <row r="57" spans="21:26" ht="19.5" customHeight="1">
      <c r="U57" s="11"/>
      <c r="V57" s="11"/>
      <c r="W57" s="11"/>
      <c r="X57" s="11"/>
      <c r="Y57" s="11"/>
      <c r="Z57" s="11"/>
    </row>
    <row r="58" spans="21:26" ht="19.5" customHeight="1">
      <c r="U58" s="11"/>
      <c r="V58" s="11"/>
      <c r="W58" s="11"/>
      <c r="X58" s="11"/>
      <c r="Y58" s="11"/>
      <c r="Z58" s="11"/>
    </row>
    <row r="59" spans="21:26" ht="19.5" customHeight="1">
      <c r="U59" s="11"/>
      <c r="V59" s="11"/>
      <c r="W59" s="11"/>
      <c r="X59" s="11"/>
      <c r="Y59" s="11"/>
      <c r="Z59" s="11"/>
    </row>
    <row r="61" spans="21:26" ht="19.5" customHeight="1">
      <c r="U61" s="11"/>
      <c r="V61" s="11"/>
      <c r="W61" s="11"/>
      <c r="X61" s="11"/>
      <c r="Y61" s="11"/>
      <c r="Z61" s="11"/>
    </row>
  </sheetData>
  <sheetProtection password="CC4D" sheet="1" objects="1" scenarios="1"/>
  <mergeCells count="18">
    <mergeCell ref="A1:R1"/>
    <mergeCell ref="D4:D6"/>
    <mergeCell ref="F4:F6"/>
    <mergeCell ref="J4:J6"/>
    <mergeCell ref="O5:O6"/>
    <mergeCell ref="M3:P3"/>
    <mergeCell ref="Q3:S3"/>
    <mergeCell ref="Q4:Q6"/>
    <mergeCell ref="R4:R5"/>
    <mergeCell ref="M4:N4"/>
    <mergeCell ref="S4:S6"/>
    <mergeCell ref="A41:B41"/>
    <mergeCell ref="A3:B7"/>
    <mergeCell ref="G3:J3"/>
    <mergeCell ref="I5:I6"/>
    <mergeCell ref="E4:E6"/>
    <mergeCell ref="G4:H4"/>
    <mergeCell ref="C3:F3"/>
  </mergeCells>
  <printOptions horizontalCentered="1"/>
  <pageMargins left="0.67" right="0.62" top="0.49" bottom="0.3937007874015748" header="0.11811023622047245" footer="0.1968503937007874"/>
  <pageSetup fitToHeight="1" fitToWidth="1" horizontalDpi="300" verticalDpi="300" orientation="landscape" pageOrder="overThenDown" paperSize="9" scale="41" r:id="rId3"/>
  <colBreaks count="1" manualBreakCount="1">
    <brk id="12" max="6553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tabColor indexed="27"/>
    <pageSetUpPr fitToPage="1"/>
  </sheetPr>
  <dimension ref="A1:N64"/>
  <sheetViews>
    <sheetView showGridLines="0" showZeros="0" zoomScale="85" zoomScaleNormal="85" zoomScaleSheetLayoutView="55" workbookViewId="0" topLeftCell="A19">
      <selection activeCell="D14" sqref="D14"/>
    </sheetView>
  </sheetViews>
  <sheetFormatPr defaultColWidth="8.88671875" defaultRowHeight="19.5" customHeight="1"/>
  <cols>
    <col min="1" max="1" width="22.77734375" style="63" customWidth="1"/>
    <col min="2" max="6" width="14.77734375" style="63" customWidth="1"/>
    <col min="7" max="7" width="16.5546875" style="63" customWidth="1"/>
    <col min="8" max="8" width="7.99609375" style="63" customWidth="1"/>
    <col min="9" max="14" width="7.99609375" style="61" customWidth="1"/>
    <col min="15" max="16384" width="7.99609375" style="63" customWidth="1"/>
  </cols>
  <sheetData>
    <row r="1" spans="1:14" s="11" customFormat="1" ht="25.5" customHeight="1">
      <c r="A1" s="1540" t="s">
        <v>902</v>
      </c>
      <c r="B1" s="1540"/>
      <c r="C1" s="1540"/>
      <c r="D1" s="1540"/>
      <c r="E1" s="1540"/>
      <c r="F1" s="1540"/>
      <c r="G1" s="1540"/>
      <c r="I1" s="1"/>
      <c r="J1" s="1"/>
      <c r="K1" s="1"/>
      <c r="L1" s="1"/>
      <c r="M1" s="1"/>
      <c r="N1" s="1"/>
    </row>
    <row r="2" spans="3:14" s="11" customFormat="1" ht="25.5" customHeight="1">
      <c r="C2" s="17"/>
      <c r="D2" s="17"/>
      <c r="G2" s="22" t="s">
        <v>1387</v>
      </c>
      <c r="I2" s="1"/>
      <c r="J2" s="1"/>
      <c r="K2" s="1"/>
      <c r="L2" s="1"/>
      <c r="M2" s="1"/>
      <c r="N2" s="1"/>
    </row>
    <row r="3" spans="1:14" s="11" customFormat="1" ht="25.5" customHeight="1">
      <c r="A3" s="1295" t="s">
        <v>1069</v>
      </c>
      <c r="B3" s="1320" t="s">
        <v>1575</v>
      </c>
      <c r="C3" s="1321"/>
      <c r="D3" s="1322"/>
      <c r="E3" s="1052" t="s">
        <v>1566</v>
      </c>
      <c r="F3" s="23" t="s">
        <v>1576</v>
      </c>
      <c r="G3" s="23" t="s">
        <v>1070</v>
      </c>
      <c r="I3" s="1"/>
      <c r="J3" s="1"/>
      <c r="K3" s="1"/>
      <c r="L3" s="1"/>
      <c r="M3" s="1"/>
      <c r="N3" s="1"/>
    </row>
    <row r="4" spans="1:14" s="11" customFormat="1" ht="25.5" customHeight="1">
      <c r="A4" s="1313"/>
      <c r="B4" s="206" t="s">
        <v>1045</v>
      </c>
      <c r="C4" s="207" t="s">
        <v>1046</v>
      </c>
      <c r="D4" s="208" t="s">
        <v>1071</v>
      </c>
      <c r="E4" s="210" t="s">
        <v>1055</v>
      </c>
      <c r="F4" s="28" t="s">
        <v>868</v>
      </c>
      <c r="G4" s="27" t="s">
        <v>1044</v>
      </c>
      <c r="I4" s="1"/>
      <c r="J4" s="1"/>
      <c r="K4" s="1"/>
      <c r="L4" s="1"/>
      <c r="M4" s="1"/>
      <c r="N4" s="1"/>
    </row>
    <row r="5" spans="1:14" s="11" customFormat="1" ht="25.5" customHeight="1">
      <c r="A5" s="1314"/>
      <c r="B5" s="31" t="s">
        <v>997</v>
      </c>
      <c r="C5" s="169" t="s">
        <v>998</v>
      </c>
      <c r="D5" s="32" t="s">
        <v>869</v>
      </c>
      <c r="E5" s="1053" t="s">
        <v>874</v>
      </c>
      <c r="F5" s="29" t="s">
        <v>875</v>
      </c>
      <c r="G5" s="29" t="s">
        <v>876</v>
      </c>
      <c r="I5" s="1"/>
      <c r="J5" s="1"/>
      <c r="K5" s="1"/>
      <c r="L5" s="1"/>
      <c r="M5" s="1"/>
      <c r="N5" s="1"/>
    </row>
    <row r="6" spans="1:14" ht="25.5" customHeight="1">
      <c r="A6" s="345" t="s">
        <v>878</v>
      </c>
      <c r="B6" s="408">
        <v>0</v>
      </c>
      <c r="C6" s="409">
        <v>0</v>
      </c>
      <c r="D6" s="392">
        <f aca="true" t="shared" si="0" ref="D6:D12">B6-C6</f>
        <v>0</v>
      </c>
      <c r="E6" s="434">
        <v>0</v>
      </c>
      <c r="F6" s="446">
        <v>0</v>
      </c>
      <c r="G6" s="397">
        <f aca="true" t="shared" si="1" ref="G6:G12">D6+E6+F6</f>
        <v>0</v>
      </c>
      <c r="I6" s="1"/>
      <c r="J6" s="1"/>
      <c r="K6" s="1"/>
      <c r="L6" s="1"/>
      <c r="M6" s="1"/>
      <c r="N6" s="1"/>
    </row>
    <row r="7" spans="1:14" ht="25.5" customHeight="1">
      <c r="A7" s="35" t="s">
        <v>879</v>
      </c>
      <c r="B7" s="408">
        <v>0</v>
      </c>
      <c r="C7" s="409">
        <v>0</v>
      </c>
      <c r="D7" s="392">
        <f t="shared" si="0"/>
        <v>0</v>
      </c>
      <c r="E7" s="434">
        <v>0</v>
      </c>
      <c r="F7" s="446">
        <v>0</v>
      </c>
      <c r="G7" s="397">
        <f t="shared" si="1"/>
        <v>0</v>
      </c>
      <c r="I7" s="1"/>
      <c r="J7" s="1"/>
      <c r="K7" s="1"/>
      <c r="L7" s="1"/>
      <c r="M7" s="1"/>
      <c r="N7" s="1"/>
    </row>
    <row r="8" spans="1:14" ht="25.5" customHeight="1">
      <c r="A8" s="35" t="s">
        <v>880</v>
      </c>
      <c r="B8" s="408">
        <v>0</v>
      </c>
      <c r="C8" s="409">
        <v>0</v>
      </c>
      <c r="D8" s="392">
        <f t="shared" si="0"/>
        <v>0</v>
      </c>
      <c r="E8" s="434">
        <v>0</v>
      </c>
      <c r="F8" s="446">
        <v>0</v>
      </c>
      <c r="G8" s="397">
        <f t="shared" si="1"/>
        <v>0</v>
      </c>
      <c r="I8" s="11"/>
      <c r="J8" s="11"/>
      <c r="K8" s="11"/>
      <c r="L8" s="11"/>
      <c r="M8" s="11"/>
      <c r="N8" s="11"/>
    </row>
    <row r="9" spans="1:14" ht="25.5" customHeight="1">
      <c r="A9" s="35" t="s">
        <v>881</v>
      </c>
      <c r="B9" s="408">
        <v>0</v>
      </c>
      <c r="C9" s="409">
        <v>0</v>
      </c>
      <c r="D9" s="392">
        <f t="shared" si="0"/>
        <v>0</v>
      </c>
      <c r="E9" s="434">
        <v>0</v>
      </c>
      <c r="F9" s="446">
        <v>0</v>
      </c>
      <c r="G9" s="397">
        <f t="shared" si="1"/>
        <v>0</v>
      </c>
      <c r="I9" s="11"/>
      <c r="J9" s="11"/>
      <c r="K9" s="11"/>
      <c r="L9" s="11"/>
      <c r="M9" s="11"/>
      <c r="N9" s="11"/>
    </row>
    <row r="10" spans="1:14" ht="25.5" customHeight="1">
      <c r="A10" s="35" t="s">
        <v>1851</v>
      </c>
      <c r="B10" s="408">
        <v>0</v>
      </c>
      <c r="C10" s="409">
        <v>0</v>
      </c>
      <c r="D10" s="392">
        <f t="shared" si="0"/>
        <v>0</v>
      </c>
      <c r="E10" s="434">
        <v>0</v>
      </c>
      <c r="F10" s="446">
        <v>0</v>
      </c>
      <c r="G10" s="397">
        <f t="shared" si="1"/>
        <v>0</v>
      </c>
      <c r="I10" s="11"/>
      <c r="J10" s="11"/>
      <c r="K10" s="11"/>
      <c r="L10" s="11"/>
      <c r="M10" s="11"/>
      <c r="N10" s="11"/>
    </row>
    <row r="11" spans="1:14" ht="25.5" customHeight="1">
      <c r="A11" s="35" t="s">
        <v>1243</v>
      </c>
      <c r="B11" s="408">
        <v>0</v>
      </c>
      <c r="C11" s="409">
        <v>0</v>
      </c>
      <c r="D11" s="392">
        <f t="shared" si="0"/>
        <v>0</v>
      </c>
      <c r="E11" s="434">
        <v>0</v>
      </c>
      <c r="F11" s="446">
        <v>0</v>
      </c>
      <c r="G11" s="397">
        <f t="shared" si="1"/>
        <v>0</v>
      </c>
      <c r="I11" s="11"/>
      <c r="J11" s="11"/>
      <c r="K11" s="11"/>
      <c r="L11" s="11"/>
      <c r="M11" s="11"/>
      <c r="N11" s="11"/>
    </row>
    <row r="12" spans="1:14" ht="25.5" customHeight="1">
      <c r="A12" s="35" t="s">
        <v>882</v>
      </c>
      <c r="B12" s="408">
        <v>0</v>
      </c>
      <c r="C12" s="409">
        <v>0</v>
      </c>
      <c r="D12" s="392">
        <f t="shared" si="0"/>
        <v>0</v>
      </c>
      <c r="E12" s="434">
        <v>0</v>
      </c>
      <c r="F12" s="446">
        <v>0</v>
      </c>
      <c r="G12" s="397">
        <f t="shared" si="1"/>
        <v>0</v>
      </c>
      <c r="I12" s="11"/>
      <c r="J12" s="11"/>
      <c r="K12" s="11"/>
      <c r="L12" s="11"/>
      <c r="M12" s="11"/>
      <c r="N12" s="11"/>
    </row>
    <row r="13" spans="1:14" ht="25.5" customHeight="1">
      <c r="A13" s="176" t="s">
        <v>883</v>
      </c>
      <c r="B13" s="411">
        <f aca="true" t="shared" si="2" ref="B13:G13">SUM(B6:B12)</f>
        <v>0</v>
      </c>
      <c r="C13" s="396">
        <f t="shared" si="2"/>
        <v>0</v>
      </c>
      <c r="D13" s="392">
        <f>SUM(D6:D12)</f>
        <v>0</v>
      </c>
      <c r="E13" s="397">
        <f t="shared" si="2"/>
        <v>0</v>
      </c>
      <c r="F13" s="397">
        <f t="shared" si="2"/>
        <v>0</v>
      </c>
      <c r="G13" s="397">
        <f t="shared" si="2"/>
        <v>0</v>
      </c>
      <c r="I13" s="11"/>
      <c r="J13" s="11"/>
      <c r="K13" s="11"/>
      <c r="L13" s="11"/>
      <c r="M13" s="11"/>
      <c r="N13" s="11"/>
    </row>
    <row r="14" spans="9:14" ht="25.5" customHeight="1">
      <c r="I14" s="11"/>
      <c r="J14" s="11"/>
      <c r="K14" s="11"/>
      <c r="L14" s="11"/>
      <c r="M14" s="11"/>
      <c r="N14" s="11"/>
    </row>
    <row r="15" spans="9:14" ht="25.5" customHeight="1">
      <c r="I15" s="11"/>
      <c r="J15" s="11"/>
      <c r="K15" s="11"/>
      <c r="L15" s="11"/>
      <c r="M15" s="11"/>
      <c r="N15" s="11"/>
    </row>
    <row r="16" spans="9:14" ht="25.5" customHeight="1">
      <c r="I16" s="38"/>
      <c r="J16" s="38"/>
      <c r="K16" s="38"/>
      <c r="L16" s="38"/>
      <c r="M16" s="38"/>
      <c r="N16" s="38"/>
    </row>
    <row r="17" spans="9:14" ht="25.5" customHeight="1">
      <c r="I17" s="38"/>
      <c r="J17" s="38"/>
      <c r="K17" s="38"/>
      <c r="L17" s="38"/>
      <c r="M17" s="38"/>
      <c r="N17" s="38"/>
    </row>
    <row r="18" spans="1:14" ht="25.5" customHeight="1">
      <c r="A18" s="1396" t="s">
        <v>903</v>
      </c>
      <c r="B18" s="1396"/>
      <c r="C18" s="1396"/>
      <c r="D18" s="1396"/>
      <c r="E18" s="1396"/>
      <c r="F18" s="1396"/>
      <c r="G18" s="1396"/>
      <c r="I18" s="38"/>
      <c r="J18" s="38"/>
      <c r="K18" s="38"/>
      <c r="L18" s="38"/>
      <c r="M18" s="38"/>
      <c r="N18" s="38"/>
    </row>
    <row r="19" spans="3:14" ht="25.5" customHeight="1">
      <c r="C19" s="209"/>
      <c r="D19" s="209"/>
      <c r="G19" s="65" t="s">
        <v>1387</v>
      </c>
      <c r="I19" s="38"/>
      <c r="J19" s="38"/>
      <c r="K19" s="38"/>
      <c r="L19" s="38"/>
      <c r="M19" s="38"/>
      <c r="N19" s="38"/>
    </row>
    <row r="20" spans="1:14" ht="25.5" customHeight="1">
      <c r="A20" s="1256" t="s">
        <v>1069</v>
      </c>
      <c r="B20" s="1221" t="s">
        <v>1565</v>
      </c>
      <c r="C20" s="1348"/>
      <c r="D20" s="1222"/>
      <c r="E20" s="992" t="s">
        <v>1566</v>
      </c>
      <c r="F20" s="67" t="s">
        <v>1577</v>
      </c>
      <c r="G20" s="67" t="s">
        <v>884</v>
      </c>
      <c r="I20" s="38"/>
      <c r="J20" s="38"/>
      <c r="K20" s="38"/>
      <c r="L20" s="38"/>
      <c r="M20" s="38"/>
      <c r="N20" s="38"/>
    </row>
    <row r="21" spans="1:14" ht="25.5" customHeight="1">
      <c r="A21" s="1257"/>
      <c r="B21" s="196" t="s">
        <v>1378</v>
      </c>
      <c r="C21" s="197" t="s">
        <v>1380</v>
      </c>
      <c r="D21" s="198" t="s">
        <v>1071</v>
      </c>
      <c r="E21" s="199" t="s">
        <v>885</v>
      </c>
      <c r="F21" s="71" t="s">
        <v>1381</v>
      </c>
      <c r="G21" s="69" t="s">
        <v>886</v>
      </c>
      <c r="I21" s="38"/>
      <c r="J21" s="38"/>
      <c r="K21" s="38"/>
      <c r="L21" s="38"/>
      <c r="M21" s="38"/>
      <c r="N21" s="38"/>
    </row>
    <row r="22" spans="1:14" ht="25.5" customHeight="1">
      <c r="A22" s="1342"/>
      <c r="B22" s="75" t="s">
        <v>997</v>
      </c>
      <c r="C22" s="76" t="s">
        <v>998</v>
      </c>
      <c r="D22" s="77" t="s">
        <v>869</v>
      </c>
      <c r="E22" s="990" t="s">
        <v>874</v>
      </c>
      <c r="F22" s="48" t="s">
        <v>875</v>
      </c>
      <c r="G22" s="48" t="s">
        <v>876</v>
      </c>
      <c r="I22" s="38"/>
      <c r="J22" s="38"/>
      <c r="K22" s="38"/>
      <c r="L22" s="38"/>
      <c r="M22" s="38"/>
      <c r="N22" s="38"/>
    </row>
    <row r="23" spans="1:14" ht="25.5" customHeight="1">
      <c r="A23" s="345" t="s">
        <v>1125</v>
      </c>
      <c r="B23" s="408">
        <v>20</v>
      </c>
      <c r="C23" s="409">
        <v>0</v>
      </c>
      <c r="D23" s="392">
        <f aca="true" t="shared" si="3" ref="D23:D28">B23-C23</f>
        <v>20</v>
      </c>
      <c r="E23" s="434">
        <v>0</v>
      </c>
      <c r="F23" s="446">
        <v>7</v>
      </c>
      <c r="G23" s="397">
        <f aca="true" t="shared" si="4" ref="G23:G28">D23+E23+F23</f>
        <v>27</v>
      </c>
      <c r="I23" s="38"/>
      <c r="J23" s="38"/>
      <c r="K23" s="38"/>
      <c r="L23" s="38"/>
      <c r="M23" s="38"/>
      <c r="N23" s="38"/>
    </row>
    <row r="24" spans="1:14" ht="25.5" customHeight="1">
      <c r="A24" s="345" t="s">
        <v>887</v>
      </c>
      <c r="B24" s="408">
        <v>0</v>
      </c>
      <c r="C24" s="409">
        <v>0</v>
      </c>
      <c r="D24" s="392">
        <f t="shared" si="3"/>
        <v>0</v>
      </c>
      <c r="E24" s="434">
        <v>0</v>
      </c>
      <c r="F24" s="446">
        <v>0</v>
      </c>
      <c r="G24" s="397">
        <f t="shared" si="4"/>
        <v>0</v>
      </c>
      <c r="I24" s="38"/>
      <c r="J24" s="38"/>
      <c r="K24" s="38"/>
      <c r="L24" s="38"/>
      <c r="M24" s="38"/>
      <c r="N24" s="38"/>
    </row>
    <row r="25" spans="1:14" ht="25.5" customHeight="1">
      <c r="A25" s="35" t="s">
        <v>888</v>
      </c>
      <c r="B25" s="408">
        <v>0</v>
      </c>
      <c r="C25" s="409">
        <v>0</v>
      </c>
      <c r="D25" s="392">
        <f t="shared" si="3"/>
        <v>0</v>
      </c>
      <c r="E25" s="434">
        <v>0</v>
      </c>
      <c r="F25" s="446">
        <v>0</v>
      </c>
      <c r="G25" s="397">
        <f t="shared" si="4"/>
        <v>0</v>
      </c>
      <c r="I25" s="38"/>
      <c r="J25" s="38"/>
      <c r="K25" s="38"/>
      <c r="L25" s="38"/>
      <c r="M25" s="38"/>
      <c r="N25" s="38"/>
    </row>
    <row r="26" spans="1:14" ht="25.5" customHeight="1">
      <c r="A26" s="35" t="s">
        <v>889</v>
      </c>
      <c r="B26" s="408">
        <v>0</v>
      </c>
      <c r="C26" s="409">
        <v>0</v>
      </c>
      <c r="D26" s="392">
        <f t="shared" si="3"/>
        <v>0</v>
      </c>
      <c r="E26" s="434">
        <v>0</v>
      </c>
      <c r="F26" s="446">
        <v>0</v>
      </c>
      <c r="G26" s="397">
        <f t="shared" si="4"/>
        <v>0</v>
      </c>
      <c r="I26" s="38"/>
      <c r="J26" s="38"/>
      <c r="K26" s="38"/>
      <c r="L26" s="38"/>
      <c r="M26" s="38"/>
      <c r="N26" s="38"/>
    </row>
    <row r="27" spans="1:14" ht="25.5" customHeight="1">
      <c r="A27" s="35" t="s">
        <v>1244</v>
      </c>
      <c r="B27" s="408">
        <v>0</v>
      </c>
      <c r="C27" s="409">
        <v>0</v>
      </c>
      <c r="D27" s="392">
        <f t="shared" si="3"/>
        <v>0</v>
      </c>
      <c r="E27" s="434">
        <v>0</v>
      </c>
      <c r="F27" s="446">
        <v>0</v>
      </c>
      <c r="G27" s="397">
        <f t="shared" si="4"/>
        <v>0</v>
      </c>
      <c r="I27" s="38"/>
      <c r="J27" s="38"/>
      <c r="K27" s="38"/>
      <c r="L27" s="38"/>
      <c r="M27" s="38"/>
      <c r="N27" s="38"/>
    </row>
    <row r="28" spans="1:14" ht="25.5" customHeight="1">
      <c r="A28" s="35" t="s">
        <v>890</v>
      </c>
      <c r="B28" s="408">
        <v>0</v>
      </c>
      <c r="C28" s="409">
        <v>0</v>
      </c>
      <c r="D28" s="392">
        <f t="shared" si="3"/>
        <v>0</v>
      </c>
      <c r="E28" s="434">
        <v>0</v>
      </c>
      <c r="F28" s="446">
        <v>0</v>
      </c>
      <c r="G28" s="397">
        <f t="shared" si="4"/>
        <v>0</v>
      </c>
      <c r="I28" s="38"/>
      <c r="J28" s="38"/>
      <c r="K28" s="38"/>
      <c r="L28" s="38"/>
      <c r="M28" s="38"/>
      <c r="N28" s="38"/>
    </row>
    <row r="29" spans="1:14" ht="25.5" customHeight="1">
      <c r="A29" s="78" t="s">
        <v>1407</v>
      </c>
      <c r="B29" s="411">
        <f aca="true" t="shared" si="5" ref="B29:G29">SUM(B23:B28)</f>
        <v>20</v>
      </c>
      <c r="C29" s="396">
        <f t="shared" si="5"/>
        <v>0</v>
      </c>
      <c r="D29" s="392">
        <f t="shared" si="5"/>
        <v>20</v>
      </c>
      <c r="E29" s="397">
        <f t="shared" si="5"/>
        <v>0</v>
      </c>
      <c r="F29" s="397">
        <f t="shared" si="5"/>
        <v>7</v>
      </c>
      <c r="G29" s="397">
        <f t="shared" si="5"/>
        <v>27</v>
      </c>
      <c r="I29" s="38"/>
      <c r="J29" s="38"/>
      <c r="K29" s="38"/>
      <c r="L29" s="38"/>
      <c r="M29" s="38"/>
      <c r="N29" s="38"/>
    </row>
    <row r="30" spans="1:14" ht="25.5" customHeight="1">
      <c r="A30" s="407" t="s">
        <v>1992</v>
      </c>
      <c r="I30" s="38"/>
      <c r="J30" s="38"/>
      <c r="K30" s="38"/>
      <c r="L30" s="38"/>
      <c r="M30" s="38"/>
      <c r="N30" s="38"/>
    </row>
    <row r="31" spans="9:14" ht="19.5" customHeight="1">
      <c r="I31" s="38"/>
      <c r="J31" s="38"/>
      <c r="K31" s="38"/>
      <c r="L31" s="38"/>
      <c r="M31" s="38"/>
      <c r="N31" s="38"/>
    </row>
    <row r="32" spans="9:14" ht="19.5" customHeight="1">
      <c r="I32" s="38"/>
      <c r="J32" s="38"/>
      <c r="K32" s="38"/>
      <c r="L32" s="38"/>
      <c r="M32" s="38"/>
      <c r="N32" s="38"/>
    </row>
    <row r="33" spans="9:14" ht="19.5" customHeight="1">
      <c r="I33" s="38"/>
      <c r="J33" s="38"/>
      <c r="K33" s="38"/>
      <c r="L33" s="38"/>
      <c r="M33" s="38"/>
      <c r="N33" s="38"/>
    </row>
    <row r="34" spans="9:14" ht="19.5" customHeight="1">
      <c r="I34" s="38"/>
      <c r="J34" s="38"/>
      <c r="K34" s="38"/>
      <c r="L34" s="38"/>
      <c r="M34" s="38"/>
      <c r="N34" s="38"/>
    </row>
    <row r="35" spans="9:14" ht="19.5" customHeight="1">
      <c r="I35" s="38"/>
      <c r="J35" s="38"/>
      <c r="K35" s="38"/>
      <c r="L35" s="38"/>
      <c r="M35" s="38"/>
      <c r="N35" s="38"/>
    </row>
    <row r="36" spans="9:14" ht="19.5" customHeight="1">
      <c r="I36" s="38"/>
      <c r="J36" s="38"/>
      <c r="K36" s="38"/>
      <c r="L36" s="38"/>
      <c r="M36" s="38"/>
      <c r="N36" s="38"/>
    </row>
    <row r="37" spans="9:14" ht="19.5" customHeight="1">
      <c r="I37" s="38"/>
      <c r="J37" s="38"/>
      <c r="K37" s="38"/>
      <c r="L37" s="38"/>
      <c r="M37" s="38"/>
      <c r="N37" s="38"/>
    </row>
    <row r="38" spans="9:14" ht="19.5" customHeight="1">
      <c r="I38" s="38"/>
      <c r="J38" s="38"/>
      <c r="K38" s="38"/>
      <c r="L38" s="38"/>
      <c r="M38" s="38"/>
      <c r="N38" s="38"/>
    </row>
    <row r="39" spans="9:14" ht="19.5" customHeight="1">
      <c r="I39" s="38"/>
      <c r="J39" s="38"/>
      <c r="K39" s="38"/>
      <c r="L39" s="38"/>
      <c r="M39" s="38"/>
      <c r="N39" s="38"/>
    </row>
    <row r="40" spans="9:14" ht="19.5" customHeight="1">
      <c r="I40" s="38"/>
      <c r="J40" s="38"/>
      <c r="K40" s="38"/>
      <c r="L40" s="38"/>
      <c r="M40" s="38"/>
      <c r="N40" s="38"/>
    </row>
    <row r="41" spans="9:14" ht="19.5" customHeight="1">
      <c r="I41" s="38"/>
      <c r="J41" s="38"/>
      <c r="K41" s="38"/>
      <c r="L41" s="38"/>
      <c r="M41" s="38"/>
      <c r="N41" s="38"/>
    </row>
    <row r="42" spans="9:14" ht="19.5" customHeight="1">
      <c r="I42" s="38"/>
      <c r="J42" s="38"/>
      <c r="K42" s="38"/>
      <c r="L42" s="38"/>
      <c r="M42" s="38"/>
      <c r="N42" s="38"/>
    </row>
    <row r="43" spans="9:14" ht="19.5" customHeight="1">
      <c r="I43" s="38"/>
      <c r="J43" s="38"/>
      <c r="K43" s="38"/>
      <c r="L43" s="38"/>
      <c r="M43" s="38"/>
      <c r="N43" s="38"/>
    </row>
    <row r="44" spans="9:14" ht="19.5" customHeight="1">
      <c r="I44" s="11"/>
      <c r="J44" s="11"/>
      <c r="K44" s="11"/>
      <c r="L44" s="11"/>
      <c r="M44" s="11"/>
      <c r="N44" s="11"/>
    </row>
    <row r="45" spans="9:14" ht="19.5" customHeight="1">
      <c r="I45" s="11"/>
      <c r="J45" s="11"/>
      <c r="K45" s="11"/>
      <c r="L45" s="11"/>
      <c r="M45" s="11"/>
      <c r="N45" s="11"/>
    </row>
    <row r="46" spans="9:14" ht="19.5" customHeight="1">
      <c r="I46" s="11"/>
      <c r="J46" s="11"/>
      <c r="K46" s="11"/>
      <c r="L46" s="11"/>
      <c r="M46" s="11"/>
      <c r="N46" s="11"/>
    </row>
    <row r="47" spans="9:14" ht="19.5" customHeight="1">
      <c r="I47" s="11"/>
      <c r="J47" s="11"/>
      <c r="K47" s="11"/>
      <c r="L47" s="11"/>
      <c r="M47" s="11"/>
      <c r="N47" s="11"/>
    </row>
    <row r="48" spans="9:14" ht="19.5" customHeight="1">
      <c r="I48" s="11"/>
      <c r="J48" s="11"/>
      <c r="K48" s="11"/>
      <c r="L48" s="11"/>
      <c r="M48" s="11"/>
      <c r="N48" s="11"/>
    </row>
    <row r="49" spans="9:14" ht="19.5" customHeight="1">
      <c r="I49" s="11"/>
      <c r="J49" s="11"/>
      <c r="K49" s="11"/>
      <c r="L49" s="11"/>
      <c r="M49" s="11"/>
      <c r="N49" s="11"/>
    </row>
    <row r="50" spans="9:14" ht="19.5" customHeight="1">
      <c r="I50" s="11"/>
      <c r="J50" s="11"/>
      <c r="K50" s="11"/>
      <c r="L50" s="11"/>
      <c r="M50" s="11"/>
      <c r="N50" s="11"/>
    </row>
    <row r="51" spans="9:14" ht="19.5" customHeight="1">
      <c r="I51" s="11"/>
      <c r="J51" s="11"/>
      <c r="K51" s="11"/>
      <c r="L51" s="11"/>
      <c r="M51" s="11"/>
      <c r="N51" s="11"/>
    </row>
    <row r="52" spans="9:14" ht="19.5" customHeight="1">
      <c r="I52" s="11"/>
      <c r="J52" s="11"/>
      <c r="K52" s="11"/>
      <c r="L52" s="11"/>
      <c r="M52" s="11"/>
      <c r="N52" s="11"/>
    </row>
    <row r="53" spans="9:14" ht="19.5" customHeight="1">
      <c r="I53" s="11"/>
      <c r="J53" s="11"/>
      <c r="K53" s="11"/>
      <c r="L53" s="11"/>
      <c r="M53" s="11"/>
      <c r="N53" s="11"/>
    </row>
    <row r="54" spans="9:14" ht="19.5" customHeight="1">
      <c r="I54" s="11"/>
      <c r="J54" s="11"/>
      <c r="K54" s="11"/>
      <c r="L54" s="11"/>
      <c r="M54" s="11"/>
      <c r="N54" s="11"/>
    </row>
    <row r="55" spans="9:14" ht="19.5" customHeight="1">
      <c r="I55" s="11"/>
      <c r="J55" s="11"/>
      <c r="K55" s="11"/>
      <c r="L55" s="11"/>
      <c r="M55" s="11"/>
      <c r="N55" s="11"/>
    </row>
    <row r="56" spans="9:14" ht="19.5" customHeight="1">
      <c r="I56" s="11"/>
      <c r="J56" s="11"/>
      <c r="K56" s="11"/>
      <c r="L56" s="11"/>
      <c r="M56" s="11"/>
      <c r="N56" s="11"/>
    </row>
    <row r="57" spans="9:14" ht="19.5" customHeight="1">
      <c r="I57" s="11"/>
      <c r="J57" s="11"/>
      <c r="K57" s="11"/>
      <c r="L57" s="11"/>
      <c r="M57" s="11"/>
      <c r="N57" s="11"/>
    </row>
    <row r="58" spans="9:14" ht="19.5" customHeight="1">
      <c r="I58" s="11"/>
      <c r="J58" s="11"/>
      <c r="K58" s="11"/>
      <c r="L58" s="11"/>
      <c r="M58" s="11"/>
      <c r="N58" s="11"/>
    </row>
    <row r="59" spans="9:14" ht="19.5" customHeight="1">
      <c r="I59" s="11"/>
      <c r="J59" s="11"/>
      <c r="K59" s="11"/>
      <c r="L59" s="11"/>
      <c r="M59" s="11"/>
      <c r="N59" s="11"/>
    </row>
    <row r="60" spans="9:14" ht="19.5" customHeight="1">
      <c r="I60" s="11"/>
      <c r="J60" s="11"/>
      <c r="K60" s="11"/>
      <c r="L60" s="11"/>
      <c r="M60" s="11"/>
      <c r="N60" s="11"/>
    </row>
    <row r="61" spans="9:14" ht="19.5" customHeight="1">
      <c r="I61" s="11"/>
      <c r="J61" s="11"/>
      <c r="K61" s="11"/>
      <c r="L61" s="11"/>
      <c r="M61" s="11"/>
      <c r="N61" s="11"/>
    </row>
    <row r="62" spans="9:14" ht="19.5" customHeight="1">
      <c r="I62" s="11"/>
      <c r="J62" s="11"/>
      <c r="K62" s="11"/>
      <c r="L62" s="11"/>
      <c r="M62" s="11"/>
      <c r="N62" s="11"/>
    </row>
    <row r="64" spans="9:14" ht="19.5" customHeight="1">
      <c r="I64" s="11"/>
      <c r="J64" s="11"/>
      <c r="K64" s="11"/>
      <c r="L64" s="11"/>
      <c r="M64" s="11"/>
      <c r="N64" s="11"/>
    </row>
  </sheetData>
  <sheetProtection password="CC4D" sheet="1" objects="1" scenarios="1"/>
  <mergeCells count="6">
    <mergeCell ref="A18:G18"/>
    <mergeCell ref="A20:A22"/>
    <mergeCell ref="B20:D20"/>
    <mergeCell ref="A1:G1"/>
    <mergeCell ref="A3:A5"/>
    <mergeCell ref="B3:D3"/>
  </mergeCells>
  <printOptions horizontalCentered="1"/>
  <pageMargins left="0.7480314960629921" right="0.7480314960629921" top="0.984251968503937" bottom="0.5905511811023623" header="0.5118110236220472" footer="0.5118110236220472"/>
  <pageSetup fitToHeight="1" fitToWidth="1" horizontalDpi="600" verticalDpi="6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tabColor indexed="27"/>
    <pageSetUpPr fitToPage="1"/>
  </sheetPr>
  <dimension ref="A1:U61"/>
  <sheetViews>
    <sheetView showGridLines="0" showZeros="0" zoomScale="70" zoomScaleNormal="70" zoomScaleSheetLayoutView="75" workbookViewId="0" topLeftCell="A1">
      <pane xSplit="1" ySplit="5" topLeftCell="C6" activePane="bottomRight" state="frozen"/>
      <selection pane="topLeft" activeCell="B29" sqref="B29:C29"/>
      <selection pane="topRight" activeCell="B29" sqref="B29:C29"/>
      <selection pane="bottomLeft" activeCell="B29" sqref="B29:C29"/>
      <selection pane="bottomRight" activeCell="J11" sqref="J11"/>
    </sheetView>
  </sheetViews>
  <sheetFormatPr defaultColWidth="8.88671875" defaultRowHeight="13.5"/>
  <cols>
    <col min="1" max="1" width="16.5546875" style="63" customWidth="1"/>
    <col min="2" max="2" width="11.10546875" style="97" customWidth="1"/>
    <col min="3" max="14" width="11.10546875" style="63" customWidth="1"/>
    <col min="15" max="15" width="7.99609375" style="63" customWidth="1"/>
    <col min="16" max="21" width="7.99609375" style="61" customWidth="1"/>
    <col min="22" max="16384" width="7.99609375" style="63" customWidth="1"/>
  </cols>
  <sheetData>
    <row r="1" spans="1:21" ht="30" customHeight="1">
      <c r="A1" s="1396" t="s">
        <v>1165</v>
      </c>
      <c r="B1" s="1396"/>
      <c r="C1" s="1396"/>
      <c r="D1" s="1396"/>
      <c r="E1" s="1396"/>
      <c r="F1" s="1396"/>
      <c r="G1" s="1396"/>
      <c r="H1" s="1396"/>
      <c r="I1" s="1396"/>
      <c r="J1" s="1396"/>
      <c r="K1" s="1396"/>
      <c r="L1" s="1396"/>
      <c r="M1" s="1396"/>
      <c r="P1" s="1"/>
      <c r="Q1" s="1"/>
      <c r="R1" s="1"/>
      <c r="S1" s="1"/>
      <c r="T1" s="1"/>
      <c r="U1" s="1"/>
    </row>
    <row r="2" spans="14:21" ht="19.5" customHeight="1">
      <c r="N2" s="201" t="s">
        <v>891</v>
      </c>
      <c r="P2" s="1"/>
      <c r="Q2" s="1"/>
      <c r="R2" s="1"/>
      <c r="S2" s="1"/>
      <c r="T2" s="1"/>
      <c r="U2" s="1"/>
    </row>
    <row r="3" spans="1:21" ht="24.75" customHeight="1">
      <c r="A3" s="1256" t="s">
        <v>892</v>
      </c>
      <c r="B3" s="1553" t="s">
        <v>1578</v>
      </c>
      <c r="C3" s="1524" t="s">
        <v>1545</v>
      </c>
      <c r="D3" s="1525"/>
      <c r="E3" s="1525"/>
      <c r="F3" s="1525"/>
      <c r="G3" s="1550"/>
      <c r="H3" s="1551" t="s">
        <v>640</v>
      </c>
      <c r="I3" s="1524" t="s">
        <v>1579</v>
      </c>
      <c r="J3" s="1525"/>
      <c r="K3" s="1550"/>
      <c r="L3" s="1545" t="s">
        <v>1100</v>
      </c>
      <c r="M3" s="1546"/>
      <c r="N3" s="1547"/>
      <c r="P3" s="1"/>
      <c r="Q3" s="1"/>
      <c r="R3" s="1"/>
      <c r="S3" s="1"/>
      <c r="T3" s="1"/>
      <c r="U3" s="1"/>
    </row>
    <row r="4" spans="1:21" ht="20.25" customHeight="1">
      <c r="A4" s="1257"/>
      <c r="B4" s="1554"/>
      <c r="C4" s="196" t="s">
        <v>1072</v>
      </c>
      <c r="D4" s="197" t="s">
        <v>893</v>
      </c>
      <c r="E4" s="197" t="s">
        <v>894</v>
      </c>
      <c r="F4" s="197" t="s">
        <v>371</v>
      </c>
      <c r="G4" s="1048" t="s">
        <v>1073</v>
      </c>
      <c r="H4" s="1523"/>
      <c r="I4" s="1556" t="s">
        <v>1580</v>
      </c>
      <c r="J4" s="197" t="s">
        <v>375</v>
      </c>
      <c r="K4" s="1558" t="s">
        <v>376</v>
      </c>
      <c r="L4" s="1541" t="s">
        <v>377</v>
      </c>
      <c r="M4" s="1543" t="s">
        <v>378</v>
      </c>
      <c r="N4" s="1548" t="s">
        <v>376</v>
      </c>
      <c r="P4" s="1"/>
      <c r="Q4" s="1"/>
      <c r="R4" s="1"/>
      <c r="S4" s="1"/>
      <c r="T4" s="1"/>
      <c r="U4" s="1"/>
    </row>
    <row r="5" spans="1:21" ht="19.5" customHeight="1">
      <c r="A5" s="1342"/>
      <c r="B5" s="1555"/>
      <c r="C5" s="75" t="s">
        <v>997</v>
      </c>
      <c r="D5" s="76" t="s">
        <v>895</v>
      </c>
      <c r="E5" s="76" t="s">
        <v>896</v>
      </c>
      <c r="F5" s="76" t="s">
        <v>372</v>
      </c>
      <c r="G5" s="1042" t="s">
        <v>373</v>
      </c>
      <c r="H5" s="1552"/>
      <c r="I5" s="1557"/>
      <c r="J5" s="76" t="s">
        <v>1856</v>
      </c>
      <c r="K5" s="1559"/>
      <c r="L5" s="1542"/>
      <c r="M5" s="1544"/>
      <c r="N5" s="1549"/>
      <c r="P5" s="1"/>
      <c r="Q5" s="1"/>
      <c r="R5" s="1"/>
      <c r="S5" s="1"/>
      <c r="T5" s="1"/>
      <c r="U5" s="1"/>
    </row>
    <row r="6" spans="1:21" ht="29.25" customHeight="1">
      <c r="A6" s="35" t="s">
        <v>897</v>
      </c>
      <c r="B6" s="871">
        <f>'3-3.조달(신용)'!E6</f>
        <v>16520</v>
      </c>
      <c r="C6" s="408">
        <v>8</v>
      </c>
      <c r="D6" s="409">
        <v>0</v>
      </c>
      <c r="E6" s="409">
        <v>0</v>
      </c>
      <c r="F6" s="410">
        <v>4</v>
      </c>
      <c r="G6" s="392">
        <f>C6-D6-E6+F6</f>
        <v>12</v>
      </c>
      <c r="H6" s="791">
        <f aca="true" t="shared" si="0" ref="H6:H19">IF(B6=0,0,ROUND(G6/B6*365/273,4))</f>
        <v>0.001</v>
      </c>
      <c r="I6" s="412">
        <f>'3-3.조달(신용)'!J6</f>
        <v>16419</v>
      </c>
      <c r="J6" s="413">
        <v>4</v>
      </c>
      <c r="K6" s="792">
        <f aca="true" t="shared" si="1" ref="K6:K19">IF(I6=0,0,ROUND(J6/I6*365/92,4))</f>
        <v>0.001</v>
      </c>
      <c r="L6" s="412">
        <f>'3-3.조달(신용)'!K6</f>
        <v>16495</v>
      </c>
      <c r="M6" s="396">
        <f>G6+J6</f>
        <v>16</v>
      </c>
      <c r="N6" s="792">
        <f>IF(L6=0,0,ROUND(M6/L6,4))</f>
        <v>0.001</v>
      </c>
      <c r="P6" s="1"/>
      <c r="Q6" s="1"/>
      <c r="R6" s="1"/>
      <c r="S6" s="1"/>
      <c r="T6" s="1"/>
      <c r="U6" s="1"/>
    </row>
    <row r="7" spans="1:21" ht="29.25" customHeight="1">
      <c r="A7" s="35" t="s">
        <v>898</v>
      </c>
      <c r="B7" s="871">
        <f>'3-3.조달(신용)'!E7</f>
        <v>691</v>
      </c>
      <c r="C7" s="408">
        <v>0</v>
      </c>
      <c r="D7" s="409">
        <v>0</v>
      </c>
      <c r="E7" s="409">
        <v>0</v>
      </c>
      <c r="F7" s="410">
        <v>0</v>
      </c>
      <c r="G7" s="392">
        <f aca="true" t="shared" si="2" ref="G7:G18">C7-D7-E7+F7</f>
        <v>0</v>
      </c>
      <c r="H7" s="791">
        <f t="shared" si="0"/>
        <v>0</v>
      </c>
      <c r="I7" s="412">
        <f>'3-3.조달(신용)'!J7</f>
        <v>716</v>
      </c>
      <c r="J7" s="413">
        <v>0</v>
      </c>
      <c r="K7" s="792">
        <f t="shared" si="1"/>
        <v>0</v>
      </c>
      <c r="L7" s="412">
        <f>'3-3.조달(신용)'!K7</f>
        <v>697</v>
      </c>
      <c r="M7" s="396">
        <f aca="true" t="shared" si="3" ref="M7:M18">G7+J7</f>
        <v>0</v>
      </c>
      <c r="N7" s="792">
        <f aca="true" t="shared" si="4" ref="N7:N19">IF(L7=0,0,ROUND(M7/L7,4))</f>
        <v>0</v>
      </c>
      <c r="P7" s="1"/>
      <c r="Q7" s="1"/>
      <c r="R7" s="1"/>
      <c r="S7" s="1"/>
      <c r="T7" s="1"/>
      <c r="U7" s="1"/>
    </row>
    <row r="8" spans="1:21" ht="29.25" customHeight="1">
      <c r="A8" s="35" t="s">
        <v>899</v>
      </c>
      <c r="B8" s="871">
        <f>'3-3.조달(신용)'!E8</f>
        <v>3696</v>
      </c>
      <c r="C8" s="408">
        <v>5</v>
      </c>
      <c r="D8" s="409">
        <v>0</v>
      </c>
      <c r="E8" s="409">
        <v>0</v>
      </c>
      <c r="F8" s="410">
        <v>0</v>
      </c>
      <c r="G8" s="392">
        <f t="shared" si="2"/>
        <v>5</v>
      </c>
      <c r="H8" s="791">
        <f t="shared" si="0"/>
        <v>0.0018</v>
      </c>
      <c r="I8" s="412">
        <f>'3-3.조달(신용)'!J8</f>
        <v>3664</v>
      </c>
      <c r="J8" s="413">
        <v>2</v>
      </c>
      <c r="K8" s="792">
        <f t="shared" si="1"/>
        <v>0.0022</v>
      </c>
      <c r="L8" s="412">
        <f>'3-3.조달(신용)'!K8</f>
        <v>3688</v>
      </c>
      <c r="M8" s="396">
        <f t="shared" si="3"/>
        <v>7</v>
      </c>
      <c r="N8" s="792">
        <f t="shared" si="4"/>
        <v>0.0019</v>
      </c>
      <c r="P8" s="11"/>
      <c r="Q8" s="11"/>
      <c r="R8" s="11"/>
      <c r="S8" s="11"/>
      <c r="T8" s="11"/>
      <c r="U8" s="11"/>
    </row>
    <row r="9" spans="1:21" ht="29.25" customHeight="1">
      <c r="A9" s="35" t="s">
        <v>900</v>
      </c>
      <c r="B9" s="871">
        <f>'3-3.조달(신용)'!E9</f>
        <v>5299</v>
      </c>
      <c r="C9" s="408">
        <v>81</v>
      </c>
      <c r="D9" s="409">
        <v>2</v>
      </c>
      <c r="E9" s="409">
        <v>0</v>
      </c>
      <c r="F9" s="410">
        <v>3</v>
      </c>
      <c r="G9" s="392">
        <f t="shared" si="2"/>
        <v>82</v>
      </c>
      <c r="H9" s="791">
        <f t="shared" si="0"/>
        <v>0.0207</v>
      </c>
      <c r="I9" s="412">
        <f>'3-3.조달(신용)'!J9</f>
        <v>5849</v>
      </c>
      <c r="J9" s="413">
        <v>31</v>
      </c>
      <c r="K9" s="792">
        <f t="shared" si="1"/>
        <v>0.021</v>
      </c>
      <c r="L9" s="412">
        <f>'3-3.조달(신용)'!K9</f>
        <v>5437</v>
      </c>
      <c r="M9" s="396">
        <f t="shared" si="3"/>
        <v>113</v>
      </c>
      <c r="N9" s="792">
        <f t="shared" si="4"/>
        <v>0.0208</v>
      </c>
      <c r="P9" s="11"/>
      <c r="Q9" s="11"/>
      <c r="R9" s="11"/>
      <c r="S9" s="11"/>
      <c r="T9" s="11"/>
      <c r="U9" s="11"/>
    </row>
    <row r="10" spans="1:21" ht="29.25" customHeight="1">
      <c r="A10" s="35" t="s">
        <v>904</v>
      </c>
      <c r="B10" s="871">
        <f>'3-3.조달(신용)'!E10</f>
        <v>4013</v>
      </c>
      <c r="C10" s="408">
        <v>73</v>
      </c>
      <c r="D10" s="409">
        <v>1</v>
      </c>
      <c r="E10" s="409">
        <v>0</v>
      </c>
      <c r="F10" s="410">
        <v>1</v>
      </c>
      <c r="G10" s="392">
        <f t="shared" si="2"/>
        <v>73</v>
      </c>
      <c r="H10" s="791">
        <f t="shared" si="0"/>
        <v>0.0243</v>
      </c>
      <c r="I10" s="412">
        <f>'3-3.조달(신용)'!J10</f>
        <v>3809</v>
      </c>
      <c r="J10" s="413">
        <v>24</v>
      </c>
      <c r="K10" s="792">
        <f t="shared" si="1"/>
        <v>0.025</v>
      </c>
      <c r="L10" s="412">
        <f>'3-3.조달(신용)'!K10</f>
        <v>3962</v>
      </c>
      <c r="M10" s="396">
        <f t="shared" si="3"/>
        <v>97</v>
      </c>
      <c r="N10" s="792">
        <f t="shared" si="4"/>
        <v>0.0245</v>
      </c>
      <c r="P10" s="11"/>
      <c r="Q10" s="11"/>
      <c r="R10" s="11"/>
      <c r="S10" s="11"/>
      <c r="T10" s="11"/>
      <c r="U10" s="11"/>
    </row>
    <row r="11" spans="1:21" ht="29.25" customHeight="1">
      <c r="A11" s="35" t="s">
        <v>905</v>
      </c>
      <c r="B11" s="871">
        <f>'3-3.조달(신용)'!E11</f>
        <v>91626</v>
      </c>
      <c r="C11" s="408">
        <v>3003</v>
      </c>
      <c r="D11" s="409">
        <v>1993</v>
      </c>
      <c r="E11" s="409">
        <v>0</v>
      </c>
      <c r="F11" s="410">
        <v>1801</v>
      </c>
      <c r="G11" s="392">
        <f t="shared" si="2"/>
        <v>2811</v>
      </c>
      <c r="H11" s="791">
        <f t="shared" si="0"/>
        <v>0.041</v>
      </c>
      <c r="I11" s="412">
        <f>'3-3.조달(신용)'!J11</f>
        <v>92138</v>
      </c>
      <c r="J11" s="413">
        <v>1100</v>
      </c>
      <c r="K11" s="792">
        <f t="shared" si="1"/>
        <v>0.0474</v>
      </c>
      <c r="L11" s="412">
        <f>'3-3.조달(신용)'!K11</f>
        <v>91754</v>
      </c>
      <c r="M11" s="396">
        <f t="shared" si="3"/>
        <v>3911</v>
      </c>
      <c r="N11" s="792">
        <f t="shared" si="4"/>
        <v>0.0426</v>
      </c>
      <c r="P11" s="11"/>
      <c r="Q11" s="11"/>
      <c r="R11" s="11"/>
      <c r="S11" s="11"/>
      <c r="T11" s="11"/>
      <c r="U11" s="11"/>
    </row>
    <row r="12" spans="1:21" ht="29.25" customHeight="1">
      <c r="A12" s="35" t="s">
        <v>906</v>
      </c>
      <c r="B12" s="871">
        <f>'3-3.조달(신용)'!E12</f>
        <v>2333</v>
      </c>
      <c r="C12" s="408">
        <v>75</v>
      </c>
      <c r="D12" s="409">
        <v>64</v>
      </c>
      <c r="E12" s="409">
        <v>0</v>
      </c>
      <c r="F12" s="410">
        <v>52</v>
      </c>
      <c r="G12" s="392">
        <f t="shared" si="2"/>
        <v>63</v>
      </c>
      <c r="H12" s="791">
        <f t="shared" si="0"/>
        <v>0.0361</v>
      </c>
      <c r="I12" s="412">
        <f>'3-3.조달(신용)'!J12</f>
        <v>2348</v>
      </c>
      <c r="J12" s="413">
        <v>22</v>
      </c>
      <c r="K12" s="792">
        <f t="shared" si="1"/>
        <v>0.0372</v>
      </c>
      <c r="L12" s="412">
        <f>'3-3.조달(신용)'!K12</f>
        <v>2337</v>
      </c>
      <c r="M12" s="396">
        <f t="shared" si="3"/>
        <v>85</v>
      </c>
      <c r="N12" s="792">
        <f t="shared" si="4"/>
        <v>0.0364</v>
      </c>
      <c r="P12" s="11"/>
      <c r="Q12" s="11"/>
      <c r="R12" s="11"/>
      <c r="S12" s="11"/>
      <c r="T12" s="11"/>
      <c r="U12" s="11"/>
    </row>
    <row r="13" spans="1:21" ht="29.25" customHeight="1">
      <c r="A13" s="35" t="s">
        <v>907</v>
      </c>
      <c r="B13" s="871">
        <f>'3-3.조달(신용)'!E13</f>
        <v>41</v>
      </c>
      <c r="C13" s="408">
        <v>1</v>
      </c>
      <c r="D13" s="409">
        <v>3</v>
      </c>
      <c r="E13" s="409">
        <v>0</v>
      </c>
      <c r="F13" s="410">
        <v>4</v>
      </c>
      <c r="G13" s="392">
        <f t="shared" si="2"/>
        <v>2</v>
      </c>
      <c r="H13" s="791">
        <f t="shared" si="0"/>
        <v>0.0652</v>
      </c>
      <c r="I13" s="412">
        <f>'3-3.조달(신용)'!J13</f>
        <v>41</v>
      </c>
      <c r="J13" s="413">
        <v>1</v>
      </c>
      <c r="K13" s="792">
        <f t="shared" si="1"/>
        <v>0.0968</v>
      </c>
      <c r="L13" s="412">
        <f>'3-3.조달(신용)'!K13</f>
        <v>41</v>
      </c>
      <c r="M13" s="396">
        <f t="shared" si="3"/>
        <v>3</v>
      </c>
      <c r="N13" s="792">
        <f t="shared" si="4"/>
        <v>0.0732</v>
      </c>
      <c r="P13" s="11"/>
      <c r="Q13" s="11"/>
      <c r="R13" s="11"/>
      <c r="S13" s="11"/>
      <c r="T13" s="11"/>
      <c r="U13" s="11"/>
    </row>
    <row r="14" spans="1:21" ht="29.25" customHeight="1">
      <c r="A14" s="35" t="s">
        <v>911</v>
      </c>
      <c r="B14" s="871">
        <f>'3-3.조달(신용)'!E14</f>
        <v>3788</v>
      </c>
      <c r="C14" s="408">
        <v>93</v>
      </c>
      <c r="D14" s="409">
        <v>186</v>
      </c>
      <c r="E14" s="409">
        <v>0</v>
      </c>
      <c r="F14" s="410">
        <v>212</v>
      </c>
      <c r="G14" s="392">
        <f t="shared" si="2"/>
        <v>119</v>
      </c>
      <c r="H14" s="791">
        <f t="shared" si="0"/>
        <v>0.042</v>
      </c>
      <c r="I14" s="412">
        <f>'3-3.조달(신용)'!J14</f>
        <v>3714</v>
      </c>
      <c r="J14" s="413">
        <v>39</v>
      </c>
      <c r="K14" s="792">
        <f t="shared" si="1"/>
        <v>0.0417</v>
      </c>
      <c r="L14" s="412">
        <f>'3-3.조달(신용)'!K14</f>
        <v>3770</v>
      </c>
      <c r="M14" s="396">
        <f t="shared" si="3"/>
        <v>158</v>
      </c>
      <c r="N14" s="792">
        <f t="shared" si="4"/>
        <v>0.0419</v>
      </c>
      <c r="P14" s="38"/>
      <c r="Q14" s="38"/>
      <c r="R14" s="38"/>
      <c r="S14" s="38"/>
      <c r="T14" s="38"/>
      <c r="U14" s="38"/>
    </row>
    <row r="15" spans="1:21" ht="29.25" customHeight="1">
      <c r="A15" s="35" t="s">
        <v>912</v>
      </c>
      <c r="B15" s="871">
        <f>'3-3.조달(신용)'!E15</f>
        <v>426</v>
      </c>
      <c r="C15" s="408">
        <v>30</v>
      </c>
      <c r="D15" s="409">
        <v>46</v>
      </c>
      <c r="E15" s="409">
        <v>0</v>
      </c>
      <c r="F15" s="410">
        <v>33</v>
      </c>
      <c r="G15" s="392">
        <f t="shared" si="2"/>
        <v>17</v>
      </c>
      <c r="H15" s="791">
        <f t="shared" si="0"/>
        <v>0.0534</v>
      </c>
      <c r="I15" s="412">
        <f>'3-3.조달(신용)'!J15</f>
        <v>416</v>
      </c>
      <c r="J15" s="413">
        <v>6</v>
      </c>
      <c r="K15" s="792">
        <f t="shared" si="1"/>
        <v>0.0572</v>
      </c>
      <c r="L15" s="412">
        <f>'3-3.조달(신용)'!K15</f>
        <v>424</v>
      </c>
      <c r="M15" s="396">
        <f t="shared" si="3"/>
        <v>23</v>
      </c>
      <c r="N15" s="792">
        <f t="shared" si="4"/>
        <v>0.0542</v>
      </c>
      <c r="P15" s="38"/>
      <c r="Q15" s="38"/>
      <c r="R15" s="38"/>
      <c r="S15" s="38"/>
      <c r="T15" s="38"/>
      <c r="U15" s="38"/>
    </row>
    <row r="16" spans="1:21" ht="29.25" customHeight="1">
      <c r="A16" s="35" t="s">
        <v>1122</v>
      </c>
      <c r="B16" s="871">
        <f>'3-3.조달(신용)'!E18</f>
        <v>35</v>
      </c>
      <c r="C16" s="408">
        <v>1</v>
      </c>
      <c r="D16" s="409">
        <v>1</v>
      </c>
      <c r="E16" s="409">
        <v>0</v>
      </c>
      <c r="F16" s="410">
        <v>0</v>
      </c>
      <c r="G16" s="392">
        <f t="shared" si="2"/>
        <v>0</v>
      </c>
      <c r="H16" s="791">
        <f t="shared" si="0"/>
        <v>0</v>
      </c>
      <c r="I16" s="412">
        <f>'3-3.조달(신용)'!J18</f>
        <v>28</v>
      </c>
      <c r="J16" s="413">
        <v>0</v>
      </c>
      <c r="K16" s="792">
        <f t="shared" si="1"/>
        <v>0</v>
      </c>
      <c r="L16" s="412">
        <f>'3-3.조달(신용)'!K18</f>
        <v>33</v>
      </c>
      <c r="M16" s="396">
        <f t="shared" si="3"/>
        <v>0</v>
      </c>
      <c r="N16" s="792">
        <f t="shared" si="4"/>
        <v>0</v>
      </c>
      <c r="P16" s="38"/>
      <c r="Q16" s="38"/>
      <c r="R16" s="38"/>
      <c r="S16" s="38"/>
      <c r="T16" s="38"/>
      <c r="U16" s="38"/>
    </row>
    <row r="17" spans="1:21" ht="29.25" customHeight="1">
      <c r="A17" s="35" t="s">
        <v>1123</v>
      </c>
      <c r="B17" s="871">
        <f>'3-3.조달(신용)'!E16</f>
        <v>0</v>
      </c>
      <c r="C17" s="408">
        <v>0</v>
      </c>
      <c r="D17" s="409">
        <v>0</v>
      </c>
      <c r="E17" s="409">
        <v>0</v>
      </c>
      <c r="F17" s="410">
        <v>0</v>
      </c>
      <c r="G17" s="392">
        <f t="shared" si="2"/>
        <v>0</v>
      </c>
      <c r="H17" s="791">
        <f t="shared" si="0"/>
        <v>0</v>
      </c>
      <c r="I17" s="412">
        <f>'3-3.조달(신용)'!J16</f>
        <v>0</v>
      </c>
      <c r="J17" s="413">
        <v>0</v>
      </c>
      <c r="K17" s="792">
        <f t="shared" si="1"/>
        <v>0</v>
      </c>
      <c r="L17" s="412">
        <f>'3-3.조달(신용)'!K16</f>
        <v>0</v>
      </c>
      <c r="M17" s="396">
        <f t="shared" si="3"/>
        <v>0</v>
      </c>
      <c r="N17" s="792">
        <f t="shared" si="4"/>
        <v>0</v>
      </c>
      <c r="P17" s="38"/>
      <c r="Q17" s="38"/>
      <c r="R17" s="38"/>
      <c r="S17" s="38"/>
      <c r="T17" s="38"/>
      <c r="U17" s="38"/>
    </row>
    <row r="18" spans="1:21" ht="29.25" customHeight="1">
      <c r="A18" s="35" t="s">
        <v>1124</v>
      </c>
      <c r="B18" s="871">
        <f>'3-3.조달(신용)'!E17</f>
        <v>0</v>
      </c>
      <c r="C18" s="408">
        <v>0</v>
      </c>
      <c r="D18" s="409">
        <v>0</v>
      </c>
      <c r="E18" s="409">
        <v>0</v>
      </c>
      <c r="F18" s="410">
        <v>0</v>
      </c>
      <c r="G18" s="392">
        <f t="shared" si="2"/>
        <v>0</v>
      </c>
      <c r="H18" s="791">
        <f t="shared" si="0"/>
        <v>0</v>
      </c>
      <c r="I18" s="412">
        <f>'3-3.조달(신용)'!J17</f>
        <v>0</v>
      </c>
      <c r="J18" s="413">
        <v>0</v>
      </c>
      <c r="K18" s="792">
        <f t="shared" si="1"/>
        <v>0</v>
      </c>
      <c r="L18" s="412">
        <f>'3-3.조달(신용)'!K17</f>
        <v>0</v>
      </c>
      <c r="M18" s="396">
        <f t="shared" si="3"/>
        <v>0</v>
      </c>
      <c r="N18" s="792">
        <f t="shared" si="4"/>
        <v>0</v>
      </c>
      <c r="P18" s="38"/>
      <c r="Q18" s="38"/>
      <c r="R18" s="38"/>
      <c r="S18" s="38"/>
      <c r="T18" s="38"/>
      <c r="U18" s="38"/>
    </row>
    <row r="19" spans="1:21" s="172" customFormat="1" ht="28.5" customHeight="1">
      <c r="A19" s="78" t="s">
        <v>913</v>
      </c>
      <c r="B19" s="872">
        <f aca="true" t="shared" si="5" ref="B19:G19">SUM(B6:B18)</f>
        <v>128468</v>
      </c>
      <c r="C19" s="411">
        <f t="shared" si="5"/>
        <v>3370</v>
      </c>
      <c r="D19" s="396">
        <f t="shared" si="5"/>
        <v>2296</v>
      </c>
      <c r="E19" s="396">
        <f t="shared" si="5"/>
        <v>0</v>
      </c>
      <c r="F19" s="396">
        <f t="shared" si="5"/>
        <v>2110</v>
      </c>
      <c r="G19" s="392">
        <f t="shared" si="5"/>
        <v>3184</v>
      </c>
      <c r="H19" s="791">
        <f t="shared" si="0"/>
        <v>0.0331</v>
      </c>
      <c r="I19" s="411">
        <f>SUM(I6:I18)</f>
        <v>129142</v>
      </c>
      <c r="J19" s="396">
        <f>SUM(J6:J18)</f>
        <v>1229</v>
      </c>
      <c r="K19" s="792">
        <f t="shared" si="1"/>
        <v>0.0378</v>
      </c>
      <c r="L19" s="411">
        <f>SUM(L6:L18)</f>
        <v>128638</v>
      </c>
      <c r="M19" s="396">
        <f>SUM(M6:M18)</f>
        <v>4413</v>
      </c>
      <c r="N19" s="792">
        <f t="shared" si="4"/>
        <v>0.0343</v>
      </c>
      <c r="P19" s="38"/>
      <c r="Q19" s="38"/>
      <c r="R19" s="38"/>
      <c r="S19" s="38"/>
      <c r="T19" s="38"/>
      <c r="U19" s="38"/>
    </row>
    <row r="20" spans="1:21" s="211" customFormat="1" ht="19.5" customHeight="1">
      <c r="A20" s="11" t="s">
        <v>639</v>
      </c>
      <c r="B20" s="57"/>
      <c r="C20" s="11"/>
      <c r="D20" s="11"/>
      <c r="E20" s="11"/>
      <c r="F20" s="11"/>
      <c r="G20" s="11"/>
      <c r="H20" s="212"/>
      <c r="I20" s="212"/>
      <c r="J20" s="213"/>
      <c r="K20" s="11"/>
      <c r="L20" s="11"/>
      <c r="M20" s="11"/>
      <c r="N20" s="11"/>
      <c r="P20" s="38"/>
      <c r="Q20" s="38"/>
      <c r="R20" s="38"/>
      <c r="S20" s="38"/>
      <c r="T20" s="38"/>
      <c r="U20" s="38"/>
    </row>
    <row r="21" spans="1:21" s="11" customFormat="1" ht="19.5" customHeight="1">
      <c r="A21" s="11" t="s">
        <v>374</v>
      </c>
      <c r="B21" s="57"/>
      <c r="P21" s="38"/>
      <c r="Q21" s="38"/>
      <c r="R21" s="38"/>
      <c r="S21" s="38"/>
      <c r="T21" s="38"/>
      <c r="U21" s="38"/>
    </row>
    <row r="22" spans="2:21" s="11" customFormat="1" ht="19.5" customHeight="1">
      <c r="B22" s="57"/>
      <c r="P22" s="38"/>
      <c r="Q22" s="38"/>
      <c r="R22" s="38"/>
      <c r="S22" s="38"/>
      <c r="T22" s="38"/>
      <c r="U22" s="38"/>
    </row>
    <row r="23" spans="1:21" s="11" customFormat="1" ht="19.5" customHeight="1">
      <c r="A23" s="63"/>
      <c r="B23" s="97"/>
      <c r="C23" s="63" t="s">
        <v>914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P23" s="38"/>
      <c r="Q23" s="38"/>
      <c r="R23" s="38"/>
      <c r="S23" s="38"/>
      <c r="T23" s="38"/>
      <c r="U23" s="38"/>
    </row>
    <row r="24" spans="16:21" ht="15" customHeight="1">
      <c r="P24" s="38"/>
      <c r="Q24" s="38"/>
      <c r="R24" s="38"/>
      <c r="S24" s="38"/>
      <c r="T24" s="38"/>
      <c r="U24" s="38"/>
    </row>
    <row r="25" spans="16:21" ht="15" customHeight="1">
      <c r="P25" s="38"/>
      <c r="Q25" s="38"/>
      <c r="R25" s="38"/>
      <c r="S25" s="38"/>
      <c r="T25" s="38"/>
      <c r="U25" s="38"/>
    </row>
    <row r="26" spans="16:21" ht="15" customHeight="1">
      <c r="P26" s="38"/>
      <c r="Q26" s="38"/>
      <c r="R26" s="38"/>
      <c r="S26" s="38"/>
      <c r="T26" s="38"/>
      <c r="U26" s="38"/>
    </row>
    <row r="27" spans="16:21" ht="15" customHeight="1">
      <c r="P27" s="38"/>
      <c r="Q27" s="38"/>
      <c r="R27" s="38"/>
      <c r="S27" s="38"/>
      <c r="T27" s="38"/>
      <c r="U27" s="38"/>
    </row>
    <row r="28" spans="16:21" ht="15" customHeight="1">
      <c r="P28" s="38"/>
      <c r="Q28" s="38"/>
      <c r="R28" s="38"/>
      <c r="S28" s="38"/>
      <c r="T28" s="38"/>
      <c r="U28" s="38"/>
    </row>
    <row r="29" spans="16:21" ht="15" customHeight="1">
      <c r="P29" s="38"/>
      <c r="Q29" s="38"/>
      <c r="R29" s="38"/>
      <c r="S29" s="38"/>
      <c r="T29" s="38"/>
      <c r="U29" s="38"/>
    </row>
    <row r="30" spans="16:21" ht="15" customHeight="1">
      <c r="P30" s="38"/>
      <c r="Q30" s="38"/>
      <c r="R30" s="38"/>
      <c r="S30" s="38"/>
      <c r="T30" s="38"/>
      <c r="U30" s="38"/>
    </row>
    <row r="31" spans="16:21" ht="15" customHeight="1">
      <c r="P31" s="38"/>
      <c r="Q31" s="38"/>
      <c r="R31" s="38"/>
      <c r="S31" s="38"/>
      <c r="T31" s="38"/>
      <c r="U31" s="38"/>
    </row>
    <row r="32" spans="16:21" ht="15" customHeight="1">
      <c r="P32" s="38"/>
      <c r="Q32" s="38"/>
      <c r="R32" s="38"/>
      <c r="S32" s="38"/>
      <c r="T32" s="38"/>
      <c r="U32" s="38"/>
    </row>
    <row r="33" spans="16:21" ht="15" customHeight="1">
      <c r="P33" s="38"/>
      <c r="Q33" s="38"/>
      <c r="R33" s="38"/>
      <c r="S33" s="38"/>
      <c r="T33" s="38"/>
      <c r="U33" s="38"/>
    </row>
    <row r="34" spans="9:21" ht="15" customHeight="1">
      <c r="I34" s="214"/>
      <c r="P34" s="38"/>
      <c r="Q34" s="38"/>
      <c r="R34" s="38"/>
      <c r="S34" s="38"/>
      <c r="T34" s="38"/>
      <c r="U34" s="38"/>
    </row>
    <row r="35" spans="9:21" ht="15" customHeight="1">
      <c r="I35" s="214"/>
      <c r="P35" s="38"/>
      <c r="Q35" s="38"/>
      <c r="R35" s="38"/>
      <c r="S35" s="38"/>
      <c r="T35" s="38"/>
      <c r="U35" s="38"/>
    </row>
    <row r="36" spans="9:21" ht="15" customHeight="1">
      <c r="I36" s="214"/>
      <c r="P36" s="38"/>
      <c r="Q36" s="38"/>
      <c r="R36" s="38"/>
      <c r="S36" s="38"/>
      <c r="T36" s="38"/>
      <c r="U36" s="38"/>
    </row>
    <row r="37" spans="9:21" ht="15" customHeight="1">
      <c r="I37" s="214"/>
      <c r="P37" s="38"/>
      <c r="Q37" s="38"/>
      <c r="R37" s="38"/>
      <c r="S37" s="38"/>
      <c r="T37" s="38"/>
      <c r="U37" s="38"/>
    </row>
    <row r="38" spans="9:21" ht="15" customHeight="1">
      <c r="I38" s="214"/>
      <c r="P38" s="38"/>
      <c r="Q38" s="38"/>
      <c r="R38" s="38"/>
      <c r="S38" s="38"/>
      <c r="T38" s="38"/>
      <c r="U38" s="38"/>
    </row>
    <row r="39" spans="9:21" ht="15" customHeight="1">
      <c r="I39" s="214"/>
      <c r="P39" s="38"/>
      <c r="Q39" s="38"/>
      <c r="R39" s="38"/>
      <c r="S39" s="38"/>
      <c r="T39" s="38"/>
      <c r="U39" s="38"/>
    </row>
    <row r="40" spans="9:21" ht="15" customHeight="1">
      <c r="I40" s="214"/>
      <c r="P40" s="38"/>
      <c r="Q40" s="38"/>
      <c r="R40" s="38"/>
      <c r="S40" s="38"/>
      <c r="T40" s="38"/>
      <c r="U40" s="38"/>
    </row>
    <row r="41" spans="9:21" ht="15" customHeight="1">
      <c r="I41" s="214"/>
      <c r="P41" s="11"/>
      <c r="Q41" s="11"/>
      <c r="R41" s="11"/>
      <c r="S41" s="11"/>
      <c r="T41" s="11"/>
      <c r="U41" s="11"/>
    </row>
    <row r="42" spans="9:21" ht="15" customHeight="1">
      <c r="I42" s="214"/>
      <c r="P42" s="11"/>
      <c r="Q42" s="11"/>
      <c r="R42" s="11"/>
      <c r="S42" s="11"/>
      <c r="T42" s="11"/>
      <c r="U42" s="11"/>
    </row>
    <row r="43" spans="9:21" ht="15" customHeight="1">
      <c r="I43" s="214"/>
      <c r="P43" s="11"/>
      <c r="Q43" s="11"/>
      <c r="R43" s="11"/>
      <c r="S43" s="11"/>
      <c r="T43" s="11"/>
      <c r="U43" s="11"/>
    </row>
    <row r="44" spans="9:21" ht="15" customHeight="1">
      <c r="I44" s="214"/>
      <c r="P44" s="11"/>
      <c r="Q44" s="11"/>
      <c r="R44" s="11"/>
      <c r="S44" s="11"/>
      <c r="T44" s="11"/>
      <c r="U44" s="11"/>
    </row>
    <row r="45" spans="9:21" ht="15" customHeight="1">
      <c r="I45" s="171"/>
      <c r="P45" s="11"/>
      <c r="Q45" s="11"/>
      <c r="R45" s="11"/>
      <c r="S45" s="11"/>
      <c r="T45" s="11"/>
      <c r="U45" s="11"/>
    </row>
    <row r="46" spans="9:21" ht="15" customHeight="1">
      <c r="I46" s="171"/>
      <c r="P46" s="11"/>
      <c r="Q46" s="11"/>
      <c r="R46" s="11"/>
      <c r="S46" s="11"/>
      <c r="T46" s="11"/>
      <c r="U46" s="11"/>
    </row>
    <row r="47" spans="9:21" ht="15" customHeight="1">
      <c r="I47" s="171"/>
      <c r="P47" s="11"/>
      <c r="Q47" s="11"/>
      <c r="R47" s="11"/>
      <c r="S47" s="11"/>
      <c r="T47" s="11"/>
      <c r="U47" s="11"/>
    </row>
    <row r="48" spans="9:21" ht="15" customHeight="1">
      <c r="I48" s="171"/>
      <c r="P48" s="11"/>
      <c r="Q48" s="11"/>
      <c r="R48" s="11"/>
      <c r="S48" s="11"/>
      <c r="T48" s="11"/>
      <c r="U48" s="11"/>
    </row>
    <row r="49" spans="9:21" ht="15" customHeight="1">
      <c r="I49" s="171"/>
      <c r="P49" s="11"/>
      <c r="Q49" s="11"/>
      <c r="R49" s="11"/>
      <c r="S49" s="11"/>
      <c r="T49" s="11"/>
      <c r="U49" s="11"/>
    </row>
    <row r="50" spans="9:21" ht="15" customHeight="1">
      <c r="I50" s="171"/>
      <c r="P50" s="11"/>
      <c r="Q50" s="11"/>
      <c r="R50" s="11"/>
      <c r="S50" s="11"/>
      <c r="T50" s="11"/>
      <c r="U50" s="11"/>
    </row>
    <row r="51" spans="16:21" ht="15" customHeight="1">
      <c r="P51" s="11"/>
      <c r="Q51" s="11"/>
      <c r="R51" s="11"/>
      <c r="S51" s="11"/>
      <c r="T51" s="11"/>
      <c r="U51" s="11"/>
    </row>
    <row r="52" spans="16:21" ht="15" customHeight="1">
      <c r="P52" s="11"/>
      <c r="Q52" s="11"/>
      <c r="R52" s="11"/>
      <c r="S52" s="11"/>
      <c r="T52" s="11"/>
      <c r="U52" s="11"/>
    </row>
    <row r="53" spans="16:21" ht="15" customHeight="1">
      <c r="P53" s="11"/>
      <c r="Q53" s="11"/>
      <c r="R53" s="11"/>
      <c r="S53" s="11"/>
      <c r="T53" s="11"/>
      <c r="U53" s="11"/>
    </row>
    <row r="54" spans="16:21" ht="15" customHeight="1">
      <c r="P54" s="11"/>
      <c r="Q54" s="11"/>
      <c r="R54" s="11"/>
      <c r="S54" s="11"/>
      <c r="T54" s="11"/>
      <c r="U54" s="11"/>
    </row>
    <row r="55" spans="16:21" ht="15" customHeight="1">
      <c r="P55" s="11"/>
      <c r="Q55" s="11"/>
      <c r="R55" s="11"/>
      <c r="S55" s="11"/>
      <c r="T55" s="11"/>
      <c r="U55" s="11"/>
    </row>
    <row r="56" spans="16:21" ht="15" customHeight="1">
      <c r="P56" s="11"/>
      <c r="Q56" s="11"/>
      <c r="R56" s="11"/>
      <c r="S56" s="11"/>
      <c r="T56" s="11"/>
      <c r="U56" s="11"/>
    </row>
    <row r="57" spans="16:21" ht="15" customHeight="1">
      <c r="P57" s="11"/>
      <c r="Q57" s="11"/>
      <c r="R57" s="11"/>
      <c r="S57" s="11"/>
      <c r="T57" s="11"/>
      <c r="U57" s="11"/>
    </row>
    <row r="58" spans="16:21" ht="15" customHeight="1">
      <c r="P58" s="11"/>
      <c r="Q58" s="11"/>
      <c r="R58" s="11"/>
      <c r="S58" s="11"/>
      <c r="T58" s="11"/>
      <c r="U58" s="11"/>
    </row>
    <row r="59" spans="16:21" ht="15" customHeight="1">
      <c r="P59" s="11"/>
      <c r="Q59" s="11"/>
      <c r="R59" s="11"/>
      <c r="S59" s="11"/>
      <c r="T59" s="11"/>
      <c r="U59" s="11"/>
    </row>
    <row r="60" ht="15" customHeight="1"/>
    <row r="61" spans="16:21" ht="15" customHeight="1">
      <c r="P61" s="11"/>
      <c r="Q61" s="11"/>
      <c r="R61" s="11"/>
      <c r="S61" s="11"/>
      <c r="T61" s="11"/>
      <c r="U61" s="11"/>
    </row>
    <row r="62" ht="15" customHeight="1"/>
    <row r="63" ht="1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 password="CC4D" sheet="1" objects="1" scenarios="1"/>
  <mergeCells count="12">
    <mergeCell ref="A1:M1"/>
    <mergeCell ref="A3:A5"/>
    <mergeCell ref="C3:G3"/>
    <mergeCell ref="I3:K3"/>
    <mergeCell ref="H3:H5"/>
    <mergeCell ref="B3:B5"/>
    <mergeCell ref="I4:I5"/>
    <mergeCell ref="K4:K5"/>
    <mergeCell ref="L4:L5"/>
    <mergeCell ref="M4:M5"/>
    <mergeCell ref="L3:N3"/>
    <mergeCell ref="N4:N5"/>
  </mergeCells>
  <printOptions horizontalCentered="1"/>
  <pageMargins left="0.7874015748031497" right="0.7480314960629921" top="0.984251968503937" bottom="0.5905511811023623" header="0.5118110236220472" footer="0.5118110236220472"/>
  <pageSetup fitToHeight="1" fitToWidth="1" horizontalDpi="300" verticalDpi="300" orientation="landscape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tabColor indexed="27"/>
    <pageSetUpPr fitToPage="1"/>
  </sheetPr>
  <dimension ref="A1:W71"/>
  <sheetViews>
    <sheetView showGridLines="0" showZeros="0" zoomScale="70" zoomScaleNormal="70" zoomScaleSheetLayoutView="75" workbookViewId="0" topLeftCell="A1">
      <pane xSplit="3" ySplit="5" topLeftCell="D51" activePane="bottomRight" state="frozen"/>
      <selection pane="topLeft" activeCell="B29" sqref="B29:C29"/>
      <selection pane="topRight" activeCell="B29" sqref="B29:C29"/>
      <selection pane="bottomLeft" activeCell="B29" sqref="B29:C29"/>
      <selection pane="bottomRight" activeCell="K63" sqref="K63"/>
    </sheetView>
  </sheetViews>
  <sheetFormatPr defaultColWidth="8.88671875" defaultRowHeight="19.5" customHeight="1"/>
  <cols>
    <col min="1" max="1" width="4.99609375" style="63" customWidth="1"/>
    <col min="2" max="2" width="4.99609375" style="97" customWidth="1"/>
    <col min="3" max="3" width="19.77734375" style="63" customWidth="1"/>
    <col min="4" max="9" width="10.99609375" style="63" customWidth="1"/>
    <col min="10" max="10" width="12.4453125" style="63" customWidth="1"/>
    <col min="11" max="12" width="10.99609375" style="63" customWidth="1"/>
    <col min="13" max="15" width="13.4453125" style="63" customWidth="1"/>
    <col min="16" max="16" width="7.99609375" style="63" customWidth="1"/>
    <col min="17" max="17" width="11.77734375" style="63" customWidth="1"/>
    <col min="18" max="18" width="1.77734375" style="63" customWidth="1"/>
    <col min="19" max="23" width="7.99609375" style="61" customWidth="1"/>
    <col min="24" max="16384" width="7.99609375" style="63" customWidth="1"/>
  </cols>
  <sheetData>
    <row r="1" spans="1:23" s="215" customFormat="1" ht="30" customHeight="1">
      <c r="A1" s="1396" t="s">
        <v>1166</v>
      </c>
      <c r="B1" s="1396"/>
      <c r="C1" s="1396"/>
      <c r="D1" s="1396"/>
      <c r="E1" s="1396"/>
      <c r="F1" s="1396"/>
      <c r="G1" s="1396"/>
      <c r="H1" s="1396"/>
      <c r="I1" s="1396"/>
      <c r="J1" s="1396"/>
      <c r="K1" s="1396"/>
      <c r="L1" s="1396"/>
      <c r="M1" s="1396"/>
      <c r="N1" s="1396"/>
      <c r="S1" s="1"/>
      <c r="T1" s="1"/>
      <c r="U1" s="1"/>
      <c r="V1" s="1"/>
      <c r="W1" s="1"/>
    </row>
    <row r="2" spans="12:23" ht="19.5" customHeight="1">
      <c r="L2" s="101"/>
      <c r="M2" s="101"/>
      <c r="N2" s="65"/>
      <c r="O2" s="65" t="s">
        <v>915</v>
      </c>
      <c r="S2" s="1"/>
      <c r="T2" s="1"/>
      <c r="U2" s="1"/>
      <c r="V2" s="1"/>
      <c r="W2" s="1"/>
    </row>
    <row r="3" spans="1:23" ht="24.75" customHeight="1">
      <c r="A3" s="1267" t="s">
        <v>916</v>
      </c>
      <c r="B3" s="1221" t="s">
        <v>1074</v>
      </c>
      <c r="C3" s="1222"/>
      <c r="D3" s="67" t="s">
        <v>1566</v>
      </c>
      <c r="E3" s="1221" t="s">
        <v>1581</v>
      </c>
      <c r="F3" s="1348"/>
      <c r="G3" s="1222"/>
      <c r="H3" s="992" t="s">
        <v>1566</v>
      </c>
      <c r="I3" s="1551" t="s">
        <v>1582</v>
      </c>
      <c r="J3" s="1221" t="s">
        <v>1583</v>
      </c>
      <c r="K3" s="1348"/>
      <c r="L3" s="1222"/>
      <c r="M3" s="1560" t="s">
        <v>1151</v>
      </c>
      <c r="N3" s="1561"/>
      <c r="O3" s="1562"/>
      <c r="P3" s="172"/>
      <c r="S3" s="1"/>
      <c r="T3" s="1"/>
      <c r="U3" s="1"/>
      <c r="V3" s="1"/>
      <c r="W3" s="1"/>
    </row>
    <row r="4" spans="1:23" ht="24.75" customHeight="1">
      <c r="A4" s="1268"/>
      <c r="B4" s="1223"/>
      <c r="C4" s="1224"/>
      <c r="D4" s="69" t="s">
        <v>917</v>
      </c>
      <c r="E4" s="196" t="s">
        <v>1075</v>
      </c>
      <c r="F4" s="197" t="s">
        <v>1076</v>
      </c>
      <c r="G4" s="1048" t="s">
        <v>1071</v>
      </c>
      <c r="H4" s="199" t="s">
        <v>1077</v>
      </c>
      <c r="I4" s="1565"/>
      <c r="J4" s="373" t="s">
        <v>1584</v>
      </c>
      <c r="K4" s="197" t="s">
        <v>1381</v>
      </c>
      <c r="L4" s="1048" t="s">
        <v>1147</v>
      </c>
      <c r="M4" s="1057" t="s">
        <v>1152</v>
      </c>
      <c r="N4" s="1058" t="s">
        <v>1153</v>
      </c>
      <c r="O4" s="1059" t="s">
        <v>1147</v>
      </c>
      <c r="P4" s="172"/>
      <c r="S4" s="1"/>
      <c r="T4" s="1"/>
      <c r="U4" s="1"/>
      <c r="V4" s="1"/>
      <c r="W4" s="1"/>
    </row>
    <row r="5" spans="1:23" ht="19.5" customHeight="1">
      <c r="A5" s="1255"/>
      <c r="B5" s="1219"/>
      <c r="C5" s="1220"/>
      <c r="D5" s="48" t="s">
        <v>1279</v>
      </c>
      <c r="E5" s="75" t="s">
        <v>997</v>
      </c>
      <c r="F5" s="76" t="s">
        <v>998</v>
      </c>
      <c r="G5" s="1042" t="s">
        <v>1280</v>
      </c>
      <c r="H5" s="990" t="s">
        <v>1994</v>
      </c>
      <c r="I5" s="1566"/>
      <c r="J5" s="75" t="s">
        <v>1148</v>
      </c>
      <c r="K5" s="76" t="s">
        <v>1149</v>
      </c>
      <c r="L5" s="1042" t="s">
        <v>1150</v>
      </c>
      <c r="M5" s="1060" t="s">
        <v>1585</v>
      </c>
      <c r="N5" s="1061" t="s">
        <v>1154</v>
      </c>
      <c r="O5" s="1062" t="s">
        <v>1155</v>
      </c>
      <c r="P5" s="428" t="s">
        <v>274</v>
      </c>
      <c r="S5" s="1"/>
      <c r="T5" s="1"/>
      <c r="U5" s="1"/>
      <c r="V5" s="1"/>
      <c r="W5" s="1"/>
    </row>
    <row r="6" spans="1:23" ht="23.25" customHeight="1">
      <c r="A6" s="71"/>
      <c r="B6" s="69" t="s">
        <v>924</v>
      </c>
      <c r="C6" s="79" t="s">
        <v>925</v>
      </c>
      <c r="D6" s="34">
        <v>261</v>
      </c>
      <c r="E6" s="140">
        <v>9</v>
      </c>
      <c r="F6" s="142">
        <v>0</v>
      </c>
      <c r="G6" s="80">
        <f>(E6-F6)</f>
        <v>9</v>
      </c>
      <c r="H6" s="34">
        <v>1</v>
      </c>
      <c r="I6" s="793">
        <f aca="true" t="shared" si="0" ref="I6:I37">IF(D6=0,0,ROUND((G6+H6)/D6*365/273,4))</f>
        <v>0.0512</v>
      </c>
      <c r="J6" s="140">
        <v>0</v>
      </c>
      <c r="K6" s="423">
        <v>0</v>
      </c>
      <c r="L6" s="724">
        <f aca="true" t="shared" si="1" ref="L6:L37">IF(J6=0,0,ROUND(K6/J6*365/92,4))</f>
        <v>0</v>
      </c>
      <c r="M6" s="887">
        <f aca="true" t="shared" si="2" ref="M6:M37">ROUND((D6*3+J6)/4,0)</f>
        <v>196</v>
      </c>
      <c r="N6" s="381">
        <f aca="true" t="shared" si="3" ref="N6:N11">SUM(G6,H6,K6)</f>
        <v>10</v>
      </c>
      <c r="O6" s="795">
        <f>IF(M6=0,0,ROUND(N6/M6,4))</f>
        <v>0.051</v>
      </c>
      <c r="P6" s="427" t="s">
        <v>1850</v>
      </c>
      <c r="S6" s="1"/>
      <c r="T6" s="1"/>
      <c r="U6" s="1"/>
      <c r="V6" s="1"/>
      <c r="W6" s="1"/>
    </row>
    <row r="7" spans="1:23" ht="23.25" customHeight="1">
      <c r="A7" s="71"/>
      <c r="B7" s="69" t="s">
        <v>926</v>
      </c>
      <c r="C7" s="81" t="s">
        <v>927</v>
      </c>
      <c r="D7" s="40">
        <v>0</v>
      </c>
      <c r="E7" s="144">
        <v>0</v>
      </c>
      <c r="F7" s="146">
        <v>0</v>
      </c>
      <c r="G7" s="82">
        <f aca="true" t="shared" si="4" ref="G7:G70">(E7-F7)</f>
        <v>0</v>
      </c>
      <c r="H7" s="40">
        <v>0</v>
      </c>
      <c r="I7" s="794">
        <f t="shared" si="0"/>
        <v>0</v>
      </c>
      <c r="J7" s="144">
        <v>0</v>
      </c>
      <c r="K7" s="424">
        <v>0</v>
      </c>
      <c r="L7" s="725">
        <f t="shared" si="1"/>
        <v>0</v>
      </c>
      <c r="M7" s="889">
        <f t="shared" si="2"/>
        <v>0</v>
      </c>
      <c r="N7" s="384">
        <f t="shared" si="3"/>
        <v>0</v>
      </c>
      <c r="O7" s="787">
        <f aca="true" t="shared" si="5" ref="O7:O70">IF(M7=0,0,ROUND(N7/M7,4))</f>
        <v>0</v>
      </c>
      <c r="P7" s="426" t="s">
        <v>268</v>
      </c>
      <c r="Q7" s="744">
        <f>'3-3.조달(신용)'!J20</f>
        <v>730</v>
      </c>
      <c r="R7" s="784"/>
      <c r="S7" s="1"/>
      <c r="T7" s="1"/>
      <c r="U7" s="1"/>
      <c r="V7" s="1"/>
      <c r="W7" s="1"/>
    </row>
    <row r="8" spans="1:23" ht="23.25" customHeight="1">
      <c r="A8" s="71" t="s">
        <v>928</v>
      </c>
      <c r="B8" s="69" t="s">
        <v>929</v>
      </c>
      <c r="C8" s="81" t="s">
        <v>930</v>
      </c>
      <c r="D8" s="40">
        <v>0</v>
      </c>
      <c r="E8" s="144">
        <v>0</v>
      </c>
      <c r="F8" s="146">
        <v>0</v>
      </c>
      <c r="G8" s="82">
        <f t="shared" si="4"/>
        <v>0</v>
      </c>
      <c r="H8" s="40">
        <v>0</v>
      </c>
      <c r="I8" s="794">
        <f t="shared" si="0"/>
        <v>0</v>
      </c>
      <c r="J8" s="144">
        <v>0</v>
      </c>
      <c r="K8" s="424">
        <v>0</v>
      </c>
      <c r="L8" s="725">
        <f t="shared" si="1"/>
        <v>0</v>
      </c>
      <c r="M8" s="889">
        <f t="shared" si="2"/>
        <v>0</v>
      </c>
      <c r="N8" s="384">
        <f t="shared" si="3"/>
        <v>0</v>
      </c>
      <c r="O8" s="787">
        <f t="shared" si="5"/>
        <v>0</v>
      </c>
      <c r="P8" s="426" t="s">
        <v>269</v>
      </c>
      <c r="Q8" s="744">
        <f>'3-3.조달(신용)'!J21</f>
        <v>33817</v>
      </c>
      <c r="R8" s="784"/>
      <c r="S8" s="11"/>
      <c r="T8" s="11"/>
      <c r="U8" s="11"/>
      <c r="V8" s="11"/>
      <c r="W8" s="11"/>
    </row>
    <row r="9" spans="1:23" ht="23.25" customHeight="1">
      <c r="A9" s="71"/>
      <c r="B9" s="69" t="s">
        <v>931</v>
      </c>
      <c r="C9" s="81" t="s">
        <v>932</v>
      </c>
      <c r="D9" s="40">
        <v>0</v>
      </c>
      <c r="E9" s="144">
        <v>0</v>
      </c>
      <c r="F9" s="146">
        <v>0</v>
      </c>
      <c r="G9" s="82">
        <f t="shared" si="4"/>
        <v>0</v>
      </c>
      <c r="H9" s="40">
        <v>0</v>
      </c>
      <c r="I9" s="794">
        <f t="shared" si="0"/>
        <v>0</v>
      </c>
      <c r="J9" s="144">
        <v>0</v>
      </c>
      <c r="K9" s="424">
        <v>0</v>
      </c>
      <c r="L9" s="725">
        <f t="shared" si="1"/>
        <v>0</v>
      </c>
      <c r="M9" s="889">
        <f t="shared" si="2"/>
        <v>0</v>
      </c>
      <c r="N9" s="384">
        <f t="shared" si="3"/>
        <v>0</v>
      </c>
      <c r="O9" s="787">
        <f t="shared" si="5"/>
        <v>0</v>
      </c>
      <c r="P9" s="426" t="s">
        <v>648</v>
      </c>
      <c r="Q9" s="744">
        <f>'3-3.조달(신용)'!J22</f>
        <v>0</v>
      </c>
      <c r="R9" s="784"/>
      <c r="S9" s="11"/>
      <c r="T9" s="11"/>
      <c r="U9" s="11"/>
      <c r="V9" s="11"/>
      <c r="W9" s="11"/>
    </row>
    <row r="10" spans="1:23" ht="23.25" customHeight="1">
      <c r="A10" s="71"/>
      <c r="B10" s="69" t="s">
        <v>933</v>
      </c>
      <c r="C10" s="81" t="s">
        <v>934</v>
      </c>
      <c r="D10" s="40">
        <v>0</v>
      </c>
      <c r="E10" s="144">
        <v>0</v>
      </c>
      <c r="F10" s="146">
        <v>0</v>
      </c>
      <c r="G10" s="82">
        <f t="shared" si="4"/>
        <v>0</v>
      </c>
      <c r="H10" s="40">
        <v>0</v>
      </c>
      <c r="I10" s="794">
        <f t="shared" si="0"/>
        <v>0</v>
      </c>
      <c r="J10" s="144">
        <v>0</v>
      </c>
      <c r="K10" s="424">
        <v>0</v>
      </c>
      <c r="L10" s="725">
        <f t="shared" si="1"/>
        <v>0</v>
      </c>
      <c r="M10" s="889">
        <f t="shared" si="2"/>
        <v>0</v>
      </c>
      <c r="N10" s="384">
        <f t="shared" si="3"/>
        <v>0</v>
      </c>
      <c r="O10" s="787">
        <f t="shared" si="5"/>
        <v>0</v>
      </c>
      <c r="S10" s="11"/>
      <c r="T10" s="11"/>
      <c r="U10" s="11"/>
      <c r="V10" s="11"/>
      <c r="W10" s="11"/>
    </row>
    <row r="11" spans="1:23" ht="23.25" customHeight="1">
      <c r="A11" s="71" t="s">
        <v>935</v>
      </c>
      <c r="B11" s="69" t="s">
        <v>936</v>
      </c>
      <c r="C11" s="81" t="s">
        <v>937</v>
      </c>
      <c r="D11" s="40">
        <v>103</v>
      </c>
      <c r="E11" s="144">
        <v>3</v>
      </c>
      <c r="F11" s="146">
        <v>0</v>
      </c>
      <c r="G11" s="82">
        <f t="shared" si="4"/>
        <v>3</v>
      </c>
      <c r="H11" s="40">
        <v>0</v>
      </c>
      <c r="I11" s="794">
        <f t="shared" si="0"/>
        <v>0.0389</v>
      </c>
      <c r="J11" s="144">
        <v>730</v>
      </c>
      <c r="K11" s="424">
        <v>8</v>
      </c>
      <c r="L11" s="725">
        <f t="shared" si="1"/>
        <v>0.0435</v>
      </c>
      <c r="M11" s="888">
        <f t="shared" si="2"/>
        <v>260</v>
      </c>
      <c r="N11" s="384">
        <f t="shared" si="3"/>
        <v>11</v>
      </c>
      <c r="O11" s="787">
        <f t="shared" si="5"/>
        <v>0.0423</v>
      </c>
      <c r="P11" s="172"/>
      <c r="S11" s="11"/>
      <c r="T11" s="11"/>
      <c r="U11" s="11"/>
      <c r="V11" s="11"/>
      <c r="W11" s="11"/>
    </row>
    <row r="12" spans="1:23" ht="23.25" customHeight="1">
      <c r="A12" s="71"/>
      <c r="B12" s="48" t="s">
        <v>929</v>
      </c>
      <c r="C12" s="46" t="s">
        <v>938</v>
      </c>
      <c r="D12" s="43">
        <f>SUM(D6:D11)</f>
        <v>364</v>
      </c>
      <c r="E12" s="83">
        <f aca="true" t="shared" si="6" ref="E12:K12">SUM(E6:E11)</f>
        <v>12</v>
      </c>
      <c r="F12" s="84">
        <f t="shared" si="6"/>
        <v>0</v>
      </c>
      <c r="G12" s="85">
        <f t="shared" si="4"/>
        <v>12</v>
      </c>
      <c r="H12" s="43">
        <f t="shared" si="6"/>
        <v>1</v>
      </c>
      <c r="I12" s="788">
        <f t="shared" si="0"/>
        <v>0.0477</v>
      </c>
      <c r="J12" s="416">
        <f t="shared" si="6"/>
        <v>730</v>
      </c>
      <c r="K12" s="394">
        <f t="shared" si="6"/>
        <v>8</v>
      </c>
      <c r="L12" s="415">
        <f t="shared" si="1"/>
        <v>0.0435</v>
      </c>
      <c r="M12" s="418">
        <f t="shared" si="2"/>
        <v>456</v>
      </c>
      <c r="N12" s="387">
        <f>SUM(N6:N11)</f>
        <v>21</v>
      </c>
      <c r="O12" s="788">
        <f t="shared" si="5"/>
        <v>0.0461</v>
      </c>
      <c r="P12" s="172"/>
      <c r="S12" s="11"/>
      <c r="T12" s="11"/>
      <c r="U12" s="11"/>
      <c r="V12" s="11"/>
      <c r="W12" s="11"/>
    </row>
    <row r="13" spans="1:23" ht="23.25" customHeight="1">
      <c r="A13" s="71"/>
      <c r="B13" s="69"/>
      <c r="C13" s="79" t="s">
        <v>939</v>
      </c>
      <c r="D13" s="34">
        <v>0</v>
      </c>
      <c r="E13" s="140">
        <v>0</v>
      </c>
      <c r="F13" s="142">
        <v>0</v>
      </c>
      <c r="G13" s="80">
        <f t="shared" si="4"/>
        <v>0</v>
      </c>
      <c r="H13" s="34">
        <v>0</v>
      </c>
      <c r="I13" s="884">
        <f t="shared" si="0"/>
        <v>0</v>
      </c>
      <c r="J13" s="140">
        <v>0</v>
      </c>
      <c r="K13" s="423">
        <v>0</v>
      </c>
      <c r="L13" s="886">
        <f t="shared" si="1"/>
        <v>0</v>
      </c>
      <c r="M13" s="887">
        <f t="shared" si="2"/>
        <v>0</v>
      </c>
      <c r="N13" s="381">
        <f aca="true" t="shared" si="7" ref="N13:N31">SUM(G13,H13,K13)</f>
        <v>0</v>
      </c>
      <c r="O13" s="795">
        <f t="shared" si="5"/>
        <v>0</v>
      </c>
      <c r="P13" s="172"/>
      <c r="S13" s="11"/>
      <c r="T13" s="11"/>
      <c r="U13" s="11"/>
      <c r="V13" s="11"/>
      <c r="W13" s="11"/>
    </row>
    <row r="14" spans="1:23" ht="23.25" customHeight="1">
      <c r="A14" s="71" t="s">
        <v>940</v>
      </c>
      <c r="B14" s="69"/>
      <c r="C14" s="81" t="s">
        <v>941</v>
      </c>
      <c r="D14" s="40">
        <v>23025</v>
      </c>
      <c r="E14" s="144">
        <v>0</v>
      </c>
      <c r="F14" s="146">
        <v>0</v>
      </c>
      <c r="G14" s="82">
        <f t="shared" si="4"/>
        <v>0</v>
      </c>
      <c r="H14" s="40">
        <v>255</v>
      </c>
      <c r="I14" s="794">
        <f t="shared" si="0"/>
        <v>0.0148</v>
      </c>
      <c r="J14" s="144">
        <v>23521</v>
      </c>
      <c r="K14" s="424">
        <v>88</v>
      </c>
      <c r="L14" s="725">
        <f t="shared" si="1"/>
        <v>0.0148</v>
      </c>
      <c r="M14" s="889">
        <f t="shared" si="2"/>
        <v>23149</v>
      </c>
      <c r="N14" s="384">
        <f t="shared" si="7"/>
        <v>343</v>
      </c>
      <c r="O14" s="787">
        <f t="shared" si="5"/>
        <v>0.0148</v>
      </c>
      <c r="P14" s="172"/>
      <c r="S14" s="38"/>
      <c r="T14" s="38"/>
      <c r="U14" s="38"/>
      <c r="V14" s="38"/>
      <c r="W14" s="38"/>
    </row>
    <row r="15" spans="1:23" ht="23.25" customHeight="1">
      <c r="A15" s="71"/>
      <c r="B15" s="69"/>
      <c r="C15" s="81" t="s">
        <v>942</v>
      </c>
      <c r="D15" s="40">
        <v>0</v>
      </c>
      <c r="E15" s="144">
        <v>0</v>
      </c>
      <c r="F15" s="146">
        <v>0</v>
      </c>
      <c r="G15" s="82">
        <f t="shared" si="4"/>
        <v>0</v>
      </c>
      <c r="H15" s="40">
        <v>0</v>
      </c>
      <c r="I15" s="794">
        <f t="shared" si="0"/>
        <v>0</v>
      </c>
      <c r="J15" s="144">
        <v>0</v>
      </c>
      <c r="K15" s="424">
        <v>0</v>
      </c>
      <c r="L15" s="725">
        <f t="shared" si="1"/>
        <v>0</v>
      </c>
      <c r="M15" s="889">
        <f t="shared" si="2"/>
        <v>0</v>
      </c>
      <c r="N15" s="384">
        <f t="shared" si="7"/>
        <v>0</v>
      </c>
      <c r="O15" s="787">
        <f t="shared" si="5"/>
        <v>0</v>
      </c>
      <c r="P15" s="172"/>
      <c r="S15" s="38"/>
      <c r="T15" s="38"/>
      <c r="U15" s="38"/>
      <c r="V15" s="38"/>
      <c r="W15" s="38"/>
    </row>
    <row r="16" spans="1:23" ht="23.25" customHeight="1">
      <c r="A16" s="71"/>
      <c r="B16" s="69" t="s">
        <v>2127</v>
      </c>
      <c r="C16" s="81" t="s">
        <v>943</v>
      </c>
      <c r="D16" s="40">
        <v>0</v>
      </c>
      <c r="E16" s="144">
        <v>0</v>
      </c>
      <c r="F16" s="146">
        <v>0</v>
      </c>
      <c r="G16" s="82">
        <f t="shared" si="4"/>
        <v>0</v>
      </c>
      <c r="H16" s="40">
        <v>0</v>
      </c>
      <c r="I16" s="794">
        <f t="shared" si="0"/>
        <v>0</v>
      </c>
      <c r="J16" s="144">
        <v>0</v>
      </c>
      <c r="K16" s="424">
        <v>0</v>
      </c>
      <c r="L16" s="725">
        <f t="shared" si="1"/>
        <v>0</v>
      </c>
      <c r="M16" s="889">
        <f t="shared" si="2"/>
        <v>0</v>
      </c>
      <c r="N16" s="384">
        <f t="shared" si="7"/>
        <v>0</v>
      </c>
      <c r="O16" s="787">
        <f t="shared" si="5"/>
        <v>0</v>
      </c>
      <c r="P16" s="172"/>
      <c r="S16" s="38"/>
      <c r="T16" s="38"/>
      <c r="U16" s="38"/>
      <c r="V16" s="38"/>
      <c r="W16" s="38"/>
    </row>
    <row r="17" spans="1:23" ht="23.25" customHeight="1">
      <c r="A17" s="71" t="s">
        <v>944</v>
      </c>
      <c r="B17" s="69"/>
      <c r="C17" s="81" t="s">
        <v>945</v>
      </c>
      <c r="D17" s="40">
        <v>0</v>
      </c>
      <c r="E17" s="144">
        <v>0</v>
      </c>
      <c r="F17" s="146">
        <v>0</v>
      </c>
      <c r="G17" s="82">
        <f t="shared" si="4"/>
        <v>0</v>
      </c>
      <c r="H17" s="40">
        <v>0</v>
      </c>
      <c r="I17" s="794">
        <f t="shared" si="0"/>
        <v>0</v>
      </c>
      <c r="J17" s="144">
        <v>0</v>
      </c>
      <c r="K17" s="424">
        <v>0</v>
      </c>
      <c r="L17" s="725">
        <f t="shared" si="1"/>
        <v>0</v>
      </c>
      <c r="M17" s="889">
        <f t="shared" si="2"/>
        <v>0</v>
      </c>
      <c r="N17" s="384">
        <f t="shared" si="7"/>
        <v>0</v>
      </c>
      <c r="O17" s="787">
        <f t="shared" si="5"/>
        <v>0</v>
      </c>
      <c r="P17" s="172"/>
      <c r="S17" s="38"/>
      <c r="T17" s="38"/>
      <c r="U17" s="38"/>
      <c r="V17" s="38"/>
      <c r="W17" s="38"/>
    </row>
    <row r="18" spans="1:23" ht="23.25" customHeight="1">
      <c r="A18" s="71"/>
      <c r="B18" s="69" t="s">
        <v>946</v>
      </c>
      <c r="C18" s="81" t="s">
        <v>947</v>
      </c>
      <c r="D18" s="40">
        <v>0</v>
      </c>
      <c r="E18" s="144">
        <v>0</v>
      </c>
      <c r="F18" s="146">
        <v>0</v>
      </c>
      <c r="G18" s="82">
        <f t="shared" si="4"/>
        <v>0</v>
      </c>
      <c r="H18" s="40">
        <v>0</v>
      </c>
      <c r="I18" s="794">
        <f t="shared" si="0"/>
        <v>0</v>
      </c>
      <c r="J18" s="144">
        <v>0</v>
      </c>
      <c r="K18" s="424">
        <v>0</v>
      </c>
      <c r="L18" s="725">
        <f t="shared" si="1"/>
        <v>0</v>
      </c>
      <c r="M18" s="889">
        <f t="shared" si="2"/>
        <v>0</v>
      </c>
      <c r="N18" s="384">
        <f t="shared" si="7"/>
        <v>0</v>
      </c>
      <c r="O18" s="787">
        <f t="shared" si="5"/>
        <v>0</v>
      </c>
      <c r="P18" s="172"/>
      <c r="S18" s="38"/>
      <c r="T18" s="38"/>
      <c r="U18" s="38"/>
      <c r="V18" s="38"/>
      <c r="W18" s="38"/>
    </row>
    <row r="19" spans="1:23" ht="23.25" customHeight="1">
      <c r="A19" s="71"/>
      <c r="B19" s="69"/>
      <c r="C19" s="81" t="s">
        <v>948</v>
      </c>
      <c r="D19" s="40">
        <v>0</v>
      </c>
      <c r="E19" s="144">
        <v>0</v>
      </c>
      <c r="F19" s="146">
        <v>0</v>
      </c>
      <c r="G19" s="82">
        <f t="shared" si="4"/>
        <v>0</v>
      </c>
      <c r="H19" s="40">
        <v>0</v>
      </c>
      <c r="I19" s="794">
        <f t="shared" si="0"/>
        <v>0</v>
      </c>
      <c r="J19" s="144">
        <v>0</v>
      </c>
      <c r="K19" s="424">
        <v>0</v>
      </c>
      <c r="L19" s="725">
        <f t="shared" si="1"/>
        <v>0</v>
      </c>
      <c r="M19" s="889">
        <f t="shared" si="2"/>
        <v>0</v>
      </c>
      <c r="N19" s="384">
        <f t="shared" si="7"/>
        <v>0</v>
      </c>
      <c r="O19" s="787">
        <f t="shared" si="5"/>
        <v>0</v>
      </c>
      <c r="P19" s="172"/>
      <c r="S19" s="38"/>
      <c r="T19" s="38"/>
      <c r="U19" s="38"/>
      <c r="V19" s="38"/>
      <c r="W19" s="38"/>
    </row>
    <row r="20" spans="1:23" ht="23.25" customHeight="1">
      <c r="A20" s="71" t="s">
        <v>2113</v>
      </c>
      <c r="B20" s="69" t="s">
        <v>949</v>
      </c>
      <c r="C20" s="81" t="s">
        <v>950</v>
      </c>
      <c r="D20" s="40">
        <v>4560</v>
      </c>
      <c r="E20" s="144">
        <v>0</v>
      </c>
      <c r="F20" s="146">
        <v>0</v>
      </c>
      <c r="G20" s="82">
        <f t="shared" si="4"/>
        <v>0</v>
      </c>
      <c r="H20" s="40">
        <v>27</v>
      </c>
      <c r="I20" s="794">
        <f t="shared" si="0"/>
        <v>0.0079</v>
      </c>
      <c r="J20" s="144">
        <v>4549</v>
      </c>
      <c r="K20" s="424">
        <v>10</v>
      </c>
      <c r="L20" s="725">
        <f t="shared" si="1"/>
        <v>0.0087</v>
      </c>
      <c r="M20" s="889">
        <f t="shared" si="2"/>
        <v>4557</v>
      </c>
      <c r="N20" s="384">
        <f t="shared" si="7"/>
        <v>37</v>
      </c>
      <c r="O20" s="787">
        <f t="shared" si="5"/>
        <v>0.0081</v>
      </c>
      <c r="P20" s="172"/>
      <c r="S20" s="38"/>
      <c r="T20" s="38"/>
      <c r="U20" s="38"/>
      <c r="V20" s="38"/>
      <c r="W20" s="38"/>
    </row>
    <row r="21" spans="1:23" ht="23.25" customHeight="1">
      <c r="A21" s="71"/>
      <c r="B21" s="69"/>
      <c r="C21" s="81" t="s">
        <v>952</v>
      </c>
      <c r="D21" s="40">
        <v>0</v>
      </c>
      <c r="E21" s="144">
        <v>0</v>
      </c>
      <c r="F21" s="146">
        <v>0</v>
      </c>
      <c r="G21" s="82">
        <f t="shared" si="4"/>
        <v>0</v>
      </c>
      <c r="H21" s="40">
        <v>0</v>
      </c>
      <c r="I21" s="794">
        <f t="shared" si="0"/>
        <v>0</v>
      </c>
      <c r="J21" s="144">
        <v>0</v>
      </c>
      <c r="K21" s="424">
        <v>0</v>
      </c>
      <c r="L21" s="725">
        <f t="shared" si="1"/>
        <v>0</v>
      </c>
      <c r="M21" s="889">
        <f t="shared" si="2"/>
        <v>0</v>
      </c>
      <c r="N21" s="384">
        <f t="shared" si="7"/>
        <v>0</v>
      </c>
      <c r="O21" s="787">
        <f t="shared" si="5"/>
        <v>0</v>
      </c>
      <c r="P21" s="172"/>
      <c r="S21" s="38"/>
      <c r="T21" s="38"/>
      <c r="U21" s="38"/>
      <c r="V21" s="38"/>
      <c r="W21" s="38"/>
    </row>
    <row r="22" spans="1:23" ht="23.25" customHeight="1">
      <c r="A22" s="71"/>
      <c r="B22" s="69" t="s">
        <v>929</v>
      </c>
      <c r="C22" s="81" t="s">
        <v>953</v>
      </c>
      <c r="D22" s="40">
        <v>0</v>
      </c>
      <c r="E22" s="144">
        <v>0</v>
      </c>
      <c r="F22" s="146">
        <v>0</v>
      </c>
      <c r="G22" s="82">
        <f t="shared" si="4"/>
        <v>0</v>
      </c>
      <c r="H22" s="40">
        <v>0</v>
      </c>
      <c r="I22" s="794">
        <f t="shared" si="0"/>
        <v>0</v>
      </c>
      <c r="J22" s="144">
        <v>0</v>
      </c>
      <c r="K22" s="424">
        <v>0</v>
      </c>
      <c r="L22" s="725">
        <f t="shared" si="1"/>
        <v>0</v>
      </c>
      <c r="M22" s="889">
        <f t="shared" si="2"/>
        <v>0</v>
      </c>
      <c r="N22" s="384">
        <f t="shared" si="7"/>
        <v>0</v>
      </c>
      <c r="O22" s="787">
        <f t="shared" si="5"/>
        <v>0</v>
      </c>
      <c r="P22" s="172"/>
      <c r="S22" s="38"/>
      <c r="T22" s="38"/>
      <c r="U22" s="38"/>
      <c r="V22" s="38"/>
      <c r="W22" s="38"/>
    </row>
    <row r="23" spans="1:23" ht="23.25" customHeight="1">
      <c r="A23" s="71" t="s">
        <v>2125</v>
      </c>
      <c r="B23" s="69"/>
      <c r="C23" s="81" t="s">
        <v>954</v>
      </c>
      <c r="D23" s="40">
        <v>0</v>
      </c>
      <c r="E23" s="144">
        <v>0</v>
      </c>
      <c r="F23" s="146">
        <v>0</v>
      </c>
      <c r="G23" s="82">
        <f t="shared" si="4"/>
        <v>0</v>
      </c>
      <c r="H23" s="40">
        <v>0</v>
      </c>
      <c r="I23" s="794">
        <f t="shared" si="0"/>
        <v>0</v>
      </c>
      <c r="J23" s="144">
        <v>0</v>
      </c>
      <c r="K23" s="424">
        <v>0</v>
      </c>
      <c r="L23" s="725">
        <f t="shared" si="1"/>
        <v>0</v>
      </c>
      <c r="M23" s="889">
        <f t="shared" si="2"/>
        <v>0</v>
      </c>
      <c r="N23" s="384">
        <f t="shared" si="7"/>
        <v>0</v>
      </c>
      <c r="O23" s="787">
        <f t="shared" si="5"/>
        <v>0</v>
      </c>
      <c r="P23" s="172"/>
      <c r="S23" s="38"/>
      <c r="T23" s="38"/>
      <c r="U23" s="38"/>
      <c r="V23" s="38"/>
      <c r="W23" s="38"/>
    </row>
    <row r="24" spans="1:23" ht="23.25" customHeight="1">
      <c r="A24" s="71"/>
      <c r="B24" s="69" t="s">
        <v>933</v>
      </c>
      <c r="C24" s="81" t="s">
        <v>955</v>
      </c>
      <c r="D24" s="40">
        <v>0</v>
      </c>
      <c r="E24" s="144">
        <v>0</v>
      </c>
      <c r="F24" s="146">
        <v>0</v>
      </c>
      <c r="G24" s="82">
        <f t="shared" si="4"/>
        <v>0</v>
      </c>
      <c r="H24" s="40">
        <v>0</v>
      </c>
      <c r="I24" s="794">
        <f t="shared" si="0"/>
        <v>0</v>
      </c>
      <c r="J24" s="144">
        <v>0</v>
      </c>
      <c r="K24" s="424">
        <v>0</v>
      </c>
      <c r="L24" s="725">
        <f t="shared" si="1"/>
        <v>0</v>
      </c>
      <c r="M24" s="889">
        <f t="shared" si="2"/>
        <v>0</v>
      </c>
      <c r="N24" s="384">
        <f t="shared" si="7"/>
        <v>0</v>
      </c>
      <c r="O24" s="787">
        <f t="shared" si="5"/>
        <v>0</v>
      </c>
      <c r="P24" s="172"/>
      <c r="S24" s="38"/>
      <c r="T24" s="38"/>
      <c r="U24" s="38"/>
      <c r="V24" s="38"/>
      <c r="W24" s="38"/>
    </row>
    <row r="25" spans="1:23" ht="23.25" customHeight="1">
      <c r="A25" s="71"/>
      <c r="B25" s="69"/>
      <c r="C25" s="81" t="s">
        <v>956</v>
      </c>
      <c r="D25" s="40">
        <v>0</v>
      </c>
      <c r="E25" s="144">
        <v>0</v>
      </c>
      <c r="F25" s="146">
        <v>0</v>
      </c>
      <c r="G25" s="82">
        <f t="shared" si="4"/>
        <v>0</v>
      </c>
      <c r="H25" s="40">
        <v>0</v>
      </c>
      <c r="I25" s="794">
        <f t="shared" si="0"/>
        <v>0</v>
      </c>
      <c r="J25" s="144">
        <v>0</v>
      </c>
      <c r="K25" s="424">
        <v>0</v>
      </c>
      <c r="L25" s="725">
        <f t="shared" si="1"/>
        <v>0</v>
      </c>
      <c r="M25" s="889">
        <f t="shared" si="2"/>
        <v>0</v>
      </c>
      <c r="N25" s="384">
        <f t="shared" si="7"/>
        <v>0</v>
      </c>
      <c r="O25" s="787">
        <f t="shared" si="5"/>
        <v>0</v>
      </c>
      <c r="P25" s="172"/>
      <c r="S25" s="38"/>
      <c r="T25" s="38"/>
      <c r="U25" s="38"/>
      <c r="V25" s="38"/>
      <c r="W25" s="38"/>
    </row>
    <row r="26" spans="1:23" ht="23.25" customHeight="1">
      <c r="A26" s="71" t="s">
        <v>933</v>
      </c>
      <c r="B26" s="69" t="s">
        <v>936</v>
      </c>
      <c r="C26" s="81" t="s">
        <v>957</v>
      </c>
      <c r="D26" s="40">
        <v>3505</v>
      </c>
      <c r="E26" s="144">
        <v>0</v>
      </c>
      <c r="F26" s="146">
        <v>0</v>
      </c>
      <c r="G26" s="82">
        <f t="shared" si="4"/>
        <v>0</v>
      </c>
      <c r="H26" s="40">
        <v>25</v>
      </c>
      <c r="I26" s="794">
        <f t="shared" si="0"/>
        <v>0.0095</v>
      </c>
      <c r="J26" s="144">
        <v>3487</v>
      </c>
      <c r="K26" s="424">
        <v>8</v>
      </c>
      <c r="L26" s="725">
        <f t="shared" si="1"/>
        <v>0.0091</v>
      </c>
      <c r="M26" s="889">
        <f t="shared" si="2"/>
        <v>3501</v>
      </c>
      <c r="N26" s="384">
        <f t="shared" si="7"/>
        <v>33</v>
      </c>
      <c r="O26" s="787">
        <f t="shared" si="5"/>
        <v>0.0094</v>
      </c>
      <c r="P26" s="172"/>
      <c r="S26" s="38"/>
      <c r="T26" s="38"/>
      <c r="U26" s="38"/>
      <c r="V26" s="38"/>
      <c r="W26" s="38"/>
    </row>
    <row r="27" spans="1:23" ht="23.25" customHeight="1">
      <c r="A27" s="71"/>
      <c r="B27" s="69"/>
      <c r="C27" s="81" t="s">
        <v>958</v>
      </c>
      <c r="D27" s="40">
        <v>1387</v>
      </c>
      <c r="E27" s="144">
        <v>0</v>
      </c>
      <c r="F27" s="146">
        <v>0</v>
      </c>
      <c r="G27" s="82">
        <f t="shared" si="4"/>
        <v>0</v>
      </c>
      <c r="H27" s="40">
        <v>12</v>
      </c>
      <c r="I27" s="794">
        <f t="shared" si="0"/>
        <v>0.0116</v>
      </c>
      <c r="J27" s="144">
        <v>0</v>
      </c>
      <c r="K27" s="424">
        <v>0</v>
      </c>
      <c r="L27" s="725">
        <f t="shared" si="1"/>
        <v>0</v>
      </c>
      <c r="M27" s="889">
        <f t="shared" si="2"/>
        <v>1040</v>
      </c>
      <c r="N27" s="384">
        <f t="shared" si="7"/>
        <v>12</v>
      </c>
      <c r="O27" s="787">
        <f t="shared" si="5"/>
        <v>0.0115</v>
      </c>
      <c r="P27" s="172"/>
      <c r="S27" s="38"/>
      <c r="T27" s="38"/>
      <c r="U27" s="38"/>
      <c r="V27" s="38"/>
      <c r="W27" s="38"/>
    </row>
    <row r="28" spans="1:23" ht="23.25" customHeight="1">
      <c r="A28" s="71"/>
      <c r="B28" s="69" t="s">
        <v>929</v>
      </c>
      <c r="C28" s="81" t="s">
        <v>959</v>
      </c>
      <c r="D28" s="40">
        <v>0</v>
      </c>
      <c r="E28" s="144">
        <v>0</v>
      </c>
      <c r="F28" s="146">
        <v>0</v>
      </c>
      <c r="G28" s="82">
        <f t="shared" si="4"/>
        <v>0</v>
      </c>
      <c r="H28" s="40">
        <v>0</v>
      </c>
      <c r="I28" s="794">
        <f t="shared" si="0"/>
        <v>0</v>
      </c>
      <c r="J28" s="144">
        <v>0</v>
      </c>
      <c r="K28" s="424"/>
      <c r="L28" s="725">
        <f t="shared" si="1"/>
        <v>0</v>
      </c>
      <c r="M28" s="889">
        <f t="shared" si="2"/>
        <v>0</v>
      </c>
      <c r="N28" s="384">
        <f t="shared" si="7"/>
        <v>0</v>
      </c>
      <c r="O28" s="787">
        <f t="shared" si="5"/>
        <v>0</v>
      </c>
      <c r="P28" s="172"/>
      <c r="S28" s="38"/>
      <c r="T28" s="38"/>
      <c r="U28" s="38"/>
      <c r="V28" s="38"/>
      <c r="W28" s="38"/>
    </row>
    <row r="29" spans="1:23" ht="23.25" customHeight="1">
      <c r="A29" s="71" t="s">
        <v>936</v>
      </c>
      <c r="B29" s="69"/>
      <c r="C29" s="81" t="s">
        <v>960</v>
      </c>
      <c r="D29" s="40">
        <v>632</v>
      </c>
      <c r="E29" s="144">
        <v>0</v>
      </c>
      <c r="F29" s="146">
        <v>0</v>
      </c>
      <c r="G29" s="82">
        <f t="shared" si="4"/>
        <v>0</v>
      </c>
      <c r="H29" s="40">
        <v>8</v>
      </c>
      <c r="I29" s="794">
        <f t="shared" si="0"/>
        <v>0.0169</v>
      </c>
      <c r="J29" s="144">
        <v>674</v>
      </c>
      <c r="K29" s="424">
        <v>3</v>
      </c>
      <c r="L29" s="725">
        <f t="shared" si="1"/>
        <v>0.0177</v>
      </c>
      <c r="M29" s="889">
        <f t="shared" si="2"/>
        <v>643</v>
      </c>
      <c r="N29" s="384">
        <f t="shared" si="7"/>
        <v>11</v>
      </c>
      <c r="O29" s="787">
        <f t="shared" si="5"/>
        <v>0.0171</v>
      </c>
      <c r="P29" s="172"/>
      <c r="S29" s="38"/>
      <c r="T29" s="38"/>
      <c r="U29" s="38"/>
      <c r="V29" s="38"/>
      <c r="W29" s="38"/>
    </row>
    <row r="30" spans="1:23" ht="23.25" customHeight="1">
      <c r="A30" s="71"/>
      <c r="B30" s="69"/>
      <c r="C30" s="81" t="s">
        <v>961</v>
      </c>
      <c r="D30" s="40">
        <v>0</v>
      </c>
      <c r="E30" s="144">
        <v>0</v>
      </c>
      <c r="F30" s="146">
        <v>0</v>
      </c>
      <c r="G30" s="82">
        <f t="shared" si="4"/>
        <v>0</v>
      </c>
      <c r="H30" s="40">
        <v>0</v>
      </c>
      <c r="I30" s="794">
        <f t="shared" si="0"/>
        <v>0</v>
      </c>
      <c r="J30" s="144">
        <v>0</v>
      </c>
      <c r="K30" s="424">
        <v>0</v>
      </c>
      <c r="L30" s="725">
        <f t="shared" si="1"/>
        <v>0</v>
      </c>
      <c r="M30" s="889">
        <f t="shared" si="2"/>
        <v>0</v>
      </c>
      <c r="N30" s="384">
        <f t="shared" si="7"/>
        <v>0</v>
      </c>
      <c r="O30" s="787">
        <f t="shared" si="5"/>
        <v>0</v>
      </c>
      <c r="P30" s="172"/>
      <c r="S30" s="38"/>
      <c r="T30" s="38"/>
      <c r="U30" s="38"/>
      <c r="V30" s="38"/>
      <c r="W30" s="38"/>
    </row>
    <row r="31" spans="1:23" ht="23.25" customHeight="1">
      <c r="A31" s="71"/>
      <c r="B31" s="69"/>
      <c r="C31" s="81" t="s">
        <v>515</v>
      </c>
      <c r="D31" s="40">
        <v>344</v>
      </c>
      <c r="E31" s="144">
        <v>0</v>
      </c>
      <c r="F31" s="146">
        <v>0</v>
      </c>
      <c r="G31" s="82">
        <f t="shared" si="4"/>
        <v>0</v>
      </c>
      <c r="H31" s="40">
        <v>0</v>
      </c>
      <c r="I31" s="794">
        <f t="shared" si="0"/>
        <v>0</v>
      </c>
      <c r="J31" s="144">
        <v>258</v>
      </c>
      <c r="K31" s="424">
        <v>0</v>
      </c>
      <c r="L31" s="725">
        <f t="shared" si="1"/>
        <v>0</v>
      </c>
      <c r="M31" s="889">
        <f t="shared" si="2"/>
        <v>323</v>
      </c>
      <c r="N31" s="384">
        <f t="shared" si="7"/>
        <v>0</v>
      </c>
      <c r="O31" s="787">
        <f t="shared" si="5"/>
        <v>0</v>
      </c>
      <c r="P31" s="172"/>
      <c r="S31" s="38"/>
      <c r="T31" s="38"/>
      <c r="U31" s="38"/>
      <c r="V31" s="38"/>
      <c r="W31" s="38"/>
    </row>
    <row r="32" spans="1:23" ht="23.25" customHeight="1">
      <c r="A32" s="71" t="s">
        <v>929</v>
      </c>
      <c r="B32" s="48"/>
      <c r="C32" s="46" t="s">
        <v>962</v>
      </c>
      <c r="D32" s="43">
        <f aca="true" t="shared" si="8" ref="D32:K32">SUM(D13:D31)</f>
        <v>33453</v>
      </c>
      <c r="E32" s="83">
        <f t="shared" si="8"/>
        <v>0</v>
      </c>
      <c r="F32" s="84">
        <f t="shared" si="8"/>
        <v>0</v>
      </c>
      <c r="G32" s="85">
        <f t="shared" si="4"/>
        <v>0</v>
      </c>
      <c r="H32" s="43">
        <f t="shared" si="8"/>
        <v>327</v>
      </c>
      <c r="I32" s="788">
        <f t="shared" si="0"/>
        <v>0.0131</v>
      </c>
      <c r="J32" s="83">
        <f t="shared" si="8"/>
        <v>32489</v>
      </c>
      <c r="K32" s="390">
        <f t="shared" si="8"/>
        <v>109</v>
      </c>
      <c r="L32" s="415">
        <f t="shared" si="1"/>
        <v>0.0133</v>
      </c>
      <c r="M32" s="889">
        <f t="shared" si="2"/>
        <v>33212</v>
      </c>
      <c r="N32" s="384">
        <f>SUM(N13:N31)</f>
        <v>436</v>
      </c>
      <c r="O32" s="787">
        <f t="shared" si="5"/>
        <v>0.0131</v>
      </c>
      <c r="P32" s="172"/>
      <c r="S32" s="38"/>
      <c r="T32" s="38"/>
      <c r="U32" s="38"/>
      <c r="V32" s="38"/>
      <c r="W32" s="38"/>
    </row>
    <row r="33" spans="1:23" ht="23.25" customHeight="1">
      <c r="A33" s="71"/>
      <c r="B33" s="1563" t="s">
        <v>963</v>
      </c>
      <c r="C33" s="1564"/>
      <c r="D33" s="216">
        <v>0</v>
      </c>
      <c r="E33" s="217">
        <v>0</v>
      </c>
      <c r="F33" s="218">
        <v>0</v>
      </c>
      <c r="G33" s="88">
        <f t="shared" si="4"/>
        <v>0</v>
      </c>
      <c r="H33" s="216">
        <v>0</v>
      </c>
      <c r="I33" s="884">
        <f t="shared" si="0"/>
        <v>0</v>
      </c>
      <c r="J33" s="350">
        <f>'3-3.조달(신용)'!J22</f>
        <v>0</v>
      </c>
      <c r="K33" s="409">
        <v>0</v>
      </c>
      <c r="L33" s="415">
        <f t="shared" si="1"/>
        <v>0</v>
      </c>
      <c r="M33" s="889">
        <f t="shared" si="2"/>
        <v>0</v>
      </c>
      <c r="N33" s="384">
        <f>SUM(G33,H33,K33)</f>
        <v>0</v>
      </c>
      <c r="O33" s="787">
        <f t="shared" si="5"/>
        <v>0</v>
      </c>
      <c r="P33" s="172"/>
      <c r="S33" s="38"/>
      <c r="T33" s="38"/>
      <c r="U33" s="38"/>
      <c r="V33" s="38"/>
      <c r="W33" s="38"/>
    </row>
    <row r="34" spans="1:23" ht="23.25" customHeight="1">
      <c r="A34" s="36"/>
      <c r="B34" s="1228" t="s">
        <v>964</v>
      </c>
      <c r="C34" s="1227"/>
      <c r="D34" s="139">
        <f aca="true" t="shared" si="9" ref="D34:K34">D12+D32+D33</f>
        <v>33817</v>
      </c>
      <c r="E34" s="203">
        <f t="shared" si="9"/>
        <v>12</v>
      </c>
      <c r="F34" s="137">
        <f t="shared" si="9"/>
        <v>0</v>
      </c>
      <c r="G34" s="138">
        <f t="shared" si="4"/>
        <v>12</v>
      </c>
      <c r="H34" s="139">
        <f>H12+H32+H33</f>
        <v>328</v>
      </c>
      <c r="I34" s="788">
        <f t="shared" si="0"/>
        <v>0.0134</v>
      </c>
      <c r="J34" s="203">
        <f t="shared" si="9"/>
        <v>33219</v>
      </c>
      <c r="K34" s="396">
        <f t="shared" si="9"/>
        <v>117</v>
      </c>
      <c r="L34" s="415">
        <f t="shared" si="1"/>
        <v>0.014</v>
      </c>
      <c r="M34" s="889">
        <f t="shared" si="2"/>
        <v>33668</v>
      </c>
      <c r="N34" s="389">
        <f>N12+N32+N33</f>
        <v>457</v>
      </c>
      <c r="O34" s="980">
        <f t="shared" si="5"/>
        <v>0.0136</v>
      </c>
      <c r="P34" s="428" t="s">
        <v>273</v>
      </c>
      <c r="S34" s="38"/>
      <c r="T34" s="38"/>
      <c r="U34" s="38"/>
      <c r="V34" s="38"/>
      <c r="W34" s="38"/>
    </row>
    <row r="35" spans="1:23" ht="23.25" customHeight="1">
      <c r="A35" s="71"/>
      <c r="B35" s="69"/>
      <c r="C35" s="79" t="s">
        <v>965</v>
      </c>
      <c r="D35" s="34">
        <v>0</v>
      </c>
      <c r="E35" s="140">
        <v>0</v>
      </c>
      <c r="F35" s="142">
        <v>0</v>
      </c>
      <c r="G35" s="80">
        <f t="shared" si="4"/>
        <v>0</v>
      </c>
      <c r="H35" s="34">
        <v>0</v>
      </c>
      <c r="I35" s="884">
        <f t="shared" si="0"/>
        <v>0</v>
      </c>
      <c r="J35" s="140">
        <v>0</v>
      </c>
      <c r="K35" s="423">
        <v>0</v>
      </c>
      <c r="L35" s="886">
        <f t="shared" si="1"/>
        <v>0</v>
      </c>
      <c r="M35" s="889">
        <f t="shared" si="2"/>
        <v>0</v>
      </c>
      <c r="N35" s="384">
        <f aca="true" t="shared" si="10" ref="N35:N68">SUM(G35,H35,K35)</f>
        <v>0</v>
      </c>
      <c r="O35" s="787">
        <f t="shared" si="5"/>
        <v>0</v>
      </c>
      <c r="P35" s="427" t="s">
        <v>270</v>
      </c>
      <c r="S35" s="38"/>
      <c r="T35" s="38"/>
      <c r="U35" s="38"/>
      <c r="V35" s="38"/>
      <c r="W35" s="38"/>
    </row>
    <row r="36" spans="1:23" ht="23.25" customHeight="1">
      <c r="A36" s="71"/>
      <c r="C36" s="81" t="s">
        <v>967</v>
      </c>
      <c r="D36" s="40">
        <v>0</v>
      </c>
      <c r="E36" s="144">
        <v>0</v>
      </c>
      <c r="F36" s="146">
        <v>0</v>
      </c>
      <c r="G36" s="82">
        <f t="shared" si="4"/>
        <v>0</v>
      </c>
      <c r="H36" s="40">
        <v>0</v>
      </c>
      <c r="I36" s="794">
        <f t="shared" si="0"/>
        <v>0</v>
      </c>
      <c r="J36" s="144">
        <v>0</v>
      </c>
      <c r="K36" s="424">
        <v>0</v>
      </c>
      <c r="L36" s="725">
        <f t="shared" si="1"/>
        <v>0</v>
      </c>
      <c r="M36" s="889">
        <f t="shared" si="2"/>
        <v>0</v>
      </c>
      <c r="N36" s="384">
        <f t="shared" si="10"/>
        <v>0</v>
      </c>
      <c r="O36" s="787">
        <f t="shared" si="5"/>
        <v>0</v>
      </c>
      <c r="P36" s="426" t="s">
        <v>271</v>
      </c>
      <c r="Q36" s="744">
        <f>'3-4.조달(일반)'!J13</f>
        <v>10232</v>
      </c>
      <c r="R36" s="784"/>
      <c r="S36" s="38"/>
      <c r="T36" s="38"/>
      <c r="U36" s="38"/>
      <c r="V36" s="38"/>
      <c r="W36" s="38"/>
    </row>
    <row r="37" spans="1:23" ht="23.25" customHeight="1">
      <c r="A37" s="71"/>
      <c r="C37" s="81" t="s">
        <v>968</v>
      </c>
      <c r="D37" s="40">
        <v>0</v>
      </c>
      <c r="E37" s="144">
        <v>0</v>
      </c>
      <c r="F37" s="146">
        <v>0</v>
      </c>
      <c r="G37" s="82">
        <f t="shared" si="4"/>
        <v>0</v>
      </c>
      <c r="H37" s="40">
        <v>0</v>
      </c>
      <c r="I37" s="794">
        <f t="shared" si="0"/>
        <v>0</v>
      </c>
      <c r="J37" s="144">
        <v>0</v>
      </c>
      <c r="K37" s="424">
        <v>0</v>
      </c>
      <c r="L37" s="725">
        <f t="shared" si="1"/>
        <v>0</v>
      </c>
      <c r="M37" s="889">
        <f t="shared" si="2"/>
        <v>0</v>
      </c>
      <c r="N37" s="384">
        <f t="shared" si="10"/>
        <v>0</v>
      </c>
      <c r="O37" s="787">
        <f t="shared" si="5"/>
        <v>0</v>
      </c>
      <c r="P37" s="426" t="s">
        <v>272</v>
      </c>
      <c r="Q37" s="744">
        <f>'3-4.조달(일반)'!J32</f>
        <v>5736</v>
      </c>
      <c r="R37" s="784"/>
      <c r="S37" s="38"/>
      <c r="T37" s="38"/>
      <c r="U37" s="38"/>
      <c r="V37" s="38"/>
      <c r="W37" s="38"/>
    </row>
    <row r="38" spans="1:23" ht="23.25" customHeight="1">
      <c r="A38" s="71"/>
      <c r="B38" s="69" t="s">
        <v>966</v>
      </c>
      <c r="C38" s="81" t="s">
        <v>970</v>
      </c>
      <c r="D38" s="40">
        <v>0</v>
      </c>
      <c r="E38" s="144">
        <v>0</v>
      </c>
      <c r="F38" s="146">
        <v>0</v>
      </c>
      <c r="G38" s="82">
        <f t="shared" si="4"/>
        <v>0</v>
      </c>
      <c r="H38" s="40">
        <v>0</v>
      </c>
      <c r="I38" s="794">
        <f aca="true" t="shared" si="11" ref="I38:I69">IF(D38=0,0,ROUND((G38+H38)/D38*365/273,4))</f>
        <v>0</v>
      </c>
      <c r="J38" s="144">
        <v>0</v>
      </c>
      <c r="K38" s="424">
        <v>0</v>
      </c>
      <c r="L38" s="725">
        <f aca="true" t="shared" si="12" ref="L38:L69">IF(J38=0,0,ROUND(K38/J38*365/92,4))</f>
        <v>0</v>
      </c>
      <c r="M38" s="889">
        <f aca="true" t="shared" si="13" ref="M38:M70">ROUND((D38*3+J38)/4,0)</f>
        <v>0</v>
      </c>
      <c r="N38" s="384">
        <f t="shared" si="10"/>
        <v>0</v>
      </c>
      <c r="O38" s="787">
        <f t="shared" si="5"/>
        <v>0</v>
      </c>
      <c r="S38" s="38"/>
      <c r="T38" s="38"/>
      <c r="U38" s="38"/>
      <c r="V38" s="38"/>
      <c r="W38" s="38"/>
    </row>
    <row r="39" spans="1:23" ht="23.25" customHeight="1">
      <c r="A39" s="71"/>
      <c r="B39" s="69"/>
      <c r="C39" s="81" t="s">
        <v>971</v>
      </c>
      <c r="D39" s="40">
        <v>500</v>
      </c>
      <c r="E39" s="144">
        <v>0</v>
      </c>
      <c r="F39" s="146">
        <v>0</v>
      </c>
      <c r="G39" s="82">
        <f t="shared" si="4"/>
        <v>0</v>
      </c>
      <c r="H39" s="40">
        <v>0</v>
      </c>
      <c r="I39" s="794">
        <f t="shared" si="11"/>
        <v>0</v>
      </c>
      <c r="J39" s="144">
        <v>500</v>
      </c>
      <c r="K39" s="424">
        <v>0</v>
      </c>
      <c r="L39" s="725">
        <f t="shared" si="12"/>
        <v>0</v>
      </c>
      <c r="M39" s="889">
        <f t="shared" si="13"/>
        <v>500</v>
      </c>
      <c r="N39" s="384">
        <f t="shared" si="10"/>
        <v>0</v>
      </c>
      <c r="O39" s="787">
        <f t="shared" si="5"/>
        <v>0</v>
      </c>
      <c r="P39" s="172"/>
      <c r="S39" s="38"/>
      <c r="T39" s="38"/>
      <c r="U39" s="38"/>
      <c r="V39" s="38"/>
      <c r="W39" s="38"/>
    </row>
    <row r="40" spans="1:23" ht="23.25" customHeight="1">
      <c r="A40" s="71"/>
      <c r="B40" s="69" t="s">
        <v>969</v>
      </c>
      <c r="C40" s="81" t="s">
        <v>972</v>
      </c>
      <c r="D40" s="40">
        <v>0</v>
      </c>
      <c r="E40" s="144">
        <v>0</v>
      </c>
      <c r="F40" s="146">
        <v>0</v>
      </c>
      <c r="G40" s="82">
        <f t="shared" si="4"/>
        <v>0</v>
      </c>
      <c r="H40" s="40">
        <v>0</v>
      </c>
      <c r="I40" s="794">
        <f t="shared" si="11"/>
        <v>0</v>
      </c>
      <c r="J40" s="144">
        <v>0</v>
      </c>
      <c r="K40" s="424">
        <v>0</v>
      </c>
      <c r="L40" s="725">
        <f t="shared" si="12"/>
        <v>0</v>
      </c>
      <c r="M40" s="889">
        <f t="shared" si="13"/>
        <v>0</v>
      </c>
      <c r="N40" s="384">
        <f t="shared" si="10"/>
        <v>0</v>
      </c>
      <c r="O40" s="787">
        <f t="shared" si="5"/>
        <v>0</v>
      </c>
      <c r="P40" s="172"/>
      <c r="S40" s="38"/>
      <c r="T40" s="38"/>
      <c r="U40" s="38"/>
      <c r="V40" s="38"/>
      <c r="W40" s="38"/>
    </row>
    <row r="41" spans="1:23" ht="23.25" customHeight="1">
      <c r="A41" s="71"/>
      <c r="B41" s="69"/>
      <c r="C41" s="106" t="s">
        <v>333</v>
      </c>
      <c r="D41" s="40">
        <v>0</v>
      </c>
      <c r="E41" s="144">
        <v>0</v>
      </c>
      <c r="F41" s="146">
        <v>0</v>
      </c>
      <c r="G41" s="82">
        <f t="shared" si="4"/>
        <v>0</v>
      </c>
      <c r="H41" s="40">
        <v>0</v>
      </c>
      <c r="I41" s="794">
        <f t="shared" si="11"/>
        <v>0</v>
      </c>
      <c r="J41" s="144">
        <v>0</v>
      </c>
      <c r="K41" s="424">
        <v>0</v>
      </c>
      <c r="L41" s="725">
        <f t="shared" si="12"/>
        <v>0</v>
      </c>
      <c r="M41" s="889">
        <f t="shared" si="13"/>
        <v>0</v>
      </c>
      <c r="N41" s="384">
        <f t="shared" si="10"/>
        <v>0</v>
      </c>
      <c r="O41" s="787">
        <f t="shared" si="5"/>
        <v>0</v>
      </c>
      <c r="P41" s="172"/>
      <c r="S41" s="11"/>
      <c r="T41" s="11"/>
      <c r="U41" s="11"/>
      <c r="V41" s="11"/>
      <c r="W41" s="11"/>
    </row>
    <row r="42" spans="1:23" ht="23.25" customHeight="1">
      <c r="A42" s="71"/>
      <c r="B42" s="69" t="s">
        <v>933</v>
      </c>
      <c r="C42" s="81" t="s">
        <v>973</v>
      </c>
      <c r="D42" s="40">
        <v>0</v>
      </c>
      <c r="E42" s="144">
        <v>0</v>
      </c>
      <c r="F42" s="146">
        <v>0</v>
      </c>
      <c r="G42" s="82">
        <f t="shared" si="4"/>
        <v>0</v>
      </c>
      <c r="H42" s="40">
        <v>0</v>
      </c>
      <c r="I42" s="794">
        <f t="shared" si="11"/>
        <v>0</v>
      </c>
      <c r="J42" s="144">
        <v>0</v>
      </c>
      <c r="K42" s="424">
        <v>0</v>
      </c>
      <c r="L42" s="725">
        <f t="shared" si="12"/>
        <v>0</v>
      </c>
      <c r="M42" s="889">
        <f t="shared" si="13"/>
        <v>0</v>
      </c>
      <c r="N42" s="384">
        <f t="shared" si="10"/>
        <v>0</v>
      </c>
      <c r="O42" s="787">
        <f t="shared" si="5"/>
        <v>0</v>
      </c>
      <c r="P42" s="172"/>
      <c r="S42" s="11"/>
      <c r="T42" s="11"/>
      <c r="U42" s="11"/>
      <c r="V42" s="11"/>
      <c r="W42" s="11"/>
    </row>
    <row r="43" spans="1:23" ht="23.25" customHeight="1">
      <c r="A43" s="71" t="s">
        <v>2090</v>
      </c>
      <c r="C43" s="81" t="s">
        <v>974</v>
      </c>
      <c r="D43" s="40">
        <v>0</v>
      </c>
      <c r="E43" s="144">
        <v>0</v>
      </c>
      <c r="F43" s="146">
        <v>0</v>
      </c>
      <c r="G43" s="82">
        <f t="shared" si="4"/>
        <v>0</v>
      </c>
      <c r="H43" s="40">
        <v>0</v>
      </c>
      <c r="I43" s="794">
        <f t="shared" si="11"/>
        <v>0</v>
      </c>
      <c r="J43" s="144">
        <v>0</v>
      </c>
      <c r="K43" s="424">
        <v>0</v>
      </c>
      <c r="L43" s="725">
        <f t="shared" si="12"/>
        <v>0</v>
      </c>
      <c r="M43" s="889">
        <f t="shared" si="13"/>
        <v>0</v>
      </c>
      <c r="N43" s="384">
        <f t="shared" si="10"/>
        <v>0</v>
      </c>
      <c r="O43" s="787">
        <f t="shared" si="5"/>
        <v>0</v>
      </c>
      <c r="P43" s="172"/>
      <c r="S43" s="11"/>
      <c r="T43" s="11"/>
      <c r="U43" s="11"/>
      <c r="V43" s="11"/>
      <c r="W43" s="11"/>
    </row>
    <row r="44" spans="1:23" ht="23.25" customHeight="1">
      <c r="A44" s="71"/>
      <c r="B44" s="69" t="s">
        <v>936</v>
      </c>
      <c r="C44" s="81" t="s">
        <v>975</v>
      </c>
      <c r="D44" s="40">
        <v>0</v>
      </c>
      <c r="E44" s="144">
        <v>0</v>
      </c>
      <c r="F44" s="146">
        <v>0</v>
      </c>
      <c r="G44" s="82">
        <f t="shared" si="4"/>
        <v>0</v>
      </c>
      <c r="H44" s="40">
        <v>0</v>
      </c>
      <c r="I44" s="794">
        <f t="shared" si="11"/>
        <v>0</v>
      </c>
      <c r="J44" s="144">
        <v>0</v>
      </c>
      <c r="K44" s="424">
        <v>0</v>
      </c>
      <c r="L44" s="725">
        <f t="shared" si="12"/>
        <v>0</v>
      </c>
      <c r="M44" s="889">
        <f t="shared" si="13"/>
        <v>0</v>
      </c>
      <c r="N44" s="384">
        <f t="shared" si="10"/>
        <v>0</v>
      </c>
      <c r="O44" s="787">
        <f t="shared" si="5"/>
        <v>0</v>
      </c>
      <c r="P44" s="172"/>
      <c r="S44" s="11"/>
      <c r="T44" s="11"/>
      <c r="U44" s="11"/>
      <c r="V44" s="11"/>
      <c r="W44" s="11"/>
    </row>
    <row r="45" spans="1:23" ht="23.25" customHeight="1">
      <c r="A45" s="71" t="s">
        <v>2104</v>
      </c>
      <c r="B45" s="69"/>
      <c r="C45" s="81" t="s">
        <v>1442</v>
      </c>
      <c r="D45" s="40">
        <v>0</v>
      </c>
      <c r="E45" s="144">
        <v>0</v>
      </c>
      <c r="F45" s="146">
        <v>0</v>
      </c>
      <c r="G45" s="82">
        <f t="shared" si="4"/>
        <v>0</v>
      </c>
      <c r="H45" s="40">
        <v>0</v>
      </c>
      <c r="I45" s="794">
        <f t="shared" si="11"/>
        <v>0</v>
      </c>
      <c r="J45" s="144">
        <v>0</v>
      </c>
      <c r="K45" s="424">
        <v>0</v>
      </c>
      <c r="L45" s="725">
        <f t="shared" si="12"/>
        <v>0</v>
      </c>
      <c r="M45" s="889">
        <f t="shared" si="13"/>
        <v>0</v>
      </c>
      <c r="N45" s="384">
        <f t="shared" si="10"/>
        <v>0</v>
      </c>
      <c r="O45" s="787">
        <f t="shared" si="5"/>
        <v>0</v>
      </c>
      <c r="P45" s="172"/>
      <c r="S45" s="11"/>
      <c r="T45" s="11"/>
      <c r="U45" s="11"/>
      <c r="V45" s="11"/>
      <c r="W45" s="11"/>
    </row>
    <row r="46" spans="1:23" ht="23.25" customHeight="1">
      <c r="A46" s="71"/>
      <c r="B46" s="69" t="s">
        <v>929</v>
      </c>
      <c r="C46" s="81" t="s">
        <v>1443</v>
      </c>
      <c r="D46" s="40">
        <v>0</v>
      </c>
      <c r="E46" s="144">
        <v>0</v>
      </c>
      <c r="F46" s="146">
        <v>0</v>
      </c>
      <c r="G46" s="82">
        <f t="shared" si="4"/>
        <v>0</v>
      </c>
      <c r="H46" s="40">
        <v>0</v>
      </c>
      <c r="I46" s="794">
        <f t="shared" si="11"/>
        <v>0</v>
      </c>
      <c r="J46" s="144">
        <v>0</v>
      </c>
      <c r="K46" s="424">
        <v>0</v>
      </c>
      <c r="L46" s="725">
        <f t="shared" si="12"/>
        <v>0</v>
      </c>
      <c r="M46" s="889">
        <f t="shared" si="13"/>
        <v>0</v>
      </c>
      <c r="N46" s="384">
        <f t="shared" si="10"/>
        <v>0</v>
      </c>
      <c r="O46" s="787">
        <f t="shared" si="5"/>
        <v>0</v>
      </c>
      <c r="P46" s="172"/>
      <c r="S46" s="11"/>
      <c r="T46" s="11"/>
      <c r="U46" s="11"/>
      <c r="V46" s="11"/>
      <c r="W46" s="11"/>
    </row>
    <row r="47" spans="1:23" ht="23.25" customHeight="1">
      <c r="A47" s="71" t="s">
        <v>940</v>
      </c>
      <c r="B47" s="69"/>
      <c r="C47" s="81" t="s">
        <v>1444</v>
      </c>
      <c r="D47" s="40">
        <v>0</v>
      </c>
      <c r="E47" s="144">
        <v>0</v>
      </c>
      <c r="F47" s="146">
        <v>0</v>
      </c>
      <c r="G47" s="82">
        <f t="shared" si="4"/>
        <v>0</v>
      </c>
      <c r="H47" s="40">
        <v>0</v>
      </c>
      <c r="I47" s="794">
        <f t="shared" si="11"/>
        <v>0</v>
      </c>
      <c r="J47" s="144">
        <v>0</v>
      </c>
      <c r="K47" s="424">
        <v>0</v>
      </c>
      <c r="L47" s="725">
        <f t="shared" si="12"/>
        <v>0</v>
      </c>
      <c r="M47" s="889">
        <f t="shared" si="13"/>
        <v>0</v>
      </c>
      <c r="N47" s="384">
        <f t="shared" si="10"/>
        <v>0</v>
      </c>
      <c r="O47" s="787">
        <f t="shared" si="5"/>
        <v>0</v>
      </c>
      <c r="P47" s="172"/>
      <c r="S47" s="11"/>
      <c r="T47" s="11"/>
      <c r="U47" s="11"/>
      <c r="V47" s="11"/>
      <c r="W47" s="11"/>
    </row>
    <row r="48" spans="1:23" ht="23.25" customHeight="1">
      <c r="A48" s="71"/>
      <c r="B48" s="69"/>
      <c r="C48" s="633" t="s">
        <v>2206</v>
      </c>
      <c r="D48" s="346">
        <v>4149</v>
      </c>
      <c r="E48" s="347">
        <v>101</v>
      </c>
      <c r="F48" s="348">
        <v>0</v>
      </c>
      <c r="G48" s="349">
        <f t="shared" si="4"/>
        <v>101</v>
      </c>
      <c r="H48" s="346">
        <v>0</v>
      </c>
      <c r="I48" s="794">
        <f t="shared" si="11"/>
        <v>0.0325</v>
      </c>
      <c r="J48" s="347">
        <v>4761</v>
      </c>
      <c r="K48" s="425">
        <v>48</v>
      </c>
      <c r="L48" s="725">
        <f t="shared" si="12"/>
        <v>0.04</v>
      </c>
      <c r="M48" s="889">
        <f t="shared" si="13"/>
        <v>4302</v>
      </c>
      <c r="N48" s="384">
        <f t="shared" si="10"/>
        <v>149</v>
      </c>
      <c r="O48" s="787">
        <f t="shared" si="5"/>
        <v>0.0346</v>
      </c>
      <c r="P48" s="172"/>
      <c r="S48" s="11"/>
      <c r="T48" s="11"/>
      <c r="U48" s="11"/>
      <c r="V48" s="11"/>
      <c r="W48" s="11"/>
    </row>
    <row r="49" spans="1:23" ht="23.25" customHeight="1">
      <c r="A49" s="71" t="s">
        <v>944</v>
      </c>
      <c r="B49" s="69"/>
      <c r="C49" s="633" t="s">
        <v>2205</v>
      </c>
      <c r="D49" s="346">
        <v>0</v>
      </c>
      <c r="E49" s="347">
        <v>0</v>
      </c>
      <c r="F49" s="348">
        <v>0</v>
      </c>
      <c r="G49" s="349">
        <f>(E49-F49)</f>
        <v>0</v>
      </c>
      <c r="H49" s="346">
        <v>0</v>
      </c>
      <c r="I49" s="794">
        <f t="shared" si="11"/>
        <v>0</v>
      </c>
      <c r="J49" s="347">
        <v>0</v>
      </c>
      <c r="K49" s="425">
        <v>0</v>
      </c>
      <c r="L49" s="725">
        <f t="shared" si="12"/>
        <v>0</v>
      </c>
      <c r="M49" s="889">
        <f t="shared" si="13"/>
        <v>0</v>
      </c>
      <c r="N49" s="384">
        <f>SUM(G49,H49,K49)</f>
        <v>0</v>
      </c>
      <c r="O49" s="787">
        <f>IF(M49=0,0,ROUND(N49/M49,4))</f>
        <v>0</v>
      </c>
      <c r="P49" s="172"/>
      <c r="S49" s="11"/>
      <c r="T49" s="11"/>
      <c r="U49" s="11"/>
      <c r="V49" s="11"/>
      <c r="W49" s="11"/>
    </row>
    <row r="50" spans="1:23" ht="23.25" customHeight="1">
      <c r="A50" s="71"/>
      <c r="B50" s="69"/>
      <c r="C50" s="633" t="s">
        <v>979</v>
      </c>
      <c r="D50" s="346">
        <v>5460</v>
      </c>
      <c r="E50" s="347">
        <v>0</v>
      </c>
      <c r="F50" s="348">
        <v>0</v>
      </c>
      <c r="G50" s="349">
        <f>(E50-F50)</f>
        <v>0</v>
      </c>
      <c r="H50" s="346">
        <v>0</v>
      </c>
      <c r="I50" s="1055">
        <f t="shared" si="11"/>
        <v>0</v>
      </c>
      <c r="J50" s="347">
        <v>4970</v>
      </c>
      <c r="K50" s="425">
        <v>0</v>
      </c>
      <c r="L50" s="1056">
        <f t="shared" si="12"/>
        <v>0</v>
      </c>
      <c r="M50" s="889">
        <f t="shared" si="13"/>
        <v>5338</v>
      </c>
      <c r="N50" s="384">
        <f>SUM(G50,H50,K50)</f>
        <v>0</v>
      </c>
      <c r="O50" s="787">
        <f>IF(M50=0,0,ROUND(N50/M50,4))</f>
        <v>0</v>
      </c>
      <c r="P50" s="172"/>
      <c r="S50" s="11"/>
      <c r="T50" s="11"/>
      <c r="U50" s="11"/>
      <c r="V50" s="11"/>
      <c r="W50" s="11"/>
    </row>
    <row r="51" spans="1:23" ht="23.25" customHeight="1">
      <c r="A51" s="71"/>
      <c r="B51" s="48"/>
      <c r="C51" s="46" t="s">
        <v>976</v>
      </c>
      <c r="D51" s="43">
        <f>SUM(D35:D50)</f>
        <v>10109</v>
      </c>
      <c r="E51" s="83">
        <f>SUM(E35:E50)</f>
        <v>101</v>
      </c>
      <c r="F51" s="84">
        <f>SUM(F35:F50)</f>
        <v>0</v>
      </c>
      <c r="G51" s="85">
        <f>(E51-F51)</f>
        <v>101</v>
      </c>
      <c r="H51" s="43">
        <f>SUM(H35:H50)</f>
        <v>0</v>
      </c>
      <c r="I51" s="788">
        <f t="shared" si="11"/>
        <v>0.0134</v>
      </c>
      <c r="J51" s="83">
        <f>SUM(J35:J50)</f>
        <v>10231</v>
      </c>
      <c r="K51" s="390">
        <f>SUM(K35:K50)</f>
        <v>48</v>
      </c>
      <c r="L51" s="415">
        <f t="shared" si="12"/>
        <v>0.0186</v>
      </c>
      <c r="M51" s="889">
        <f t="shared" si="13"/>
        <v>10140</v>
      </c>
      <c r="N51" s="384">
        <f>SUM(N35:N50)</f>
        <v>149</v>
      </c>
      <c r="O51" s="787">
        <f t="shared" si="5"/>
        <v>0.0147</v>
      </c>
      <c r="P51" s="172"/>
      <c r="S51" s="11"/>
      <c r="T51" s="11"/>
      <c r="U51" s="11"/>
      <c r="V51" s="11"/>
      <c r="W51" s="11"/>
    </row>
    <row r="52" spans="1:23" ht="23.25" customHeight="1">
      <c r="A52" s="71" t="s">
        <v>2113</v>
      </c>
      <c r="B52" s="69"/>
      <c r="C52" s="79" t="s">
        <v>972</v>
      </c>
      <c r="D52" s="34">
        <v>0</v>
      </c>
      <c r="E52" s="140">
        <v>0</v>
      </c>
      <c r="F52" s="298">
        <v>0</v>
      </c>
      <c r="G52" s="306">
        <f t="shared" si="4"/>
        <v>0</v>
      </c>
      <c r="H52" s="979">
        <v>0</v>
      </c>
      <c r="I52" s="884">
        <f t="shared" si="11"/>
        <v>0</v>
      </c>
      <c r="J52" s="140">
        <v>0</v>
      </c>
      <c r="K52" s="423">
        <v>0</v>
      </c>
      <c r="L52" s="886">
        <f t="shared" si="12"/>
        <v>0</v>
      </c>
      <c r="M52" s="889">
        <f t="shared" si="13"/>
        <v>0</v>
      </c>
      <c r="N52" s="384">
        <f t="shared" si="10"/>
        <v>0</v>
      </c>
      <c r="O52" s="787">
        <f t="shared" si="5"/>
        <v>0</v>
      </c>
      <c r="P52" s="172"/>
      <c r="S52" s="11"/>
      <c r="T52" s="11"/>
      <c r="U52" s="11"/>
      <c r="V52" s="11"/>
      <c r="W52" s="11"/>
    </row>
    <row r="53" spans="1:23" ht="23.25" customHeight="1">
      <c r="A53" s="71"/>
      <c r="B53" s="69"/>
      <c r="C53" s="81" t="s">
        <v>334</v>
      </c>
      <c r="D53" s="40">
        <v>0</v>
      </c>
      <c r="E53" s="144">
        <v>0</v>
      </c>
      <c r="F53" s="146">
        <v>0</v>
      </c>
      <c r="G53" s="82">
        <f t="shared" si="4"/>
        <v>0</v>
      </c>
      <c r="H53" s="170">
        <v>0</v>
      </c>
      <c r="I53" s="794">
        <f t="shared" si="11"/>
        <v>0</v>
      </c>
      <c r="J53" s="144">
        <v>0</v>
      </c>
      <c r="K53" s="424">
        <v>0</v>
      </c>
      <c r="L53" s="725">
        <f t="shared" si="12"/>
        <v>0</v>
      </c>
      <c r="M53" s="889">
        <f t="shared" si="13"/>
        <v>0</v>
      </c>
      <c r="N53" s="384">
        <f t="shared" si="10"/>
        <v>0</v>
      </c>
      <c r="O53" s="787">
        <f t="shared" si="5"/>
        <v>0</v>
      </c>
      <c r="P53" s="172"/>
      <c r="S53" s="11"/>
      <c r="T53" s="11"/>
      <c r="U53" s="11"/>
      <c r="V53" s="11"/>
      <c r="W53" s="11"/>
    </row>
    <row r="54" spans="1:23" ht="23.25" customHeight="1">
      <c r="A54" s="71" t="s">
        <v>2125</v>
      </c>
      <c r="B54" s="69"/>
      <c r="C54" s="81" t="s">
        <v>973</v>
      </c>
      <c r="D54" s="40">
        <v>0</v>
      </c>
      <c r="E54" s="144">
        <v>0</v>
      </c>
      <c r="F54" s="146">
        <v>0</v>
      </c>
      <c r="G54" s="82">
        <f t="shared" si="4"/>
        <v>0</v>
      </c>
      <c r="H54" s="170">
        <v>0</v>
      </c>
      <c r="I54" s="794">
        <f t="shared" si="11"/>
        <v>0</v>
      </c>
      <c r="J54" s="144">
        <v>0</v>
      </c>
      <c r="K54" s="424">
        <v>0</v>
      </c>
      <c r="L54" s="725">
        <f t="shared" si="12"/>
        <v>0</v>
      </c>
      <c r="M54" s="889">
        <f t="shared" si="13"/>
        <v>0</v>
      </c>
      <c r="N54" s="384">
        <f t="shared" si="10"/>
        <v>0</v>
      </c>
      <c r="O54" s="787">
        <f t="shared" si="5"/>
        <v>0</v>
      </c>
      <c r="P54" s="172"/>
      <c r="S54" s="11"/>
      <c r="T54" s="11"/>
      <c r="U54" s="11"/>
      <c r="V54" s="11"/>
      <c r="W54" s="11"/>
    </row>
    <row r="55" spans="1:23" ht="23.25" customHeight="1">
      <c r="A55" s="71"/>
      <c r="C55" s="81" t="s">
        <v>974</v>
      </c>
      <c r="D55" s="40">
        <v>0</v>
      </c>
      <c r="E55" s="144">
        <v>0</v>
      </c>
      <c r="F55" s="146">
        <v>0</v>
      </c>
      <c r="G55" s="82">
        <f t="shared" si="4"/>
        <v>0</v>
      </c>
      <c r="H55" s="170">
        <v>0</v>
      </c>
      <c r="I55" s="794">
        <f t="shared" si="11"/>
        <v>0</v>
      </c>
      <c r="J55" s="144">
        <v>0</v>
      </c>
      <c r="K55" s="424">
        <v>0</v>
      </c>
      <c r="L55" s="725">
        <f t="shared" si="12"/>
        <v>0</v>
      </c>
      <c r="M55" s="889">
        <f t="shared" si="13"/>
        <v>0</v>
      </c>
      <c r="N55" s="384">
        <f t="shared" si="10"/>
        <v>0</v>
      </c>
      <c r="O55" s="787">
        <f t="shared" si="5"/>
        <v>0</v>
      </c>
      <c r="P55" s="172"/>
      <c r="S55" s="11"/>
      <c r="T55" s="11"/>
      <c r="U55" s="11"/>
      <c r="V55" s="11"/>
      <c r="W55" s="11"/>
    </row>
    <row r="56" spans="1:23" ht="23.25" customHeight="1">
      <c r="A56" s="71" t="s">
        <v>933</v>
      </c>
      <c r="B56" s="69" t="s">
        <v>251</v>
      </c>
      <c r="C56" s="81" t="s">
        <v>950</v>
      </c>
      <c r="D56" s="40">
        <v>0</v>
      </c>
      <c r="E56" s="144">
        <v>0</v>
      </c>
      <c r="F56" s="146">
        <v>0</v>
      </c>
      <c r="G56" s="82">
        <f t="shared" si="4"/>
        <v>0</v>
      </c>
      <c r="H56" s="170">
        <v>0</v>
      </c>
      <c r="I56" s="794">
        <f t="shared" si="11"/>
        <v>0</v>
      </c>
      <c r="J56" s="144">
        <v>0</v>
      </c>
      <c r="K56" s="424">
        <v>0</v>
      </c>
      <c r="L56" s="725">
        <f t="shared" si="12"/>
        <v>0</v>
      </c>
      <c r="M56" s="889">
        <f t="shared" si="13"/>
        <v>0</v>
      </c>
      <c r="N56" s="384">
        <f t="shared" si="10"/>
        <v>0</v>
      </c>
      <c r="O56" s="787">
        <f t="shared" si="5"/>
        <v>0</v>
      </c>
      <c r="P56" s="172"/>
      <c r="S56" s="11"/>
      <c r="T56" s="11"/>
      <c r="U56" s="11"/>
      <c r="V56" s="11"/>
      <c r="W56" s="11"/>
    </row>
    <row r="57" spans="1:23" ht="23.25" customHeight="1">
      <c r="A57" s="71"/>
      <c r="C57" s="81" t="s">
        <v>1443</v>
      </c>
      <c r="D57" s="40">
        <v>0</v>
      </c>
      <c r="E57" s="144">
        <v>0</v>
      </c>
      <c r="F57" s="146">
        <v>0</v>
      </c>
      <c r="G57" s="82">
        <f t="shared" si="4"/>
        <v>0</v>
      </c>
      <c r="H57" s="170">
        <v>0</v>
      </c>
      <c r="I57" s="794">
        <f t="shared" si="11"/>
        <v>0</v>
      </c>
      <c r="J57" s="144">
        <v>0</v>
      </c>
      <c r="K57" s="424">
        <v>0</v>
      </c>
      <c r="L57" s="725">
        <f t="shared" si="12"/>
        <v>0</v>
      </c>
      <c r="M57" s="889">
        <f t="shared" si="13"/>
        <v>0</v>
      </c>
      <c r="N57" s="384">
        <f t="shared" si="10"/>
        <v>0</v>
      </c>
      <c r="O57" s="787">
        <f t="shared" si="5"/>
        <v>0</v>
      </c>
      <c r="P57" s="172"/>
      <c r="S57" s="11"/>
      <c r="T57" s="11"/>
      <c r="U57" s="11"/>
      <c r="V57" s="11"/>
      <c r="W57" s="11"/>
    </row>
    <row r="58" spans="1:23" ht="23.25" customHeight="1">
      <c r="A58" s="71" t="s">
        <v>936</v>
      </c>
      <c r="B58" s="69" t="s">
        <v>699</v>
      </c>
      <c r="C58" s="81" t="s">
        <v>977</v>
      </c>
      <c r="D58" s="40">
        <v>0</v>
      </c>
      <c r="E58" s="144">
        <v>0</v>
      </c>
      <c r="F58" s="146">
        <v>0</v>
      </c>
      <c r="G58" s="82">
        <f t="shared" si="4"/>
        <v>0</v>
      </c>
      <c r="H58" s="170">
        <v>0</v>
      </c>
      <c r="I58" s="794">
        <f t="shared" si="11"/>
        <v>0</v>
      </c>
      <c r="J58" s="144">
        <v>0</v>
      </c>
      <c r="K58" s="424">
        <v>0</v>
      </c>
      <c r="L58" s="725">
        <f t="shared" si="12"/>
        <v>0</v>
      </c>
      <c r="M58" s="889">
        <f t="shared" si="13"/>
        <v>0</v>
      </c>
      <c r="N58" s="384">
        <f t="shared" si="10"/>
        <v>0</v>
      </c>
      <c r="O58" s="787">
        <f t="shared" si="5"/>
        <v>0</v>
      </c>
      <c r="P58" s="172"/>
      <c r="S58" s="11"/>
      <c r="T58" s="11"/>
      <c r="U58" s="11"/>
      <c r="V58" s="11"/>
      <c r="W58" s="11"/>
    </row>
    <row r="59" spans="1:23" ht="23.25" customHeight="1">
      <c r="A59" s="71"/>
      <c r="C59" s="81" t="s">
        <v>978</v>
      </c>
      <c r="D59" s="40">
        <v>0</v>
      </c>
      <c r="E59" s="144">
        <v>0</v>
      </c>
      <c r="F59" s="146">
        <v>0</v>
      </c>
      <c r="G59" s="82">
        <f t="shared" si="4"/>
        <v>0</v>
      </c>
      <c r="H59" s="170">
        <v>0</v>
      </c>
      <c r="I59" s="794">
        <f t="shared" si="11"/>
        <v>0</v>
      </c>
      <c r="J59" s="144">
        <v>0</v>
      </c>
      <c r="K59" s="424">
        <v>0</v>
      </c>
      <c r="L59" s="725">
        <f t="shared" si="12"/>
        <v>0</v>
      </c>
      <c r="M59" s="889">
        <f t="shared" si="13"/>
        <v>0</v>
      </c>
      <c r="N59" s="384">
        <f t="shared" si="10"/>
        <v>0</v>
      </c>
      <c r="O59" s="787">
        <f t="shared" si="5"/>
        <v>0</v>
      </c>
      <c r="P59" s="172"/>
      <c r="S59" s="11"/>
      <c r="T59" s="11"/>
      <c r="U59" s="11"/>
      <c r="V59" s="11"/>
      <c r="W59" s="11"/>
    </row>
    <row r="60" spans="1:23" ht="23.25" customHeight="1">
      <c r="A60" s="71" t="s">
        <v>929</v>
      </c>
      <c r="B60" s="69" t="s">
        <v>250</v>
      </c>
      <c r="C60" s="81" t="s">
        <v>979</v>
      </c>
      <c r="D60" s="40">
        <v>0</v>
      </c>
      <c r="E60" s="144">
        <v>0</v>
      </c>
      <c r="F60" s="146">
        <v>0</v>
      </c>
      <c r="G60" s="82">
        <f t="shared" si="4"/>
        <v>0</v>
      </c>
      <c r="H60" s="170">
        <v>0</v>
      </c>
      <c r="I60" s="794">
        <f t="shared" si="11"/>
        <v>0</v>
      </c>
      <c r="J60" s="144">
        <v>0</v>
      </c>
      <c r="K60" s="424">
        <v>0</v>
      </c>
      <c r="L60" s="725">
        <f t="shared" si="12"/>
        <v>0</v>
      </c>
      <c r="M60" s="889">
        <f t="shared" si="13"/>
        <v>0</v>
      </c>
      <c r="N60" s="384">
        <f t="shared" si="10"/>
        <v>0</v>
      </c>
      <c r="O60" s="787">
        <f t="shared" si="5"/>
        <v>0</v>
      </c>
      <c r="P60" s="172"/>
      <c r="S60" s="11"/>
      <c r="T60" s="11"/>
      <c r="U60" s="11"/>
      <c r="V60" s="11"/>
      <c r="W60" s="11"/>
    </row>
    <row r="61" spans="1:23" ht="23.25" customHeight="1">
      <c r="A61" s="71"/>
      <c r="B61" s="69"/>
      <c r="C61" s="81" t="s">
        <v>248</v>
      </c>
      <c r="D61" s="40">
        <v>0</v>
      </c>
      <c r="E61" s="144">
        <v>0</v>
      </c>
      <c r="F61" s="146">
        <v>0</v>
      </c>
      <c r="G61" s="82">
        <f t="shared" si="4"/>
        <v>0</v>
      </c>
      <c r="H61" s="170">
        <v>0</v>
      </c>
      <c r="I61" s="794">
        <f t="shared" si="11"/>
        <v>0</v>
      </c>
      <c r="J61" s="144">
        <v>0</v>
      </c>
      <c r="K61" s="424">
        <v>0</v>
      </c>
      <c r="L61" s="725">
        <f t="shared" si="12"/>
        <v>0</v>
      </c>
      <c r="M61" s="889">
        <f t="shared" si="13"/>
        <v>0</v>
      </c>
      <c r="N61" s="384">
        <f>SUM(G61,H61,K61)</f>
        <v>0</v>
      </c>
      <c r="O61" s="787">
        <f>IF(M61=0,0,ROUND(N61/M61,4))</f>
        <v>0</v>
      </c>
      <c r="P61" s="172"/>
      <c r="S61" s="11"/>
      <c r="T61" s="11"/>
      <c r="U61" s="11"/>
      <c r="V61" s="11"/>
      <c r="W61" s="11"/>
    </row>
    <row r="62" spans="1:16" ht="23.25" customHeight="1">
      <c r="A62" s="71"/>
      <c r="B62" s="69" t="s">
        <v>936</v>
      </c>
      <c r="C62" s="81" t="s">
        <v>1445</v>
      </c>
      <c r="D62" s="40">
        <v>0</v>
      </c>
      <c r="E62" s="144">
        <v>0</v>
      </c>
      <c r="F62" s="146">
        <v>0</v>
      </c>
      <c r="G62" s="82">
        <f t="shared" si="4"/>
        <v>0</v>
      </c>
      <c r="H62" s="170">
        <v>0</v>
      </c>
      <c r="I62" s="794">
        <f t="shared" si="11"/>
        <v>0</v>
      </c>
      <c r="J62" s="144">
        <v>0</v>
      </c>
      <c r="K62" s="424">
        <v>0</v>
      </c>
      <c r="L62" s="725">
        <f t="shared" si="12"/>
        <v>0</v>
      </c>
      <c r="M62" s="889">
        <f t="shared" si="13"/>
        <v>0</v>
      </c>
      <c r="N62" s="384">
        <f t="shared" si="10"/>
        <v>0</v>
      </c>
      <c r="O62" s="787">
        <f t="shared" si="5"/>
        <v>0</v>
      </c>
      <c r="P62" s="172"/>
    </row>
    <row r="63" spans="1:23" ht="23.25" customHeight="1">
      <c r="A63" s="71"/>
      <c r="B63" s="69"/>
      <c r="C63" s="81" t="s">
        <v>1446</v>
      </c>
      <c r="D63" s="40">
        <v>0</v>
      </c>
      <c r="E63" s="144">
        <v>0</v>
      </c>
      <c r="F63" s="146">
        <v>0</v>
      </c>
      <c r="G63" s="82">
        <f t="shared" si="4"/>
        <v>0</v>
      </c>
      <c r="H63" s="170">
        <v>0</v>
      </c>
      <c r="I63" s="794">
        <f t="shared" si="11"/>
        <v>0</v>
      </c>
      <c r="J63" s="144">
        <v>0</v>
      </c>
      <c r="K63" s="424">
        <v>0</v>
      </c>
      <c r="L63" s="725">
        <f t="shared" si="12"/>
        <v>0</v>
      </c>
      <c r="M63" s="889">
        <f t="shared" si="13"/>
        <v>0</v>
      </c>
      <c r="N63" s="384">
        <f t="shared" si="10"/>
        <v>0</v>
      </c>
      <c r="O63" s="787">
        <f t="shared" si="5"/>
        <v>0</v>
      </c>
      <c r="P63" s="172"/>
      <c r="S63" s="11"/>
      <c r="T63" s="11"/>
      <c r="U63" s="11"/>
      <c r="V63" s="11"/>
      <c r="W63" s="11"/>
    </row>
    <row r="64" spans="1:16" ht="23.25" customHeight="1">
      <c r="A64" s="71"/>
      <c r="B64" s="69" t="s">
        <v>249</v>
      </c>
      <c r="C64" s="81" t="s">
        <v>1447</v>
      </c>
      <c r="D64" s="40">
        <v>0</v>
      </c>
      <c r="E64" s="144">
        <v>0</v>
      </c>
      <c r="F64" s="146">
        <v>0</v>
      </c>
      <c r="G64" s="82">
        <f t="shared" si="4"/>
        <v>0</v>
      </c>
      <c r="H64" s="170">
        <v>0</v>
      </c>
      <c r="I64" s="794">
        <f t="shared" si="11"/>
        <v>0</v>
      </c>
      <c r="J64" s="144">
        <v>0</v>
      </c>
      <c r="K64" s="424">
        <v>0</v>
      </c>
      <c r="L64" s="725">
        <f t="shared" si="12"/>
        <v>0</v>
      </c>
      <c r="M64" s="889">
        <f t="shared" si="13"/>
        <v>0</v>
      </c>
      <c r="N64" s="384">
        <f t="shared" si="10"/>
        <v>0</v>
      </c>
      <c r="O64" s="787">
        <f t="shared" si="5"/>
        <v>0</v>
      </c>
      <c r="P64" s="172"/>
    </row>
    <row r="65" spans="1:16" ht="23.25" customHeight="1">
      <c r="A65" s="71"/>
      <c r="B65" s="69"/>
      <c r="C65" s="81" t="s">
        <v>1448</v>
      </c>
      <c r="D65" s="40">
        <v>0</v>
      </c>
      <c r="E65" s="144">
        <v>0</v>
      </c>
      <c r="F65" s="146">
        <v>0</v>
      </c>
      <c r="G65" s="82">
        <f t="shared" si="4"/>
        <v>0</v>
      </c>
      <c r="H65" s="170">
        <v>0</v>
      </c>
      <c r="I65" s="794">
        <f t="shared" si="11"/>
        <v>0</v>
      </c>
      <c r="J65" s="144">
        <v>0</v>
      </c>
      <c r="K65" s="424">
        <v>0</v>
      </c>
      <c r="L65" s="725">
        <f t="shared" si="12"/>
        <v>0</v>
      </c>
      <c r="M65" s="889">
        <f t="shared" si="13"/>
        <v>0</v>
      </c>
      <c r="N65" s="384">
        <f t="shared" si="10"/>
        <v>0</v>
      </c>
      <c r="O65" s="787">
        <f t="shared" si="5"/>
        <v>0</v>
      </c>
      <c r="P65" s="172"/>
    </row>
    <row r="66" spans="1:16" ht="23.25" customHeight="1">
      <c r="A66" s="71"/>
      <c r="B66" s="69"/>
      <c r="C66" s="106" t="s">
        <v>2204</v>
      </c>
      <c r="D66" s="40">
        <v>0</v>
      </c>
      <c r="E66" s="144">
        <v>0</v>
      </c>
      <c r="F66" s="146">
        <v>0</v>
      </c>
      <c r="G66" s="82">
        <f t="shared" si="4"/>
        <v>0</v>
      </c>
      <c r="H66" s="170">
        <v>0</v>
      </c>
      <c r="I66" s="794">
        <f t="shared" si="11"/>
        <v>0</v>
      </c>
      <c r="J66" s="144">
        <v>0</v>
      </c>
      <c r="K66" s="424">
        <v>0</v>
      </c>
      <c r="L66" s="725">
        <f t="shared" si="12"/>
        <v>0</v>
      </c>
      <c r="M66" s="889">
        <f t="shared" si="13"/>
        <v>0</v>
      </c>
      <c r="N66" s="384">
        <f t="shared" si="10"/>
        <v>0</v>
      </c>
      <c r="O66" s="787">
        <f t="shared" si="5"/>
        <v>0</v>
      </c>
      <c r="P66" s="172"/>
    </row>
    <row r="67" spans="1:16" ht="23.25" customHeight="1">
      <c r="A67" s="71"/>
      <c r="B67" s="69"/>
      <c r="C67" s="81" t="s">
        <v>1444</v>
      </c>
      <c r="D67" s="40">
        <v>5776</v>
      </c>
      <c r="E67" s="144">
        <v>222</v>
      </c>
      <c r="F67" s="146">
        <v>0</v>
      </c>
      <c r="G67" s="82">
        <f t="shared" si="4"/>
        <v>222</v>
      </c>
      <c r="H67" s="40">
        <v>0</v>
      </c>
      <c r="I67" s="794">
        <f t="shared" si="11"/>
        <v>0.0514</v>
      </c>
      <c r="J67" s="144">
        <v>5736</v>
      </c>
      <c r="K67" s="424">
        <v>72</v>
      </c>
      <c r="L67" s="725">
        <f t="shared" si="12"/>
        <v>0.0498</v>
      </c>
      <c r="M67" s="889">
        <f t="shared" si="13"/>
        <v>5766</v>
      </c>
      <c r="N67" s="384">
        <f t="shared" si="10"/>
        <v>294</v>
      </c>
      <c r="O67" s="787">
        <f t="shared" si="5"/>
        <v>0.051</v>
      </c>
      <c r="P67" s="172"/>
    </row>
    <row r="68" spans="1:16" ht="23.25" customHeight="1">
      <c r="A68" s="71"/>
      <c r="B68" s="69"/>
      <c r="C68" s="633" t="s">
        <v>2205</v>
      </c>
      <c r="D68" s="346">
        <v>0</v>
      </c>
      <c r="E68" s="347">
        <v>0</v>
      </c>
      <c r="F68" s="348">
        <v>0</v>
      </c>
      <c r="G68" s="249">
        <f t="shared" si="4"/>
        <v>0</v>
      </c>
      <c r="H68" s="346">
        <v>0</v>
      </c>
      <c r="I68" s="787">
        <f t="shared" si="11"/>
        <v>0</v>
      </c>
      <c r="J68" s="347">
        <v>0</v>
      </c>
      <c r="K68" s="425">
        <v>0</v>
      </c>
      <c r="L68" s="725">
        <f t="shared" si="12"/>
        <v>0</v>
      </c>
      <c r="M68" s="889">
        <f t="shared" si="13"/>
        <v>0</v>
      </c>
      <c r="N68" s="384">
        <f t="shared" si="10"/>
        <v>0</v>
      </c>
      <c r="O68" s="787">
        <f t="shared" si="5"/>
        <v>0</v>
      </c>
      <c r="P68" s="172"/>
    </row>
    <row r="69" spans="1:16" ht="23.25" customHeight="1">
      <c r="A69" s="71"/>
      <c r="B69" s="48"/>
      <c r="C69" s="46" t="s">
        <v>962</v>
      </c>
      <c r="D69" s="43">
        <f aca="true" t="shared" si="14" ref="D69:K69">SUM(D52:D68)</f>
        <v>5776</v>
      </c>
      <c r="E69" s="83">
        <f t="shared" si="14"/>
        <v>222</v>
      </c>
      <c r="F69" s="84">
        <f t="shared" si="14"/>
        <v>0</v>
      </c>
      <c r="G69" s="85">
        <f t="shared" si="4"/>
        <v>222</v>
      </c>
      <c r="H69" s="43">
        <f t="shared" si="14"/>
        <v>0</v>
      </c>
      <c r="I69" s="981">
        <f t="shared" si="11"/>
        <v>0.0514</v>
      </c>
      <c r="J69" s="83">
        <f>SUM(J52:J68)</f>
        <v>5736</v>
      </c>
      <c r="K69" s="390">
        <f t="shared" si="14"/>
        <v>72</v>
      </c>
      <c r="L69" s="736">
        <f t="shared" si="12"/>
        <v>0.0498</v>
      </c>
      <c r="M69" s="419">
        <f t="shared" si="13"/>
        <v>5766</v>
      </c>
      <c r="N69" s="387">
        <f>SUM(N52:N68)</f>
        <v>294</v>
      </c>
      <c r="O69" s="788">
        <f t="shared" si="5"/>
        <v>0.051</v>
      </c>
      <c r="P69" s="172"/>
    </row>
    <row r="70" spans="1:16" ht="23.25" customHeight="1">
      <c r="A70" s="36"/>
      <c r="B70" s="1228" t="s">
        <v>980</v>
      </c>
      <c r="C70" s="1227"/>
      <c r="D70" s="139">
        <f>D51+D69</f>
        <v>15885</v>
      </c>
      <c r="E70" s="203">
        <f aca="true" t="shared" si="15" ref="E70:K70">E51+E69</f>
        <v>323</v>
      </c>
      <c r="F70" s="137">
        <f t="shared" si="15"/>
        <v>0</v>
      </c>
      <c r="G70" s="138">
        <f t="shared" si="4"/>
        <v>323</v>
      </c>
      <c r="H70" s="139">
        <f t="shared" si="15"/>
        <v>0</v>
      </c>
      <c r="I70" s="788">
        <f>IF(D70=0,0,ROUND((G70+H70)/D70*365/273,4))</f>
        <v>0.0272</v>
      </c>
      <c r="J70" s="203">
        <f t="shared" si="15"/>
        <v>15967</v>
      </c>
      <c r="K70" s="396">
        <f t="shared" si="15"/>
        <v>120</v>
      </c>
      <c r="L70" s="415">
        <f>IF(J70=0,0,ROUND(K70/J70*365/92,4))</f>
        <v>0.0298</v>
      </c>
      <c r="M70" s="419">
        <f t="shared" si="13"/>
        <v>15906</v>
      </c>
      <c r="N70" s="378">
        <f>N51+N69</f>
        <v>443</v>
      </c>
      <c r="O70" s="796">
        <f t="shared" si="5"/>
        <v>0.0279</v>
      </c>
      <c r="P70" s="172"/>
    </row>
    <row r="71" spans="2:3" ht="19.5" customHeight="1">
      <c r="B71" s="97" t="s">
        <v>1487</v>
      </c>
      <c r="C71" s="118" t="s">
        <v>641</v>
      </c>
    </row>
    <row r="72" ht="19.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</sheetData>
  <sheetProtection password="CC4D" sheet="1" objects="1" scenarios="1"/>
  <mergeCells count="10">
    <mergeCell ref="M3:O3"/>
    <mergeCell ref="B70:C70"/>
    <mergeCell ref="A1:N1"/>
    <mergeCell ref="B33:C33"/>
    <mergeCell ref="B34:C34"/>
    <mergeCell ref="J3:L3"/>
    <mergeCell ref="A3:A5"/>
    <mergeCell ref="B3:C5"/>
    <mergeCell ref="E3:G3"/>
    <mergeCell ref="I3:I5"/>
  </mergeCells>
  <printOptions horizontalCentered="1"/>
  <pageMargins left="0.7480314960629921" right="0.7480314960629921" top="0.984251968503937" bottom="0.3937007874015748" header="0.5118110236220472" footer="0.5118110236220472"/>
  <pageSetup fitToHeight="1" fitToWidth="1" horizontalDpi="600" verticalDpi="600" orientation="portrait" paperSize="9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tabColor indexed="27"/>
    <pageSetUpPr fitToPage="1"/>
  </sheetPr>
  <dimension ref="A1:W70"/>
  <sheetViews>
    <sheetView showGridLines="0" showZeros="0" zoomScale="70" zoomScaleNormal="70" zoomScaleSheetLayoutView="75" workbookViewId="0" topLeftCell="A1">
      <pane xSplit="3" ySplit="1" topLeftCell="E50" activePane="bottomRight" state="frozen"/>
      <selection pane="topLeft" activeCell="B29" sqref="B29:C29"/>
      <selection pane="topRight" activeCell="B29" sqref="B29:C29"/>
      <selection pane="bottomLeft" activeCell="B29" sqref="B29:C29"/>
      <selection pane="bottomRight" activeCell="K63" sqref="K63"/>
    </sheetView>
  </sheetViews>
  <sheetFormatPr defaultColWidth="8.88671875" defaultRowHeight="19.5" customHeight="1"/>
  <cols>
    <col min="1" max="1" width="3.99609375" style="63" customWidth="1"/>
    <col min="2" max="2" width="4.99609375" style="63" customWidth="1"/>
    <col min="3" max="3" width="19.3359375" style="63" customWidth="1"/>
    <col min="4" max="15" width="13.10546875" style="63" customWidth="1"/>
    <col min="16" max="16" width="7.99609375" style="63" customWidth="1"/>
    <col min="17" max="17" width="11.4453125" style="63" customWidth="1"/>
    <col min="18" max="23" width="7.99609375" style="61" customWidth="1"/>
    <col min="24" max="16384" width="7.99609375" style="63" customWidth="1"/>
  </cols>
  <sheetData>
    <row r="1" spans="1:23" s="11" customFormat="1" ht="30" customHeight="1">
      <c r="A1" s="1540" t="s">
        <v>1167</v>
      </c>
      <c r="B1" s="1540"/>
      <c r="C1" s="1540"/>
      <c r="D1" s="1540"/>
      <c r="E1" s="1540"/>
      <c r="F1" s="1540"/>
      <c r="G1" s="1540"/>
      <c r="H1" s="1540"/>
      <c r="I1" s="1540"/>
      <c r="J1" s="1540"/>
      <c r="K1" s="1540"/>
      <c r="L1" s="1540"/>
      <c r="M1" s="1540"/>
      <c r="N1" s="1540"/>
      <c r="O1" s="1540"/>
      <c r="R1" s="1"/>
      <c r="S1" s="1"/>
      <c r="T1" s="1"/>
      <c r="U1" s="1"/>
      <c r="V1" s="1"/>
      <c r="W1" s="1"/>
    </row>
    <row r="2" spans="6:23" s="11" customFormat="1" ht="19.5" customHeight="1">
      <c r="F2" s="17"/>
      <c r="G2" s="17"/>
      <c r="O2" s="22" t="s">
        <v>1387</v>
      </c>
      <c r="R2" s="1"/>
      <c r="S2" s="1"/>
      <c r="T2" s="1"/>
      <c r="U2" s="1"/>
      <c r="V2" s="1"/>
      <c r="W2" s="1"/>
    </row>
    <row r="3" spans="1:23" s="11" customFormat="1" ht="24.75" customHeight="1">
      <c r="A3" s="1312" t="s">
        <v>2081</v>
      </c>
      <c r="B3" s="1312" t="s">
        <v>916</v>
      </c>
      <c r="C3" s="1322" t="s">
        <v>1855</v>
      </c>
      <c r="D3" s="67" t="s">
        <v>1566</v>
      </c>
      <c r="E3" s="1320" t="s">
        <v>1565</v>
      </c>
      <c r="F3" s="1321"/>
      <c r="G3" s="1322"/>
      <c r="H3" s="1052" t="s">
        <v>1566</v>
      </c>
      <c r="I3" s="1551" t="s">
        <v>1586</v>
      </c>
      <c r="J3" s="1570" t="s">
        <v>1579</v>
      </c>
      <c r="K3" s="1571"/>
      <c r="L3" s="1572"/>
      <c r="M3" s="1567" t="s">
        <v>275</v>
      </c>
      <c r="N3" s="1568"/>
      <c r="O3" s="1569"/>
      <c r="R3" s="1"/>
      <c r="S3" s="1"/>
      <c r="T3" s="1"/>
      <c r="U3" s="1"/>
      <c r="V3" s="1"/>
      <c r="W3" s="1"/>
    </row>
    <row r="4" spans="1:23" s="11" customFormat="1" ht="24.75" customHeight="1">
      <c r="A4" s="1313"/>
      <c r="B4" s="1313"/>
      <c r="C4" s="1325"/>
      <c r="D4" s="69" t="s">
        <v>917</v>
      </c>
      <c r="E4" s="206" t="s">
        <v>1045</v>
      </c>
      <c r="F4" s="207" t="s">
        <v>1046</v>
      </c>
      <c r="G4" s="1063" t="s">
        <v>1071</v>
      </c>
      <c r="H4" s="1065" t="s">
        <v>1055</v>
      </c>
      <c r="I4" s="1565"/>
      <c r="J4" s="1066" t="s">
        <v>1587</v>
      </c>
      <c r="K4" s="1067" t="s">
        <v>918</v>
      </c>
      <c r="L4" s="1063" t="s">
        <v>1993</v>
      </c>
      <c r="M4" s="1071" t="s">
        <v>1995</v>
      </c>
      <c r="N4" s="1072" t="s">
        <v>1996</v>
      </c>
      <c r="O4" s="1073" t="s">
        <v>1993</v>
      </c>
      <c r="R4" s="1"/>
      <c r="S4" s="1"/>
      <c r="T4" s="1"/>
      <c r="U4" s="1"/>
      <c r="V4" s="1"/>
      <c r="W4" s="1"/>
    </row>
    <row r="5" spans="1:23" s="11" customFormat="1" ht="24.75" customHeight="1">
      <c r="A5" s="1314"/>
      <c r="B5" s="1314"/>
      <c r="C5" s="1292"/>
      <c r="D5" s="48" t="s">
        <v>1279</v>
      </c>
      <c r="E5" s="31" t="s">
        <v>997</v>
      </c>
      <c r="F5" s="169" t="s">
        <v>998</v>
      </c>
      <c r="G5" s="1064" t="s">
        <v>1280</v>
      </c>
      <c r="H5" s="1053" t="s">
        <v>1994</v>
      </c>
      <c r="I5" s="1566"/>
      <c r="J5" s="1068" t="s">
        <v>2144</v>
      </c>
      <c r="K5" s="1069" t="s">
        <v>923</v>
      </c>
      <c r="L5" s="1070" t="s">
        <v>301</v>
      </c>
      <c r="M5" s="1074" t="s">
        <v>1589</v>
      </c>
      <c r="N5" s="1075" t="s">
        <v>276</v>
      </c>
      <c r="O5" s="1076" t="s">
        <v>277</v>
      </c>
      <c r="R5" s="1"/>
      <c r="S5" s="1"/>
      <c r="T5" s="1"/>
      <c r="U5" s="1"/>
      <c r="V5" s="1"/>
      <c r="W5" s="1"/>
    </row>
    <row r="6" spans="1:23" ht="24.75" customHeight="1">
      <c r="A6" s="1356" t="s">
        <v>1171</v>
      </c>
      <c r="B6" s="1356" t="s">
        <v>984</v>
      </c>
      <c r="C6" s="79" t="s">
        <v>985</v>
      </c>
      <c r="D6" s="854">
        <f>'3-1.운용(신용)'!E8</f>
        <v>12831</v>
      </c>
      <c r="E6" s="429">
        <v>234</v>
      </c>
      <c r="F6" s="423">
        <v>0</v>
      </c>
      <c r="G6" s="380">
        <f>(E6-F6)</f>
        <v>234</v>
      </c>
      <c r="H6" s="430">
        <v>119</v>
      </c>
      <c r="I6" s="789">
        <f aca="true" t="shared" si="0" ref="I6:I21">IF(D6=0,0,ROUND((G6+H6)/D6*365/273,4))</f>
        <v>0.0368</v>
      </c>
      <c r="J6" s="435">
        <f>'3-1.운용(신용)'!J8</f>
        <v>13137</v>
      </c>
      <c r="K6" s="423">
        <v>122</v>
      </c>
      <c r="L6" s="983">
        <f aca="true" t="shared" si="1" ref="L6:L21">IF(J6=0,0,ROUND(K6/J6*365/92,4))</f>
        <v>0.0368</v>
      </c>
      <c r="M6" s="731">
        <f aca="true" t="shared" si="2" ref="M6:M21">ROUND((D6*3+J6)/4,0)</f>
        <v>12908</v>
      </c>
      <c r="N6" s="728">
        <f>G6+H6+K6</f>
        <v>475</v>
      </c>
      <c r="O6" s="800">
        <f>IF(M6=0,0,ROUND(N6/M6,4))</f>
        <v>0.0368</v>
      </c>
      <c r="R6" s="1"/>
      <c r="S6" s="1"/>
      <c r="T6" s="1"/>
      <c r="U6" s="1"/>
      <c r="V6" s="1"/>
      <c r="W6" s="1"/>
    </row>
    <row r="7" spans="1:23" ht="24.75" customHeight="1">
      <c r="A7" s="1257"/>
      <c r="B7" s="1257"/>
      <c r="C7" s="81" t="s">
        <v>986</v>
      </c>
      <c r="D7" s="855">
        <f>'3-1.운용(신용)'!E9</f>
        <v>26948</v>
      </c>
      <c r="E7" s="431">
        <v>350</v>
      </c>
      <c r="F7" s="424">
        <v>213</v>
      </c>
      <c r="G7" s="383">
        <f aca="true" t="shared" si="3" ref="G7:G21">(E7-F7)</f>
        <v>137</v>
      </c>
      <c r="H7" s="432">
        <v>591</v>
      </c>
      <c r="I7" s="787">
        <f t="shared" si="0"/>
        <v>0.0361</v>
      </c>
      <c r="J7" s="436">
        <f>'3-1.운용(신용)'!J9</f>
        <v>26430</v>
      </c>
      <c r="K7" s="424">
        <v>240</v>
      </c>
      <c r="L7" s="798">
        <f t="shared" si="1"/>
        <v>0.036</v>
      </c>
      <c r="M7" s="729">
        <f t="shared" si="2"/>
        <v>26819</v>
      </c>
      <c r="N7" s="730">
        <f>G7+H7+K7</f>
        <v>968</v>
      </c>
      <c r="O7" s="801">
        <f aca="true" t="shared" si="4" ref="O7:O21">IF(M7=0,0,ROUND(N7/M7,4))</f>
        <v>0.0361</v>
      </c>
      <c r="R7" s="1"/>
      <c r="S7" s="1"/>
      <c r="T7" s="1"/>
      <c r="U7" s="1"/>
      <c r="V7" s="1"/>
      <c r="W7" s="1"/>
    </row>
    <row r="8" spans="1:23" ht="24.75" customHeight="1">
      <c r="A8" s="1257"/>
      <c r="B8" s="1257"/>
      <c r="C8" s="81" t="s">
        <v>987</v>
      </c>
      <c r="D8" s="855">
        <f>'3-1.운용(신용)'!E10</f>
        <v>0</v>
      </c>
      <c r="E8" s="431">
        <v>0</v>
      </c>
      <c r="F8" s="424">
        <v>0</v>
      </c>
      <c r="G8" s="383">
        <f t="shared" si="3"/>
        <v>0</v>
      </c>
      <c r="H8" s="432">
        <v>0</v>
      </c>
      <c r="I8" s="787">
        <f t="shared" si="0"/>
        <v>0</v>
      </c>
      <c r="J8" s="436">
        <f>'3-1.운용(신용)'!J10</f>
        <v>0</v>
      </c>
      <c r="K8" s="424">
        <v>0</v>
      </c>
      <c r="L8" s="798">
        <f t="shared" si="1"/>
        <v>0</v>
      </c>
      <c r="M8" s="729">
        <f t="shared" si="2"/>
        <v>0</v>
      </c>
      <c r="N8" s="730">
        <f>G8+H8+K8</f>
        <v>0</v>
      </c>
      <c r="O8" s="801">
        <f t="shared" si="4"/>
        <v>0</v>
      </c>
      <c r="R8" s="11"/>
      <c r="S8" s="11"/>
      <c r="T8" s="11"/>
      <c r="U8" s="11"/>
      <c r="V8" s="11"/>
      <c r="W8" s="11"/>
    </row>
    <row r="9" spans="1:23" ht="24.75" customHeight="1">
      <c r="A9" s="1257"/>
      <c r="B9" s="1257"/>
      <c r="C9" s="81" t="s">
        <v>988</v>
      </c>
      <c r="D9" s="855">
        <f>'3-1.운용(신용)'!E11</f>
        <v>0</v>
      </c>
      <c r="E9" s="431">
        <v>0</v>
      </c>
      <c r="F9" s="424">
        <v>0</v>
      </c>
      <c r="G9" s="383">
        <f t="shared" si="3"/>
        <v>0</v>
      </c>
      <c r="H9" s="432">
        <v>0</v>
      </c>
      <c r="I9" s="787">
        <f t="shared" si="0"/>
        <v>0</v>
      </c>
      <c r="J9" s="436">
        <f>'3-1.운용(신용)'!J11</f>
        <v>0</v>
      </c>
      <c r="K9" s="424">
        <v>0</v>
      </c>
      <c r="L9" s="798">
        <f t="shared" si="1"/>
        <v>0</v>
      </c>
      <c r="M9" s="729">
        <f t="shared" si="2"/>
        <v>0</v>
      </c>
      <c r="N9" s="730">
        <f>G9+H9+K9</f>
        <v>0</v>
      </c>
      <c r="O9" s="801">
        <f t="shared" si="4"/>
        <v>0</v>
      </c>
      <c r="R9" s="11"/>
      <c r="S9" s="11"/>
      <c r="T9" s="11"/>
      <c r="U9" s="11"/>
      <c r="V9" s="11"/>
      <c r="W9" s="11"/>
    </row>
    <row r="10" spans="1:23" ht="24.75" customHeight="1">
      <c r="A10" s="1257"/>
      <c r="B10" s="1257"/>
      <c r="C10" s="81" t="s">
        <v>989</v>
      </c>
      <c r="D10" s="855">
        <f>'3-1.운용(신용)'!E12</f>
        <v>1055</v>
      </c>
      <c r="E10" s="431">
        <v>17</v>
      </c>
      <c r="F10" s="424">
        <v>0</v>
      </c>
      <c r="G10" s="383">
        <f t="shared" si="3"/>
        <v>17</v>
      </c>
      <c r="H10" s="432">
        <v>6</v>
      </c>
      <c r="I10" s="787">
        <f t="shared" si="0"/>
        <v>0.0291</v>
      </c>
      <c r="J10" s="436">
        <f>'3-1.운용(신용)'!J12</f>
        <v>1100</v>
      </c>
      <c r="K10" s="424">
        <v>8</v>
      </c>
      <c r="L10" s="798">
        <f t="shared" si="1"/>
        <v>0.0289</v>
      </c>
      <c r="M10" s="729">
        <f t="shared" si="2"/>
        <v>1066</v>
      </c>
      <c r="N10" s="730">
        <f>G10+H10+K10</f>
        <v>31</v>
      </c>
      <c r="O10" s="801">
        <f t="shared" si="4"/>
        <v>0.0291</v>
      </c>
      <c r="R10" s="11"/>
      <c r="S10" s="11"/>
      <c r="T10" s="11"/>
      <c r="U10" s="11"/>
      <c r="V10" s="11"/>
      <c r="W10" s="11"/>
    </row>
    <row r="11" spans="1:23" ht="24.75" customHeight="1">
      <c r="A11" s="1257"/>
      <c r="B11" s="1342"/>
      <c r="C11" s="46" t="s">
        <v>1407</v>
      </c>
      <c r="D11" s="856">
        <f>SUM(D6:D10)</f>
        <v>40834</v>
      </c>
      <c r="E11" s="433">
        <f>SUM(E6:E10)</f>
        <v>601</v>
      </c>
      <c r="F11" s="390">
        <f>SUM(F6:F10)</f>
        <v>213</v>
      </c>
      <c r="G11" s="386">
        <f t="shared" si="3"/>
        <v>388</v>
      </c>
      <c r="H11" s="387">
        <f>SUM(H6:H10)</f>
        <v>716</v>
      </c>
      <c r="I11" s="884">
        <f t="shared" si="0"/>
        <v>0.0361</v>
      </c>
      <c r="J11" s="433">
        <f>SUM(J6:J10)</f>
        <v>40667</v>
      </c>
      <c r="K11" s="390">
        <f>SUM(K6:K10)</f>
        <v>370</v>
      </c>
      <c r="L11" s="885">
        <f t="shared" si="1"/>
        <v>0.0361</v>
      </c>
      <c r="M11" s="733">
        <f t="shared" si="2"/>
        <v>40792</v>
      </c>
      <c r="N11" s="438">
        <f>SUM(N6:N10)</f>
        <v>1474</v>
      </c>
      <c r="O11" s="802">
        <f t="shared" si="4"/>
        <v>0.0361</v>
      </c>
      <c r="R11" s="11"/>
      <c r="S11" s="11"/>
      <c r="T11" s="11"/>
      <c r="U11" s="11"/>
      <c r="V11" s="11"/>
      <c r="W11" s="11"/>
    </row>
    <row r="12" spans="1:23" ht="24.75" customHeight="1">
      <c r="A12" s="1257"/>
      <c r="B12" s="1356" t="s">
        <v>990</v>
      </c>
      <c r="C12" s="79" t="s">
        <v>991</v>
      </c>
      <c r="D12" s="854">
        <f>'3-1.운용(신용)'!E14</f>
        <v>0</v>
      </c>
      <c r="E12" s="429">
        <v>0</v>
      </c>
      <c r="F12" s="423">
        <v>0</v>
      </c>
      <c r="G12" s="380">
        <f t="shared" si="3"/>
        <v>0</v>
      </c>
      <c r="H12" s="430">
        <v>0</v>
      </c>
      <c r="I12" s="982">
        <f t="shared" si="0"/>
        <v>0</v>
      </c>
      <c r="J12" s="435">
        <f>'3-1.운용(신용)'!J14</f>
        <v>0</v>
      </c>
      <c r="K12" s="423">
        <v>0</v>
      </c>
      <c r="L12" s="983">
        <f t="shared" si="1"/>
        <v>0</v>
      </c>
      <c r="M12" s="731">
        <f t="shared" si="2"/>
        <v>0</v>
      </c>
      <c r="N12" s="728">
        <f aca="true" t="shared" si="5" ref="N12:N20">G12+H12+K12</f>
        <v>0</v>
      </c>
      <c r="O12" s="800">
        <f t="shared" si="4"/>
        <v>0</v>
      </c>
      <c r="R12" s="11"/>
      <c r="S12" s="11"/>
      <c r="T12" s="11"/>
      <c r="U12" s="11"/>
      <c r="V12" s="11"/>
      <c r="W12" s="11"/>
    </row>
    <row r="13" spans="1:23" ht="24.75" customHeight="1">
      <c r="A13" s="1257"/>
      <c r="B13" s="1257"/>
      <c r="C13" s="81" t="s">
        <v>992</v>
      </c>
      <c r="D13" s="855">
        <f>'3-1.운용(신용)'!E15</f>
        <v>0</v>
      </c>
      <c r="E13" s="431">
        <v>0</v>
      </c>
      <c r="F13" s="424">
        <v>0</v>
      </c>
      <c r="G13" s="383">
        <f t="shared" si="3"/>
        <v>0</v>
      </c>
      <c r="H13" s="432">
        <v>0</v>
      </c>
      <c r="I13" s="787">
        <f t="shared" si="0"/>
        <v>0</v>
      </c>
      <c r="J13" s="436">
        <f>'3-1.운용(신용)'!J15</f>
        <v>0</v>
      </c>
      <c r="K13" s="424">
        <v>0</v>
      </c>
      <c r="L13" s="798">
        <f t="shared" si="1"/>
        <v>0</v>
      </c>
      <c r="M13" s="729">
        <f t="shared" si="2"/>
        <v>0</v>
      </c>
      <c r="N13" s="730">
        <f t="shared" si="5"/>
        <v>0</v>
      </c>
      <c r="O13" s="801">
        <f t="shared" si="4"/>
        <v>0</v>
      </c>
      <c r="R13" s="11"/>
      <c r="S13" s="11"/>
      <c r="T13" s="11"/>
      <c r="U13" s="11"/>
      <c r="V13" s="11"/>
      <c r="W13" s="11"/>
    </row>
    <row r="14" spans="1:23" ht="24.75" customHeight="1">
      <c r="A14" s="1257"/>
      <c r="B14" s="1342"/>
      <c r="C14" s="177" t="s">
        <v>1407</v>
      </c>
      <c r="D14" s="856">
        <f>SUM(D12:D13)</f>
        <v>0</v>
      </c>
      <c r="E14" s="433">
        <f>SUM(E12:E13)</f>
        <v>0</v>
      </c>
      <c r="F14" s="390">
        <f>SUM(F12:F13)</f>
        <v>0</v>
      </c>
      <c r="G14" s="386">
        <f t="shared" si="3"/>
        <v>0</v>
      </c>
      <c r="H14" s="387">
        <f>SUM(H12:H13)</f>
        <v>0</v>
      </c>
      <c r="I14" s="884">
        <f t="shared" si="0"/>
        <v>0</v>
      </c>
      <c r="J14" s="433">
        <f>SUM(J12:J13)</f>
        <v>0</v>
      </c>
      <c r="K14" s="390">
        <f>SUM(K12:K13)</f>
        <v>0</v>
      </c>
      <c r="L14" s="885">
        <f t="shared" si="1"/>
        <v>0</v>
      </c>
      <c r="M14" s="733">
        <f t="shared" si="2"/>
        <v>0</v>
      </c>
      <c r="N14" s="438">
        <f>SUM(N12:N13)</f>
        <v>0</v>
      </c>
      <c r="O14" s="802">
        <f t="shared" si="4"/>
        <v>0</v>
      </c>
      <c r="R14" s="38"/>
      <c r="S14" s="38"/>
      <c r="T14" s="38"/>
      <c r="U14" s="38"/>
      <c r="V14" s="38"/>
      <c r="W14" s="38"/>
    </row>
    <row r="15" spans="1:23" ht="24.75" customHeight="1">
      <c r="A15" s="1257"/>
      <c r="B15" s="1353" t="s">
        <v>993</v>
      </c>
      <c r="C15" s="1353"/>
      <c r="D15" s="857">
        <f>'3-1.운용(신용)'!E17</f>
        <v>3</v>
      </c>
      <c r="E15" s="408">
        <v>0</v>
      </c>
      <c r="F15" s="409">
        <v>0</v>
      </c>
      <c r="G15" s="392">
        <f t="shared" si="3"/>
        <v>0</v>
      </c>
      <c r="H15" s="434">
        <v>0</v>
      </c>
      <c r="I15" s="793">
        <f t="shared" si="0"/>
        <v>0</v>
      </c>
      <c r="J15" s="412">
        <f>'3-1.운용(신용)'!J17</f>
        <v>1</v>
      </c>
      <c r="K15" s="409">
        <v>0</v>
      </c>
      <c r="L15" s="797">
        <f t="shared" si="1"/>
        <v>0</v>
      </c>
      <c r="M15" s="731">
        <f t="shared" si="2"/>
        <v>3</v>
      </c>
      <c r="N15" s="440">
        <f t="shared" si="5"/>
        <v>0</v>
      </c>
      <c r="O15" s="803">
        <f t="shared" si="4"/>
        <v>0</v>
      </c>
      <c r="R15" s="38"/>
      <c r="S15" s="38"/>
      <c r="T15" s="38"/>
      <c r="U15" s="38"/>
      <c r="V15" s="38"/>
      <c r="W15" s="38"/>
    </row>
    <row r="16" spans="1:23" ht="24.75" customHeight="1">
      <c r="A16" s="1342"/>
      <c r="B16" s="1288" t="s">
        <v>1389</v>
      </c>
      <c r="C16" s="1288"/>
      <c r="D16" s="858">
        <f>D11+D14+D15</f>
        <v>40837</v>
      </c>
      <c r="E16" s="411">
        <f>E11+E14+E15</f>
        <v>601</v>
      </c>
      <c r="F16" s="396">
        <f>F11+F14+F15</f>
        <v>213</v>
      </c>
      <c r="G16" s="392">
        <f t="shared" si="3"/>
        <v>388</v>
      </c>
      <c r="H16" s="397">
        <f>H11+H14+H15</f>
        <v>716</v>
      </c>
      <c r="I16" s="793">
        <f t="shared" si="0"/>
        <v>0.0361</v>
      </c>
      <c r="J16" s="411">
        <f>J11+J14+J15</f>
        <v>40668</v>
      </c>
      <c r="K16" s="396">
        <f>K11+K14+K15</f>
        <v>370</v>
      </c>
      <c r="L16" s="797">
        <f t="shared" si="1"/>
        <v>0.0361</v>
      </c>
      <c r="M16" s="731">
        <f t="shared" si="2"/>
        <v>40795</v>
      </c>
      <c r="N16" s="440">
        <f>N11+N14+N15</f>
        <v>1474</v>
      </c>
      <c r="O16" s="803">
        <f t="shared" si="4"/>
        <v>0.0361</v>
      </c>
      <c r="R16" s="38"/>
      <c r="S16" s="38"/>
      <c r="T16" s="38"/>
      <c r="U16" s="38"/>
      <c r="V16" s="38"/>
      <c r="W16" s="38"/>
    </row>
    <row r="17" spans="1:23" ht="24.75" customHeight="1">
      <c r="A17" s="1356" t="s">
        <v>994</v>
      </c>
      <c r="B17" s="1467" t="s">
        <v>995</v>
      </c>
      <c r="C17" s="1467"/>
      <c r="D17" s="859">
        <v>0</v>
      </c>
      <c r="E17" s="429">
        <v>0</v>
      </c>
      <c r="F17" s="423">
        <v>0</v>
      </c>
      <c r="G17" s="380">
        <f t="shared" si="3"/>
        <v>0</v>
      </c>
      <c r="H17" s="430">
        <v>0</v>
      </c>
      <c r="I17" s="982">
        <f t="shared" si="0"/>
        <v>0</v>
      </c>
      <c r="J17" s="429">
        <v>0</v>
      </c>
      <c r="K17" s="423">
        <v>0</v>
      </c>
      <c r="L17" s="983">
        <f t="shared" si="1"/>
        <v>0</v>
      </c>
      <c r="M17" s="731">
        <f t="shared" si="2"/>
        <v>0</v>
      </c>
      <c r="N17" s="728">
        <f t="shared" si="5"/>
        <v>0</v>
      </c>
      <c r="O17" s="800">
        <f t="shared" si="4"/>
        <v>0</v>
      </c>
      <c r="P17" s="428" t="s">
        <v>274</v>
      </c>
      <c r="R17" s="38"/>
      <c r="S17" s="38"/>
      <c r="T17" s="38"/>
      <c r="U17" s="38"/>
      <c r="V17" s="38"/>
      <c r="W17" s="38"/>
    </row>
    <row r="18" spans="1:23" ht="24.75" customHeight="1">
      <c r="A18" s="1257"/>
      <c r="B18" s="1573" t="s">
        <v>991</v>
      </c>
      <c r="C18" s="1573"/>
      <c r="D18" s="860">
        <v>0</v>
      </c>
      <c r="E18" s="431">
        <v>0</v>
      </c>
      <c r="F18" s="424">
        <v>0</v>
      </c>
      <c r="G18" s="383">
        <f t="shared" si="3"/>
        <v>0</v>
      </c>
      <c r="H18" s="432">
        <v>0</v>
      </c>
      <c r="I18" s="787">
        <f t="shared" si="0"/>
        <v>0</v>
      </c>
      <c r="J18" s="431">
        <v>0</v>
      </c>
      <c r="K18" s="424">
        <v>0</v>
      </c>
      <c r="L18" s="798">
        <f t="shared" si="1"/>
        <v>0</v>
      </c>
      <c r="M18" s="729">
        <f t="shared" si="2"/>
        <v>0</v>
      </c>
      <c r="N18" s="730">
        <f t="shared" si="5"/>
        <v>0</v>
      </c>
      <c r="O18" s="801">
        <f t="shared" si="4"/>
        <v>0</v>
      </c>
      <c r="P18" s="427" t="s">
        <v>1849</v>
      </c>
      <c r="R18" s="38"/>
      <c r="S18" s="38"/>
      <c r="T18" s="38"/>
      <c r="U18" s="38"/>
      <c r="V18" s="38"/>
      <c r="W18" s="38"/>
    </row>
    <row r="19" spans="1:23" ht="24.75" customHeight="1">
      <c r="A19" s="1257"/>
      <c r="B19" s="1573" t="s">
        <v>992</v>
      </c>
      <c r="C19" s="1573"/>
      <c r="D19" s="860">
        <v>0</v>
      </c>
      <c r="E19" s="431">
        <v>0</v>
      </c>
      <c r="F19" s="424">
        <v>0</v>
      </c>
      <c r="G19" s="383">
        <f t="shared" si="3"/>
        <v>0</v>
      </c>
      <c r="H19" s="432">
        <v>0</v>
      </c>
      <c r="I19" s="787">
        <f t="shared" si="0"/>
        <v>0</v>
      </c>
      <c r="J19" s="431">
        <v>0</v>
      </c>
      <c r="K19" s="424">
        <v>0</v>
      </c>
      <c r="L19" s="798">
        <f t="shared" si="1"/>
        <v>0</v>
      </c>
      <c r="M19" s="729">
        <f t="shared" si="2"/>
        <v>0</v>
      </c>
      <c r="N19" s="730">
        <f t="shared" si="5"/>
        <v>0</v>
      </c>
      <c r="O19" s="801">
        <f t="shared" si="4"/>
        <v>0</v>
      </c>
      <c r="P19" s="426" t="s">
        <v>278</v>
      </c>
      <c r="Q19" s="743">
        <f>'3-2.운용(일반)'!J7</f>
        <v>0</v>
      </c>
      <c r="R19" s="38"/>
      <c r="S19" s="38"/>
      <c r="T19" s="38"/>
      <c r="U19" s="38"/>
      <c r="V19" s="38"/>
      <c r="W19" s="38"/>
    </row>
    <row r="20" spans="1:23" ht="24.75" customHeight="1">
      <c r="A20" s="1257"/>
      <c r="B20" s="1573" t="s">
        <v>1156</v>
      </c>
      <c r="C20" s="1573"/>
      <c r="D20" s="860">
        <v>0</v>
      </c>
      <c r="E20" s="431">
        <v>0</v>
      </c>
      <c r="F20" s="424">
        <v>0</v>
      </c>
      <c r="G20" s="383">
        <f t="shared" si="3"/>
        <v>0</v>
      </c>
      <c r="H20" s="432">
        <v>0</v>
      </c>
      <c r="I20" s="787">
        <f t="shared" si="0"/>
        <v>0</v>
      </c>
      <c r="J20" s="431">
        <v>0</v>
      </c>
      <c r="K20" s="424">
        <v>0</v>
      </c>
      <c r="L20" s="798">
        <f t="shared" si="1"/>
        <v>0</v>
      </c>
      <c r="M20" s="729">
        <f t="shared" si="2"/>
        <v>0</v>
      </c>
      <c r="N20" s="730">
        <f t="shared" si="5"/>
        <v>0</v>
      </c>
      <c r="O20" s="801">
        <f t="shared" si="4"/>
        <v>0</v>
      </c>
      <c r="R20" s="38"/>
      <c r="S20" s="38"/>
      <c r="T20" s="38"/>
      <c r="U20" s="38"/>
      <c r="V20" s="38"/>
      <c r="W20" s="38"/>
    </row>
    <row r="21" spans="1:23" ht="24.75" customHeight="1">
      <c r="A21" s="1342"/>
      <c r="B21" s="1274" t="s">
        <v>1389</v>
      </c>
      <c r="C21" s="1275"/>
      <c r="D21" s="861">
        <f>SUM(D17:D20)</f>
        <v>0</v>
      </c>
      <c r="E21" s="433">
        <f>SUM(E17:E20)</f>
        <v>0</v>
      </c>
      <c r="F21" s="390">
        <f>SUM(F17:F20)</f>
        <v>0</v>
      </c>
      <c r="G21" s="386">
        <f t="shared" si="3"/>
        <v>0</v>
      </c>
      <c r="H21" s="387">
        <f>SUM(H17:H20)</f>
        <v>0</v>
      </c>
      <c r="I21" s="981">
        <f t="shared" si="0"/>
        <v>0</v>
      </c>
      <c r="J21" s="433">
        <f>SUM(J17:J20)</f>
        <v>0</v>
      </c>
      <c r="K21" s="390">
        <f>SUM(K17:K20)</f>
        <v>0</v>
      </c>
      <c r="L21" s="799">
        <f t="shared" si="1"/>
        <v>0</v>
      </c>
      <c r="M21" s="437">
        <f t="shared" si="2"/>
        <v>0</v>
      </c>
      <c r="N21" s="438">
        <f>SUM(N17:N20)</f>
        <v>0</v>
      </c>
      <c r="O21" s="802">
        <f t="shared" si="4"/>
        <v>0</v>
      </c>
      <c r="R21" s="38"/>
      <c r="S21" s="38"/>
      <c r="T21" s="38"/>
      <c r="U21" s="38"/>
      <c r="V21" s="38"/>
      <c r="W21" s="38"/>
    </row>
    <row r="22" spans="2:23" s="11" customFormat="1" ht="19.5" customHeight="1">
      <c r="B22" s="11" t="s">
        <v>981</v>
      </c>
      <c r="C22" s="93" t="s">
        <v>1499</v>
      </c>
      <c r="R22" s="38"/>
      <c r="S22" s="38"/>
      <c r="T22" s="38"/>
      <c r="U22" s="38"/>
      <c r="V22" s="38"/>
      <c r="W22" s="38"/>
    </row>
    <row r="23" spans="18:23" s="11" customFormat="1" ht="19.5" customHeight="1">
      <c r="R23" s="38"/>
      <c r="S23" s="38"/>
      <c r="T23" s="38"/>
      <c r="U23" s="38"/>
      <c r="V23" s="38"/>
      <c r="W23" s="38"/>
    </row>
    <row r="24" spans="18:23" s="11" customFormat="1" ht="19.5" customHeight="1">
      <c r="R24" s="38"/>
      <c r="S24" s="38"/>
      <c r="T24" s="38"/>
      <c r="U24" s="38"/>
      <c r="V24" s="38"/>
      <c r="W24" s="38"/>
    </row>
    <row r="25" spans="18:23" s="11" customFormat="1" ht="19.5" customHeight="1">
      <c r="R25" s="38"/>
      <c r="S25" s="38"/>
      <c r="T25" s="38"/>
      <c r="U25" s="38"/>
      <c r="V25" s="38"/>
      <c r="W25" s="38"/>
    </row>
    <row r="26" spans="1:23" s="11" customFormat="1" ht="30" customHeight="1">
      <c r="A26" s="1540" t="s">
        <v>1168</v>
      </c>
      <c r="B26" s="1540"/>
      <c r="C26" s="1540"/>
      <c r="D26" s="1540"/>
      <c r="E26" s="1540"/>
      <c r="F26" s="1540"/>
      <c r="G26" s="1540"/>
      <c r="H26" s="1540"/>
      <c r="I26" s="1540"/>
      <c r="J26" s="1540"/>
      <c r="K26" s="1540"/>
      <c r="L26" s="1540"/>
      <c r="M26" s="1540"/>
      <c r="N26" s="1540"/>
      <c r="O26" s="1540"/>
      <c r="R26" s="38"/>
      <c r="S26" s="38"/>
      <c r="T26" s="38"/>
      <c r="U26" s="38"/>
      <c r="V26" s="38"/>
      <c r="W26" s="38"/>
    </row>
    <row r="27" spans="6:23" s="11" customFormat="1" ht="19.5" customHeight="1">
      <c r="F27" s="17"/>
      <c r="G27" s="17"/>
      <c r="O27" s="22" t="s">
        <v>1387</v>
      </c>
      <c r="R27" s="38"/>
      <c r="S27" s="38"/>
      <c r="T27" s="38"/>
      <c r="U27" s="38"/>
      <c r="V27" s="38"/>
      <c r="W27" s="38"/>
    </row>
    <row r="28" spans="1:23" s="11" customFormat="1" ht="24.75" customHeight="1">
      <c r="A28" s="1574" t="s">
        <v>982</v>
      </c>
      <c r="B28" s="1320" t="s">
        <v>1069</v>
      </c>
      <c r="C28" s="1322"/>
      <c r="D28" s="67" t="s">
        <v>1566</v>
      </c>
      <c r="E28" s="1320" t="s">
        <v>1565</v>
      </c>
      <c r="F28" s="1321"/>
      <c r="G28" s="1322"/>
      <c r="H28" s="1052" t="s">
        <v>1566</v>
      </c>
      <c r="I28" s="1551" t="s">
        <v>1586</v>
      </c>
      <c r="J28" s="1570" t="s">
        <v>1588</v>
      </c>
      <c r="K28" s="1571"/>
      <c r="L28" s="1572"/>
      <c r="M28" s="1567" t="s">
        <v>275</v>
      </c>
      <c r="N28" s="1568"/>
      <c r="O28" s="1569"/>
      <c r="R28" s="38"/>
      <c r="S28" s="38"/>
      <c r="T28" s="38"/>
      <c r="U28" s="38"/>
      <c r="V28" s="38"/>
      <c r="W28" s="38"/>
    </row>
    <row r="29" spans="1:23" s="11" customFormat="1" ht="24.75" customHeight="1">
      <c r="A29" s="1323"/>
      <c r="B29" s="1323"/>
      <c r="C29" s="1325"/>
      <c r="D29" s="69" t="s">
        <v>917</v>
      </c>
      <c r="E29" s="206" t="s">
        <v>1045</v>
      </c>
      <c r="F29" s="207" t="s">
        <v>1046</v>
      </c>
      <c r="G29" s="208" t="s">
        <v>1071</v>
      </c>
      <c r="H29" s="1065" t="s">
        <v>1055</v>
      </c>
      <c r="I29" s="1565"/>
      <c r="J29" s="1066" t="s">
        <v>1587</v>
      </c>
      <c r="K29" s="1067" t="s">
        <v>918</v>
      </c>
      <c r="L29" s="1063" t="s">
        <v>1993</v>
      </c>
      <c r="M29" s="1071" t="s">
        <v>1995</v>
      </c>
      <c r="N29" s="1072" t="s">
        <v>1996</v>
      </c>
      <c r="O29" s="1073" t="s">
        <v>1993</v>
      </c>
      <c r="R29" s="38"/>
      <c r="S29" s="38"/>
      <c r="T29" s="38"/>
      <c r="U29" s="38"/>
      <c r="V29" s="38"/>
      <c r="W29" s="38"/>
    </row>
    <row r="30" spans="1:23" s="11" customFormat="1" ht="24.75" customHeight="1">
      <c r="A30" s="1298"/>
      <c r="B30" s="1298"/>
      <c r="C30" s="1292"/>
      <c r="D30" s="48" t="s">
        <v>1279</v>
      </c>
      <c r="E30" s="31" t="s">
        <v>997</v>
      </c>
      <c r="F30" s="169" t="s">
        <v>998</v>
      </c>
      <c r="G30" s="32" t="s">
        <v>1280</v>
      </c>
      <c r="H30" s="1053" t="s">
        <v>2311</v>
      </c>
      <c r="I30" s="1566"/>
      <c r="J30" s="1068" t="s">
        <v>983</v>
      </c>
      <c r="K30" s="1069" t="s">
        <v>923</v>
      </c>
      <c r="L30" s="1070" t="s">
        <v>301</v>
      </c>
      <c r="M30" s="1074" t="s">
        <v>1589</v>
      </c>
      <c r="N30" s="1075" t="s">
        <v>276</v>
      </c>
      <c r="O30" s="1076" t="s">
        <v>277</v>
      </c>
      <c r="R30" s="38"/>
      <c r="S30" s="38"/>
      <c r="T30" s="38"/>
      <c r="U30" s="38"/>
      <c r="V30" s="38"/>
      <c r="W30" s="38"/>
    </row>
    <row r="31" spans="1:23" ht="24.75" customHeight="1">
      <c r="A31" s="1329" t="s">
        <v>2312</v>
      </c>
      <c r="B31" s="1467" t="s">
        <v>1812</v>
      </c>
      <c r="C31" s="1467"/>
      <c r="D31" s="862">
        <v>0</v>
      </c>
      <c r="E31" s="616">
        <v>0</v>
      </c>
      <c r="F31" s="617">
        <v>0</v>
      </c>
      <c r="G31" s="398">
        <f aca="true" t="shared" si="6" ref="G31:G68">(E31-F31)</f>
        <v>0</v>
      </c>
      <c r="H31" s="618">
        <v>0</v>
      </c>
      <c r="I31" s="400">
        <f aca="true" t="shared" si="7" ref="I31:I68">IF(D31=0,0,ROUND((G31+H31)/D31*365/273,4))</f>
        <v>0</v>
      </c>
      <c r="J31" s="636">
        <v>0</v>
      </c>
      <c r="K31" s="617">
        <v>0</v>
      </c>
      <c r="L31" s="735">
        <f aca="true" t="shared" si="8" ref="L31:L68">IF(J31=0,0,ROUND(K31/J31*365/92,4))</f>
        <v>0</v>
      </c>
      <c r="M31" s="731">
        <f aca="true" t="shared" si="9" ref="M31:M68">ROUND((D31*3+J31)/4,0)</f>
        <v>0</v>
      </c>
      <c r="N31" s="732">
        <f>G31+H31+K31</f>
        <v>0</v>
      </c>
      <c r="O31" s="804">
        <f>IF(M31=0,0,ROUND(N31/M31,4))</f>
        <v>0</v>
      </c>
      <c r="P31" s="428" t="s">
        <v>274</v>
      </c>
      <c r="R31" s="38"/>
      <c r="S31" s="38"/>
      <c r="T31" s="38"/>
      <c r="U31" s="38"/>
      <c r="V31" s="38"/>
      <c r="W31" s="38"/>
    </row>
    <row r="32" spans="1:23" ht="24.75" customHeight="1">
      <c r="A32" s="1575"/>
      <c r="B32" s="1573" t="s">
        <v>1813</v>
      </c>
      <c r="C32" s="1573"/>
      <c r="D32" s="860">
        <v>0</v>
      </c>
      <c r="E32" s="431">
        <v>0</v>
      </c>
      <c r="F32" s="424">
        <v>0</v>
      </c>
      <c r="G32" s="383">
        <f t="shared" si="6"/>
        <v>0</v>
      </c>
      <c r="H32" s="432">
        <v>0</v>
      </c>
      <c r="I32" s="401">
        <f t="shared" si="7"/>
        <v>0</v>
      </c>
      <c r="J32" s="585">
        <v>0</v>
      </c>
      <c r="K32" s="424">
        <v>0</v>
      </c>
      <c r="L32" s="726">
        <f t="shared" si="8"/>
        <v>0</v>
      </c>
      <c r="M32" s="729">
        <f t="shared" si="9"/>
        <v>0</v>
      </c>
      <c r="N32" s="730">
        <f aca="true" t="shared" si="10" ref="N32:N67">G32+H32+K32</f>
        <v>0</v>
      </c>
      <c r="O32" s="801">
        <f aca="true" t="shared" si="11" ref="O32:O68">IF(M32=0,0,ROUND(N32/M32,4))</f>
        <v>0</v>
      </c>
      <c r="P32" s="427" t="s">
        <v>1848</v>
      </c>
      <c r="R32" s="38"/>
      <c r="S32" s="38"/>
      <c r="T32" s="38"/>
      <c r="U32" s="38"/>
      <c r="V32" s="38"/>
      <c r="W32" s="38"/>
    </row>
    <row r="33" spans="1:23" ht="24.75" customHeight="1">
      <c r="A33" s="1575"/>
      <c r="B33" s="1573" t="s">
        <v>1814</v>
      </c>
      <c r="C33" s="1573"/>
      <c r="D33" s="860">
        <v>0</v>
      </c>
      <c r="E33" s="431">
        <v>0</v>
      </c>
      <c r="F33" s="424">
        <v>0</v>
      </c>
      <c r="G33" s="383">
        <f t="shared" si="6"/>
        <v>0</v>
      </c>
      <c r="H33" s="432">
        <v>0</v>
      </c>
      <c r="I33" s="401">
        <f t="shared" si="7"/>
        <v>0</v>
      </c>
      <c r="J33" s="585">
        <v>0</v>
      </c>
      <c r="K33" s="424">
        <v>0</v>
      </c>
      <c r="L33" s="726">
        <f t="shared" si="8"/>
        <v>0</v>
      </c>
      <c r="M33" s="729">
        <f t="shared" si="9"/>
        <v>0</v>
      </c>
      <c r="N33" s="730">
        <f t="shared" si="10"/>
        <v>0</v>
      </c>
      <c r="O33" s="801">
        <f t="shared" si="11"/>
        <v>0</v>
      </c>
      <c r="P33" s="426" t="s">
        <v>280</v>
      </c>
      <c r="Q33" s="743">
        <f>'3-1.운용(신용)'!J19</f>
        <v>0</v>
      </c>
      <c r="R33" s="38"/>
      <c r="S33" s="38"/>
      <c r="T33" s="38"/>
      <c r="U33" s="38"/>
      <c r="V33" s="38"/>
      <c r="W33" s="38"/>
    </row>
    <row r="34" spans="1:23" ht="24.75" customHeight="1">
      <c r="A34" s="1575"/>
      <c r="B34" s="1573" t="s">
        <v>1815</v>
      </c>
      <c r="C34" s="1573"/>
      <c r="D34" s="860">
        <v>0</v>
      </c>
      <c r="E34" s="431">
        <v>0</v>
      </c>
      <c r="F34" s="424">
        <v>0</v>
      </c>
      <c r="G34" s="383">
        <f t="shared" si="6"/>
        <v>0</v>
      </c>
      <c r="H34" s="432">
        <v>0</v>
      </c>
      <c r="I34" s="401">
        <f t="shared" si="7"/>
        <v>0</v>
      </c>
      <c r="J34" s="585">
        <v>0</v>
      </c>
      <c r="K34" s="424">
        <v>0</v>
      </c>
      <c r="L34" s="726">
        <f t="shared" si="8"/>
        <v>0</v>
      </c>
      <c r="M34" s="729">
        <f t="shared" si="9"/>
        <v>0</v>
      </c>
      <c r="N34" s="730">
        <f t="shared" si="10"/>
        <v>0</v>
      </c>
      <c r="O34" s="801">
        <f t="shared" si="11"/>
        <v>0</v>
      </c>
      <c r="P34" s="426" t="s">
        <v>279</v>
      </c>
      <c r="Q34" s="743">
        <f>'3-1.운용(신용)'!J22</f>
        <v>0</v>
      </c>
      <c r="R34" s="38"/>
      <c r="S34" s="38"/>
      <c r="T34" s="38"/>
      <c r="U34" s="38"/>
      <c r="V34" s="38"/>
      <c r="W34" s="38"/>
    </row>
    <row r="35" spans="1:23" ht="24.75" customHeight="1">
      <c r="A35" s="1575"/>
      <c r="B35" s="1573" t="s">
        <v>1816</v>
      </c>
      <c r="C35" s="1573"/>
      <c r="D35" s="860">
        <v>0</v>
      </c>
      <c r="E35" s="646">
        <v>0</v>
      </c>
      <c r="F35" s="424">
        <v>0</v>
      </c>
      <c r="G35" s="629">
        <f t="shared" si="6"/>
        <v>0</v>
      </c>
      <c r="H35" s="432">
        <v>0</v>
      </c>
      <c r="I35" s="401">
        <f t="shared" si="7"/>
        <v>0</v>
      </c>
      <c r="J35" s="585">
        <v>0</v>
      </c>
      <c r="K35" s="424">
        <v>0</v>
      </c>
      <c r="L35" s="726">
        <f t="shared" si="8"/>
        <v>0</v>
      </c>
      <c r="M35" s="729">
        <f t="shared" si="9"/>
        <v>0</v>
      </c>
      <c r="N35" s="730">
        <f t="shared" si="10"/>
        <v>0</v>
      </c>
      <c r="O35" s="801">
        <f t="shared" si="11"/>
        <v>0</v>
      </c>
      <c r="P35" s="426" t="s">
        <v>281</v>
      </c>
      <c r="Q35" s="743">
        <f>'3-1.운용(신용)'!J20</f>
        <v>4225</v>
      </c>
      <c r="R35" s="38"/>
      <c r="S35" s="38"/>
      <c r="T35" s="38"/>
      <c r="U35" s="38"/>
      <c r="V35" s="38"/>
      <c r="W35" s="38"/>
    </row>
    <row r="36" spans="1:23" ht="24.75" customHeight="1">
      <c r="A36" s="1575"/>
      <c r="B36" s="1326" t="s">
        <v>1817</v>
      </c>
      <c r="C36" s="1326"/>
      <c r="D36" s="860">
        <v>0</v>
      </c>
      <c r="E36" s="622">
        <v>0</v>
      </c>
      <c r="F36" s="586">
        <v>0</v>
      </c>
      <c r="G36" s="629">
        <f t="shared" si="6"/>
        <v>0</v>
      </c>
      <c r="H36" s="459">
        <v>0</v>
      </c>
      <c r="I36" s="401">
        <f t="shared" si="7"/>
        <v>0</v>
      </c>
      <c r="J36" s="585">
        <v>0</v>
      </c>
      <c r="K36" s="586">
        <v>0</v>
      </c>
      <c r="L36" s="726">
        <f t="shared" si="8"/>
        <v>0</v>
      </c>
      <c r="M36" s="729">
        <f t="shared" si="9"/>
        <v>0</v>
      </c>
      <c r="N36" s="730">
        <f t="shared" si="10"/>
        <v>0</v>
      </c>
      <c r="O36" s="801">
        <f t="shared" si="11"/>
        <v>0</v>
      </c>
      <c r="P36" s="426" t="s">
        <v>282</v>
      </c>
      <c r="Q36" s="743">
        <f>'3-1.운용(신용)'!J21</f>
        <v>0</v>
      </c>
      <c r="R36" s="38"/>
      <c r="S36" s="38"/>
      <c r="T36" s="38"/>
      <c r="U36" s="38"/>
      <c r="V36" s="38"/>
      <c r="W36" s="38"/>
    </row>
    <row r="37" spans="1:23" ht="24.75" customHeight="1">
      <c r="A37" s="1575"/>
      <c r="B37" s="1326" t="s">
        <v>1818</v>
      </c>
      <c r="C37" s="1326"/>
      <c r="D37" s="860">
        <v>0</v>
      </c>
      <c r="E37" s="622">
        <v>0</v>
      </c>
      <c r="F37" s="586">
        <v>0</v>
      </c>
      <c r="G37" s="629">
        <f t="shared" si="6"/>
        <v>0</v>
      </c>
      <c r="H37" s="459">
        <v>0</v>
      </c>
      <c r="I37" s="401">
        <f t="shared" si="7"/>
        <v>0</v>
      </c>
      <c r="J37" s="585">
        <v>0</v>
      </c>
      <c r="K37" s="586">
        <v>0</v>
      </c>
      <c r="L37" s="726">
        <f t="shared" si="8"/>
        <v>0</v>
      </c>
      <c r="M37" s="729">
        <f t="shared" si="9"/>
        <v>0</v>
      </c>
      <c r="N37" s="730">
        <f t="shared" si="10"/>
        <v>0</v>
      </c>
      <c r="O37" s="801">
        <f t="shared" si="11"/>
        <v>0</v>
      </c>
      <c r="R37" s="38"/>
      <c r="S37" s="38"/>
      <c r="T37" s="38"/>
      <c r="U37" s="38"/>
      <c r="V37" s="38"/>
      <c r="W37" s="38"/>
    </row>
    <row r="38" spans="1:23" ht="24.75" customHeight="1">
      <c r="A38" s="1575"/>
      <c r="B38" s="1282" t="s">
        <v>497</v>
      </c>
      <c r="C38" s="1283"/>
      <c r="D38" s="860">
        <v>0</v>
      </c>
      <c r="E38" s="622">
        <v>0</v>
      </c>
      <c r="F38" s="586">
        <v>0</v>
      </c>
      <c r="G38" s="629">
        <f t="shared" si="6"/>
        <v>0</v>
      </c>
      <c r="H38" s="459">
        <v>0</v>
      </c>
      <c r="I38" s="401">
        <f t="shared" si="7"/>
        <v>0</v>
      </c>
      <c r="J38" s="585">
        <v>0</v>
      </c>
      <c r="K38" s="586">
        <v>0</v>
      </c>
      <c r="L38" s="726">
        <f t="shared" si="8"/>
        <v>0</v>
      </c>
      <c r="M38" s="729">
        <f t="shared" si="9"/>
        <v>0</v>
      </c>
      <c r="N38" s="730">
        <f t="shared" si="10"/>
        <v>0</v>
      </c>
      <c r="O38" s="801">
        <f t="shared" si="11"/>
        <v>0</v>
      </c>
      <c r="R38" s="38"/>
      <c r="S38" s="38"/>
      <c r="T38" s="38"/>
      <c r="U38" s="38"/>
      <c r="V38" s="38"/>
      <c r="W38" s="38"/>
    </row>
    <row r="39" spans="1:23" ht="24.75" customHeight="1">
      <c r="A39" s="1575"/>
      <c r="B39" s="1573" t="s">
        <v>1819</v>
      </c>
      <c r="C39" s="1573"/>
      <c r="D39" s="860">
        <v>0</v>
      </c>
      <c r="E39" s="646">
        <v>0</v>
      </c>
      <c r="F39" s="424">
        <v>0</v>
      </c>
      <c r="G39" s="629">
        <f t="shared" si="6"/>
        <v>0</v>
      </c>
      <c r="H39" s="432">
        <v>0</v>
      </c>
      <c r="I39" s="401">
        <f t="shared" si="7"/>
        <v>0</v>
      </c>
      <c r="J39" s="585">
        <v>0</v>
      </c>
      <c r="K39" s="424">
        <v>0</v>
      </c>
      <c r="L39" s="726">
        <f t="shared" si="8"/>
        <v>0</v>
      </c>
      <c r="M39" s="729">
        <f t="shared" si="9"/>
        <v>0</v>
      </c>
      <c r="N39" s="730">
        <f t="shared" si="10"/>
        <v>0</v>
      </c>
      <c r="O39" s="801">
        <f t="shared" si="11"/>
        <v>0</v>
      </c>
      <c r="R39" s="38"/>
      <c r="S39" s="38"/>
      <c r="T39" s="38"/>
      <c r="U39" s="38"/>
      <c r="V39" s="38"/>
      <c r="W39" s="38"/>
    </row>
    <row r="40" spans="1:23" ht="24.75" customHeight="1">
      <c r="A40" s="1576"/>
      <c r="B40" s="1394" t="s">
        <v>1407</v>
      </c>
      <c r="C40" s="1394"/>
      <c r="D40" s="863">
        <f>SUM(D31:D39)</f>
        <v>0</v>
      </c>
      <c r="E40" s="619">
        <f>SUM(E31:E39)</f>
        <v>0</v>
      </c>
      <c r="F40" s="376">
        <f>SUM(F31:F39)</f>
        <v>0</v>
      </c>
      <c r="G40" s="385">
        <f t="shared" si="6"/>
        <v>0</v>
      </c>
      <c r="H40" s="581">
        <f>SUM(H31:H39)</f>
        <v>0</v>
      </c>
      <c r="I40" s="984">
        <f t="shared" si="7"/>
        <v>0</v>
      </c>
      <c r="J40" s="581">
        <f>SUM(J31:J39)</f>
        <v>0</v>
      </c>
      <c r="K40" s="376">
        <f>SUM(K31:K39)</f>
        <v>0</v>
      </c>
      <c r="L40" s="985">
        <f t="shared" si="8"/>
        <v>0</v>
      </c>
      <c r="M40" s="893">
        <f t="shared" si="9"/>
        <v>0</v>
      </c>
      <c r="N40" s="634">
        <f>SUM(N31:N39)</f>
        <v>0</v>
      </c>
      <c r="O40" s="805">
        <f t="shared" si="11"/>
        <v>0</v>
      </c>
      <c r="R40" s="38"/>
      <c r="S40" s="38"/>
      <c r="T40" s="38"/>
      <c r="U40" s="38"/>
      <c r="V40" s="38"/>
      <c r="W40" s="38"/>
    </row>
    <row r="41" spans="1:23" ht="24.75" customHeight="1">
      <c r="A41" s="1329" t="s">
        <v>2313</v>
      </c>
      <c r="B41" s="1467" t="s">
        <v>1820</v>
      </c>
      <c r="C41" s="1467"/>
      <c r="D41" s="862">
        <v>0</v>
      </c>
      <c r="E41" s="616">
        <v>0</v>
      </c>
      <c r="F41" s="617">
        <v>0</v>
      </c>
      <c r="G41" s="647">
        <f t="shared" si="6"/>
        <v>0</v>
      </c>
      <c r="H41" s="618">
        <v>0</v>
      </c>
      <c r="I41" s="400">
        <f t="shared" si="7"/>
        <v>0</v>
      </c>
      <c r="J41" s="636">
        <v>0</v>
      </c>
      <c r="K41" s="617">
        <v>0</v>
      </c>
      <c r="L41" s="735">
        <f t="shared" si="8"/>
        <v>0</v>
      </c>
      <c r="M41" s="731">
        <f t="shared" si="9"/>
        <v>0</v>
      </c>
      <c r="N41" s="732">
        <f t="shared" si="10"/>
        <v>0</v>
      </c>
      <c r="O41" s="804">
        <f t="shared" si="11"/>
        <v>0</v>
      </c>
      <c r="R41" s="38"/>
      <c r="S41" s="38"/>
      <c r="T41" s="38"/>
      <c r="U41" s="38"/>
      <c r="V41" s="38"/>
      <c r="W41" s="38"/>
    </row>
    <row r="42" spans="1:23" ht="24.75" customHeight="1">
      <c r="A42" s="1575"/>
      <c r="B42" s="1573" t="s">
        <v>1821</v>
      </c>
      <c r="C42" s="1573"/>
      <c r="D42" s="860">
        <v>0</v>
      </c>
      <c r="E42" s="431">
        <v>0</v>
      </c>
      <c r="F42" s="424">
        <v>0</v>
      </c>
      <c r="G42" s="629">
        <f t="shared" si="6"/>
        <v>0</v>
      </c>
      <c r="H42" s="432">
        <v>0</v>
      </c>
      <c r="I42" s="401">
        <f t="shared" si="7"/>
        <v>0</v>
      </c>
      <c r="J42" s="585">
        <v>0</v>
      </c>
      <c r="K42" s="424">
        <v>0</v>
      </c>
      <c r="L42" s="726">
        <f t="shared" si="8"/>
        <v>0</v>
      </c>
      <c r="M42" s="729">
        <f t="shared" si="9"/>
        <v>0</v>
      </c>
      <c r="N42" s="730">
        <f t="shared" si="10"/>
        <v>0</v>
      </c>
      <c r="O42" s="801">
        <f t="shared" si="11"/>
        <v>0</v>
      </c>
      <c r="R42" s="11"/>
      <c r="S42" s="11"/>
      <c r="T42" s="11"/>
      <c r="U42" s="11"/>
      <c r="V42" s="11"/>
      <c r="W42" s="11"/>
    </row>
    <row r="43" spans="1:23" ht="24.75" customHeight="1">
      <c r="A43" s="1575"/>
      <c r="B43" s="1573" t="s">
        <v>1822</v>
      </c>
      <c r="C43" s="1573"/>
      <c r="D43" s="860">
        <v>0</v>
      </c>
      <c r="E43" s="431">
        <v>0</v>
      </c>
      <c r="F43" s="424">
        <v>0</v>
      </c>
      <c r="G43" s="629">
        <f t="shared" si="6"/>
        <v>0</v>
      </c>
      <c r="H43" s="432">
        <v>0</v>
      </c>
      <c r="I43" s="401">
        <f t="shared" si="7"/>
        <v>0</v>
      </c>
      <c r="J43" s="585">
        <v>0</v>
      </c>
      <c r="K43" s="424">
        <v>0</v>
      </c>
      <c r="L43" s="726">
        <f t="shared" si="8"/>
        <v>0</v>
      </c>
      <c r="M43" s="729">
        <f t="shared" si="9"/>
        <v>0</v>
      </c>
      <c r="N43" s="730">
        <f t="shared" si="10"/>
        <v>0</v>
      </c>
      <c r="O43" s="801">
        <f t="shared" si="11"/>
        <v>0</v>
      </c>
      <c r="R43" s="11"/>
      <c r="S43" s="11"/>
      <c r="T43" s="11"/>
      <c r="U43" s="11"/>
      <c r="V43" s="11"/>
      <c r="W43" s="11"/>
    </row>
    <row r="44" spans="1:23" ht="24.75" customHeight="1">
      <c r="A44" s="1575"/>
      <c r="B44" s="1573" t="s">
        <v>1823</v>
      </c>
      <c r="C44" s="1573"/>
      <c r="D44" s="860">
        <v>0</v>
      </c>
      <c r="E44" s="431">
        <v>0</v>
      </c>
      <c r="F44" s="424">
        <v>0</v>
      </c>
      <c r="G44" s="629">
        <f t="shared" si="6"/>
        <v>0</v>
      </c>
      <c r="H44" s="432">
        <v>0</v>
      </c>
      <c r="I44" s="401">
        <f t="shared" si="7"/>
        <v>0</v>
      </c>
      <c r="J44" s="585">
        <v>0</v>
      </c>
      <c r="K44" s="424">
        <v>0</v>
      </c>
      <c r="L44" s="726">
        <f t="shared" si="8"/>
        <v>0</v>
      </c>
      <c r="M44" s="729">
        <f t="shared" si="9"/>
        <v>0</v>
      </c>
      <c r="N44" s="730">
        <f t="shared" si="10"/>
        <v>0</v>
      </c>
      <c r="O44" s="801">
        <f t="shared" si="11"/>
        <v>0</v>
      </c>
      <c r="R44" s="11"/>
      <c r="S44" s="11"/>
      <c r="T44" s="11"/>
      <c r="U44" s="11"/>
      <c r="V44" s="11"/>
      <c r="W44" s="11"/>
    </row>
    <row r="45" spans="1:23" ht="24.75" customHeight="1">
      <c r="A45" s="1575"/>
      <c r="B45" s="1573" t="s">
        <v>1824</v>
      </c>
      <c r="C45" s="1573"/>
      <c r="D45" s="860">
        <v>0</v>
      </c>
      <c r="E45" s="431">
        <v>0</v>
      </c>
      <c r="F45" s="424">
        <v>0</v>
      </c>
      <c r="G45" s="629">
        <f t="shared" si="6"/>
        <v>0</v>
      </c>
      <c r="H45" s="432">
        <v>0</v>
      </c>
      <c r="I45" s="401">
        <f t="shared" si="7"/>
        <v>0</v>
      </c>
      <c r="J45" s="585">
        <v>0</v>
      </c>
      <c r="K45" s="424">
        <v>0</v>
      </c>
      <c r="L45" s="726">
        <f t="shared" si="8"/>
        <v>0</v>
      </c>
      <c r="M45" s="729">
        <f t="shared" si="9"/>
        <v>0</v>
      </c>
      <c r="N45" s="730">
        <f t="shared" si="10"/>
        <v>0</v>
      </c>
      <c r="O45" s="801">
        <f t="shared" si="11"/>
        <v>0</v>
      </c>
      <c r="R45" s="11"/>
      <c r="S45" s="11"/>
      <c r="T45" s="11"/>
      <c r="U45" s="11"/>
      <c r="V45" s="11"/>
      <c r="W45" s="11"/>
    </row>
    <row r="46" spans="1:23" ht="24.75" customHeight="1">
      <c r="A46" s="1575"/>
      <c r="B46" s="1326" t="s">
        <v>1825</v>
      </c>
      <c r="C46" s="1326"/>
      <c r="D46" s="860">
        <v>0</v>
      </c>
      <c r="E46" s="431">
        <v>0</v>
      </c>
      <c r="F46" s="424">
        <v>0</v>
      </c>
      <c r="G46" s="629">
        <f t="shared" si="6"/>
        <v>0</v>
      </c>
      <c r="H46" s="432">
        <v>0</v>
      </c>
      <c r="I46" s="401">
        <f t="shared" si="7"/>
        <v>0</v>
      </c>
      <c r="J46" s="585">
        <v>0</v>
      </c>
      <c r="K46" s="424">
        <v>0</v>
      </c>
      <c r="L46" s="726">
        <f t="shared" si="8"/>
        <v>0</v>
      </c>
      <c r="M46" s="729">
        <f t="shared" si="9"/>
        <v>0</v>
      </c>
      <c r="N46" s="730">
        <f t="shared" si="10"/>
        <v>0</v>
      </c>
      <c r="O46" s="801">
        <f t="shared" si="11"/>
        <v>0</v>
      </c>
      <c r="R46" s="11"/>
      <c r="S46" s="11"/>
      <c r="T46" s="11"/>
      <c r="U46" s="11"/>
      <c r="V46" s="11"/>
      <c r="W46" s="11"/>
    </row>
    <row r="47" spans="1:23" ht="24.75" customHeight="1">
      <c r="A47" s="1575"/>
      <c r="B47" s="1326" t="s">
        <v>1826</v>
      </c>
      <c r="C47" s="1326"/>
      <c r="D47" s="860">
        <v>0</v>
      </c>
      <c r="E47" s="431">
        <v>0</v>
      </c>
      <c r="F47" s="424">
        <v>0</v>
      </c>
      <c r="G47" s="629">
        <f t="shared" si="6"/>
        <v>0</v>
      </c>
      <c r="H47" s="432">
        <v>0</v>
      </c>
      <c r="I47" s="401">
        <f t="shared" si="7"/>
        <v>0</v>
      </c>
      <c r="J47" s="585">
        <v>0</v>
      </c>
      <c r="K47" s="424">
        <v>0</v>
      </c>
      <c r="L47" s="726">
        <f t="shared" si="8"/>
        <v>0</v>
      </c>
      <c r="M47" s="729">
        <f t="shared" si="9"/>
        <v>0</v>
      </c>
      <c r="N47" s="730">
        <f t="shared" si="10"/>
        <v>0</v>
      </c>
      <c r="O47" s="801">
        <f t="shared" si="11"/>
        <v>0</v>
      </c>
      <c r="R47" s="11"/>
      <c r="S47" s="11"/>
      <c r="T47" s="11"/>
      <c r="U47" s="11"/>
      <c r="V47" s="11"/>
      <c r="W47" s="11"/>
    </row>
    <row r="48" spans="1:23" ht="24.75" customHeight="1">
      <c r="A48" s="1575"/>
      <c r="B48" s="1573" t="s">
        <v>1245</v>
      </c>
      <c r="C48" s="1573"/>
      <c r="D48" s="860">
        <v>0</v>
      </c>
      <c r="E48" s="431">
        <v>0</v>
      </c>
      <c r="F48" s="424">
        <v>0</v>
      </c>
      <c r="G48" s="629">
        <f t="shared" si="6"/>
        <v>0</v>
      </c>
      <c r="H48" s="432">
        <v>0</v>
      </c>
      <c r="I48" s="401">
        <f t="shared" si="7"/>
        <v>0</v>
      </c>
      <c r="J48" s="585">
        <v>0</v>
      </c>
      <c r="K48" s="424">
        <v>0</v>
      </c>
      <c r="L48" s="726">
        <f t="shared" si="8"/>
        <v>0</v>
      </c>
      <c r="M48" s="729">
        <f t="shared" si="9"/>
        <v>0</v>
      </c>
      <c r="N48" s="730">
        <f t="shared" si="10"/>
        <v>0</v>
      </c>
      <c r="O48" s="801">
        <f t="shared" si="11"/>
        <v>0</v>
      </c>
      <c r="R48" s="11"/>
      <c r="S48" s="11"/>
      <c r="T48" s="11"/>
      <c r="U48" s="11"/>
      <c r="V48" s="11"/>
      <c r="W48" s="11"/>
    </row>
    <row r="49" spans="1:23" ht="24.75" customHeight="1">
      <c r="A49" s="1575"/>
      <c r="B49" s="1282" t="s">
        <v>2207</v>
      </c>
      <c r="C49" s="1283"/>
      <c r="D49" s="864">
        <v>0</v>
      </c>
      <c r="E49" s="431">
        <v>0</v>
      </c>
      <c r="F49" s="424">
        <v>0</v>
      </c>
      <c r="G49" s="629">
        <f t="shared" si="6"/>
        <v>0</v>
      </c>
      <c r="H49" s="432">
        <v>0</v>
      </c>
      <c r="I49" s="401">
        <f t="shared" si="7"/>
        <v>0</v>
      </c>
      <c r="J49" s="585">
        <v>0</v>
      </c>
      <c r="K49" s="424">
        <v>0</v>
      </c>
      <c r="L49" s="726">
        <f t="shared" si="8"/>
        <v>0</v>
      </c>
      <c r="M49" s="729">
        <f t="shared" si="9"/>
        <v>0</v>
      </c>
      <c r="N49" s="730">
        <f t="shared" si="10"/>
        <v>0</v>
      </c>
      <c r="O49" s="801">
        <f t="shared" si="11"/>
        <v>0</v>
      </c>
      <c r="R49" s="11"/>
      <c r="S49" s="11"/>
      <c r="T49" s="11"/>
      <c r="U49" s="11"/>
      <c r="V49" s="11"/>
      <c r="W49" s="11"/>
    </row>
    <row r="50" spans="1:23" ht="24.75" customHeight="1">
      <c r="A50" s="1575"/>
      <c r="B50" s="1573" t="s">
        <v>1827</v>
      </c>
      <c r="C50" s="1573"/>
      <c r="D50" s="860">
        <v>0</v>
      </c>
      <c r="E50" s="626">
        <v>0</v>
      </c>
      <c r="F50" s="586">
        <v>0</v>
      </c>
      <c r="G50" s="629">
        <f t="shared" si="6"/>
        <v>0</v>
      </c>
      <c r="H50" s="459">
        <v>0</v>
      </c>
      <c r="I50" s="401">
        <f t="shared" si="7"/>
        <v>0</v>
      </c>
      <c r="J50" s="585">
        <v>0</v>
      </c>
      <c r="K50" s="586">
        <v>0</v>
      </c>
      <c r="L50" s="726">
        <f t="shared" si="8"/>
        <v>0</v>
      </c>
      <c r="M50" s="729">
        <f t="shared" si="9"/>
        <v>0</v>
      </c>
      <c r="N50" s="730">
        <f t="shared" si="10"/>
        <v>0</v>
      </c>
      <c r="O50" s="801">
        <f t="shared" si="11"/>
        <v>0</v>
      </c>
      <c r="R50" s="11"/>
      <c r="S50" s="11"/>
      <c r="T50" s="11"/>
      <c r="U50" s="11"/>
      <c r="V50" s="11"/>
      <c r="W50" s="11"/>
    </row>
    <row r="51" spans="1:23" ht="24.75" customHeight="1">
      <c r="A51" s="1575"/>
      <c r="B51" s="1577" t="s">
        <v>2208</v>
      </c>
      <c r="C51" s="1578"/>
      <c r="D51" s="865">
        <v>0</v>
      </c>
      <c r="E51" s="627">
        <v>0</v>
      </c>
      <c r="F51" s="588">
        <v>0</v>
      </c>
      <c r="G51" s="624">
        <f t="shared" si="6"/>
        <v>0</v>
      </c>
      <c r="H51" s="648">
        <v>0</v>
      </c>
      <c r="I51" s="401">
        <f t="shared" si="7"/>
        <v>0</v>
      </c>
      <c r="J51" s="637">
        <v>0</v>
      </c>
      <c r="K51" s="588">
        <v>0</v>
      </c>
      <c r="L51" s="726">
        <f t="shared" si="8"/>
        <v>0</v>
      </c>
      <c r="M51" s="729">
        <f t="shared" si="9"/>
        <v>0</v>
      </c>
      <c r="N51" s="734">
        <f t="shared" si="10"/>
        <v>0</v>
      </c>
      <c r="O51" s="801">
        <f t="shared" si="11"/>
        <v>0</v>
      </c>
      <c r="R51" s="11"/>
      <c r="S51" s="11"/>
      <c r="T51" s="11"/>
      <c r="U51" s="11"/>
      <c r="V51" s="11"/>
      <c r="W51" s="11"/>
    </row>
    <row r="52" spans="1:23" ht="24.75" customHeight="1">
      <c r="A52" s="1576"/>
      <c r="B52" s="1394" t="s">
        <v>1407</v>
      </c>
      <c r="C52" s="1394"/>
      <c r="D52" s="856">
        <f>SUM(D41:D51)</f>
        <v>0</v>
      </c>
      <c r="E52" s="594">
        <f>SUM(E41:E51)</f>
        <v>0</v>
      </c>
      <c r="F52" s="390">
        <f>SUM(F41:F51)</f>
        <v>0</v>
      </c>
      <c r="G52" s="649">
        <f t="shared" si="6"/>
        <v>0</v>
      </c>
      <c r="H52" s="387">
        <f>SUM(H41:H51)</f>
        <v>0</v>
      </c>
      <c r="I52" s="984">
        <f t="shared" si="7"/>
        <v>0</v>
      </c>
      <c r="J52" s="433">
        <f>SUM(J41:J51)</f>
        <v>0</v>
      </c>
      <c r="K52" s="595">
        <f>SUM(K41:K51)</f>
        <v>0</v>
      </c>
      <c r="L52" s="985">
        <f t="shared" si="8"/>
        <v>0</v>
      </c>
      <c r="M52" s="893">
        <f t="shared" si="9"/>
        <v>0</v>
      </c>
      <c r="N52" s="438">
        <f>SUM(N41:N51)</f>
        <v>0</v>
      </c>
      <c r="O52" s="802">
        <f t="shared" si="11"/>
        <v>0</v>
      </c>
      <c r="R52" s="11"/>
      <c r="S52" s="11"/>
      <c r="T52" s="11"/>
      <c r="U52" s="11"/>
      <c r="V52" s="11"/>
      <c r="W52" s="11"/>
    </row>
    <row r="53" spans="1:23" ht="24.75" customHeight="1">
      <c r="A53" s="1329" t="s">
        <v>2314</v>
      </c>
      <c r="B53" s="1467" t="s">
        <v>1828</v>
      </c>
      <c r="C53" s="1467"/>
      <c r="D53" s="862">
        <v>0</v>
      </c>
      <c r="E53" s="650">
        <v>0</v>
      </c>
      <c r="F53" s="617">
        <v>0</v>
      </c>
      <c r="G53" s="582">
        <f t="shared" si="6"/>
        <v>0</v>
      </c>
      <c r="H53" s="618">
        <v>0</v>
      </c>
      <c r="I53" s="400">
        <f t="shared" si="7"/>
        <v>0</v>
      </c>
      <c r="J53" s="638">
        <v>0</v>
      </c>
      <c r="K53" s="617">
        <v>0</v>
      </c>
      <c r="L53" s="735">
        <f t="shared" si="8"/>
        <v>0</v>
      </c>
      <c r="M53" s="731">
        <f t="shared" si="9"/>
        <v>0</v>
      </c>
      <c r="N53" s="732">
        <f t="shared" si="10"/>
        <v>0</v>
      </c>
      <c r="O53" s="804">
        <f t="shared" si="11"/>
        <v>0</v>
      </c>
      <c r="R53" s="11"/>
      <c r="S53" s="11"/>
      <c r="T53" s="11"/>
      <c r="U53" s="11"/>
      <c r="V53" s="11"/>
      <c r="W53" s="11"/>
    </row>
    <row r="54" spans="1:23" ht="24.75" customHeight="1">
      <c r="A54" s="1332"/>
      <c r="B54" s="1573" t="s">
        <v>1829</v>
      </c>
      <c r="C54" s="1573"/>
      <c r="D54" s="860">
        <v>1640</v>
      </c>
      <c r="E54" s="646">
        <v>31</v>
      </c>
      <c r="F54" s="424">
        <v>1</v>
      </c>
      <c r="G54" s="389">
        <f t="shared" si="6"/>
        <v>30</v>
      </c>
      <c r="H54" s="432"/>
      <c r="I54" s="401">
        <f t="shared" si="7"/>
        <v>0.0245</v>
      </c>
      <c r="J54" s="639">
        <v>1734</v>
      </c>
      <c r="K54" s="424">
        <v>33</v>
      </c>
      <c r="L54" s="726">
        <f t="shared" si="8"/>
        <v>0.0755</v>
      </c>
      <c r="M54" s="729">
        <f t="shared" si="9"/>
        <v>1664</v>
      </c>
      <c r="N54" s="730">
        <f t="shared" si="10"/>
        <v>63</v>
      </c>
      <c r="O54" s="801">
        <f t="shared" si="11"/>
        <v>0.0379</v>
      </c>
      <c r="R54" s="11"/>
      <c r="S54" s="11"/>
      <c r="T54" s="11"/>
      <c r="U54" s="11"/>
      <c r="V54" s="11"/>
      <c r="W54" s="11"/>
    </row>
    <row r="55" spans="1:23" ht="24.75" customHeight="1">
      <c r="A55" s="1332"/>
      <c r="B55" s="1573" t="s">
        <v>1830</v>
      </c>
      <c r="C55" s="1573"/>
      <c r="D55" s="860">
        <v>0</v>
      </c>
      <c r="E55" s="646">
        <v>0</v>
      </c>
      <c r="F55" s="424">
        <v>0</v>
      </c>
      <c r="G55" s="389">
        <f t="shared" si="6"/>
        <v>0</v>
      </c>
      <c r="H55" s="432"/>
      <c r="I55" s="401">
        <f t="shared" si="7"/>
        <v>0</v>
      </c>
      <c r="J55" s="639">
        <v>0</v>
      </c>
      <c r="K55" s="424">
        <v>0</v>
      </c>
      <c r="L55" s="726">
        <f t="shared" si="8"/>
        <v>0</v>
      </c>
      <c r="M55" s="729">
        <f t="shared" si="9"/>
        <v>0</v>
      </c>
      <c r="N55" s="730">
        <f t="shared" si="10"/>
        <v>0</v>
      </c>
      <c r="O55" s="801">
        <f t="shared" si="11"/>
        <v>0</v>
      </c>
      <c r="R55" s="11"/>
      <c r="S55" s="11"/>
      <c r="T55" s="11"/>
      <c r="U55" s="11"/>
      <c r="V55" s="11"/>
      <c r="W55" s="11"/>
    </row>
    <row r="56" spans="1:23" ht="24.75" customHeight="1">
      <c r="A56" s="1332"/>
      <c r="B56" s="1573" t="s">
        <v>1831</v>
      </c>
      <c r="C56" s="1573"/>
      <c r="D56" s="860">
        <v>1480</v>
      </c>
      <c r="E56" s="646"/>
      <c r="F56" s="424">
        <v>0</v>
      </c>
      <c r="G56" s="389">
        <f t="shared" si="6"/>
        <v>0</v>
      </c>
      <c r="H56" s="432"/>
      <c r="I56" s="401">
        <f t="shared" si="7"/>
        <v>0</v>
      </c>
      <c r="J56" s="639">
        <v>1563</v>
      </c>
      <c r="K56" s="424">
        <v>61</v>
      </c>
      <c r="L56" s="726">
        <f t="shared" si="8"/>
        <v>0.1548</v>
      </c>
      <c r="M56" s="729">
        <f t="shared" si="9"/>
        <v>1501</v>
      </c>
      <c r="N56" s="730">
        <f t="shared" si="10"/>
        <v>61</v>
      </c>
      <c r="O56" s="801">
        <f t="shared" si="11"/>
        <v>0.0406</v>
      </c>
      <c r="R56" s="11"/>
      <c r="S56" s="11"/>
      <c r="T56" s="11"/>
      <c r="U56" s="11"/>
      <c r="V56" s="11"/>
      <c r="W56" s="11"/>
    </row>
    <row r="57" spans="1:23" ht="24.75" customHeight="1">
      <c r="A57" s="1332"/>
      <c r="B57" s="1573" t="s">
        <v>1832</v>
      </c>
      <c r="C57" s="1573"/>
      <c r="D57" s="860">
        <v>0</v>
      </c>
      <c r="E57" s="646">
        <v>0</v>
      </c>
      <c r="F57" s="424">
        <v>0</v>
      </c>
      <c r="G57" s="389">
        <f t="shared" si="6"/>
        <v>0</v>
      </c>
      <c r="H57" s="432"/>
      <c r="I57" s="401">
        <f t="shared" si="7"/>
        <v>0</v>
      </c>
      <c r="J57" s="639">
        <v>0</v>
      </c>
      <c r="K57" s="424">
        <v>0</v>
      </c>
      <c r="L57" s="726">
        <f t="shared" si="8"/>
        <v>0</v>
      </c>
      <c r="M57" s="729">
        <f t="shared" si="9"/>
        <v>0</v>
      </c>
      <c r="N57" s="730">
        <f t="shared" si="10"/>
        <v>0</v>
      </c>
      <c r="O57" s="801">
        <f t="shared" si="11"/>
        <v>0</v>
      </c>
      <c r="R57" s="11"/>
      <c r="S57" s="11"/>
      <c r="T57" s="11"/>
      <c r="U57" s="11"/>
      <c r="V57" s="11"/>
      <c r="W57" s="11"/>
    </row>
    <row r="58" spans="1:23" ht="24.75" customHeight="1">
      <c r="A58" s="1332"/>
      <c r="B58" s="1326" t="s">
        <v>1833</v>
      </c>
      <c r="C58" s="1326"/>
      <c r="D58" s="860">
        <v>0</v>
      </c>
      <c r="E58" s="646">
        <v>0</v>
      </c>
      <c r="F58" s="424">
        <v>0</v>
      </c>
      <c r="G58" s="389">
        <f t="shared" si="6"/>
        <v>0</v>
      </c>
      <c r="H58" s="432"/>
      <c r="I58" s="401">
        <f t="shared" si="7"/>
        <v>0</v>
      </c>
      <c r="J58" s="639">
        <v>0</v>
      </c>
      <c r="K58" s="424">
        <v>0</v>
      </c>
      <c r="L58" s="726">
        <f t="shared" si="8"/>
        <v>0</v>
      </c>
      <c r="M58" s="729">
        <f t="shared" si="9"/>
        <v>0</v>
      </c>
      <c r="N58" s="730">
        <f t="shared" si="10"/>
        <v>0</v>
      </c>
      <c r="O58" s="801">
        <f t="shared" si="11"/>
        <v>0</v>
      </c>
      <c r="R58" s="11"/>
      <c r="S58" s="11"/>
      <c r="T58" s="11"/>
      <c r="U58" s="11"/>
      <c r="V58" s="11"/>
      <c r="W58" s="11"/>
    </row>
    <row r="59" spans="1:23" ht="24.75" customHeight="1">
      <c r="A59" s="1332"/>
      <c r="B59" s="1326" t="s">
        <v>1834</v>
      </c>
      <c r="C59" s="1326"/>
      <c r="D59" s="860">
        <v>0</v>
      </c>
      <c r="E59" s="646">
        <v>0</v>
      </c>
      <c r="F59" s="424">
        <v>0</v>
      </c>
      <c r="G59" s="389">
        <f t="shared" si="6"/>
        <v>0</v>
      </c>
      <c r="H59" s="432"/>
      <c r="I59" s="401">
        <f t="shared" si="7"/>
        <v>0</v>
      </c>
      <c r="J59" s="639">
        <v>0</v>
      </c>
      <c r="K59" s="424">
        <v>0</v>
      </c>
      <c r="L59" s="726">
        <f t="shared" si="8"/>
        <v>0</v>
      </c>
      <c r="M59" s="729">
        <f t="shared" si="9"/>
        <v>0</v>
      </c>
      <c r="N59" s="730">
        <f t="shared" si="10"/>
        <v>0</v>
      </c>
      <c r="O59" s="801">
        <f t="shared" si="11"/>
        <v>0</v>
      </c>
      <c r="R59" s="11"/>
      <c r="S59" s="11"/>
      <c r="T59" s="11"/>
      <c r="U59" s="11"/>
      <c r="V59" s="11"/>
      <c r="W59" s="11"/>
    </row>
    <row r="60" spans="1:23" ht="24.75" customHeight="1">
      <c r="A60" s="1332"/>
      <c r="B60" s="1573" t="s">
        <v>1245</v>
      </c>
      <c r="C60" s="1573"/>
      <c r="D60" s="860">
        <v>0</v>
      </c>
      <c r="E60" s="646">
        <v>0</v>
      </c>
      <c r="F60" s="424">
        <v>0</v>
      </c>
      <c r="G60" s="389">
        <f t="shared" si="6"/>
        <v>0</v>
      </c>
      <c r="H60" s="432"/>
      <c r="I60" s="401">
        <f t="shared" si="7"/>
        <v>0</v>
      </c>
      <c r="J60" s="639">
        <v>0</v>
      </c>
      <c r="K60" s="424">
        <v>0</v>
      </c>
      <c r="L60" s="726">
        <f t="shared" si="8"/>
        <v>0</v>
      </c>
      <c r="M60" s="729">
        <f t="shared" si="9"/>
        <v>0</v>
      </c>
      <c r="N60" s="730">
        <f t="shared" si="10"/>
        <v>0</v>
      </c>
      <c r="O60" s="801">
        <f t="shared" si="11"/>
        <v>0</v>
      </c>
      <c r="R60" s="11"/>
      <c r="S60" s="11"/>
      <c r="T60" s="11"/>
      <c r="U60" s="11"/>
      <c r="V60" s="11"/>
      <c r="W60" s="11"/>
    </row>
    <row r="61" spans="1:15" ht="24.75" customHeight="1">
      <c r="A61" s="1332"/>
      <c r="B61" s="1573" t="s">
        <v>1835</v>
      </c>
      <c r="C61" s="1573"/>
      <c r="D61" s="860">
        <v>0</v>
      </c>
      <c r="E61" s="646">
        <v>0</v>
      </c>
      <c r="F61" s="424">
        <v>0</v>
      </c>
      <c r="G61" s="389">
        <f t="shared" si="6"/>
        <v>0</v>
      </c>
      <c r="H61" s="432"/>
      <c r="I61" s="401">
        <f t="shared" si="7"/>
        <v>0</v>
      </c>
      <c r="J61" s="639">
        <v>0</v>
      </c>
      <c r="K61" s="424">
        <v>0</v>
      </c>
      <c r="L61" s="726">
        <f t="shared" si="8"/>
        <v>0</v>
      </c>
      <c r="M61" s="729">
        <f t="shared" si="9"/>
        <v>0</v>
      </c>
      <c r="N61" s="730">
        <f t="shared" si="10"/>
        <v>0</v>
      </c>
      <c r="O61" s="801">
        <f t="shared" si="11"/>
        <v>0</v>
      </c>
    </row>
    <row r="62" spans="1:23" ht="24.75" customHeight="1">
      <c r="A62" s="1332"/>
      <c r="B62" s="1573" t="s">
        <v>1836</v>
      </c>
      <c r="C62" s="1573"/>
      <c r="D62" s="860">
        <v>34</v>
      </c>
      <c r="E62" s="646">
        <v>0</v>
      </c>
      <c r="F62" s="424">
        <v>0</v>
      </c>
      <c r="G62" s="389">
        <f t="shared" si="6"/>
        <v>0</v>
      </c>
      <c r="H62" s="432"/>
      <c r="I62" s="401">
        <f t="shared" si="7"/>
        <v>0</v>
      </c>
      <c r="J62" s="639">
        <v>34</v>
      </c>
      <c r="K62" s="424">
        <v>0</v>
      </c>
      <c r="L62" s="726">
        <f t="shared" si="8"/>
        <v>0</v>
      </c>
      <c r="M62" s="729">
        <f t="shared" si="9"/>
        <v>34</v>
      </c>
      <c r="N62" s="730">
        <f t="shared" si="10"/>
        <v>0</v>
      </c>
      <c r="O62" s="801">
        <f t="shared" si="11"/>
        <v>0</v>
      </c>
      <c r="R62" s="11"/>
      <c r="S62" s="11"/>
      <c r="T62" s="11"/>
      <c r="U62" s="11"/>
      <c r="V62" s="11"/>
      <c r="W62" s="11"/>
    </row>
    <row r="63" spans="1:15" ht="24.75" customHeight="1">
      <c r="A63" s="1332"/>
      <c r="B63" s="1282" t="s">
        <v>2209</v>
      </c>
      <c r="C63" s="1283"/>
      <c r="D63" s="864">
        <v>893</v>
      </c>
      <c r="E63" s="646">
        <v>0</v>
      </c>
      <c r="F63" s="424">
        <v>0</v>
      </c>
      <c r="G63" s="389">
        <f t="shared" si="6"/>
        <v>0</v>
      </c>
      <c r="H63" s="432"/>
      <c r="I63" s="401">
        <f t="shared" si="7"/>
        <v>0</v>
      </c>
      <c r="J63" s="639">
        <v>893</v>
      </c>
      <c r="K63" s="424"/>
      <c r="L63" s="726">
        <f t="shared" si="8"/>
        <v>0</v>
      </c>
      <c r="M63" s="729">
        <f t="shared" si="9"/>
        <v>893</v>
      </c>
      <c r="N63" s="730">
        <f t="shared" si="10"/>
        <v>0</v>
      </c>
      <c r="O63" s="801">
        <f t="shared" si="11"/>
        <v>0</v>
      </c>
    </row>
    <row r="64" spans="1:15" ht="24.75" customHeight="1">
      <c r="A64" s="1332"/>
      <c r="B64" s="1573" t="s">
        <v>1837</v>
      </c>
      <c r="C64" s="1573"/>
      <c r="D64" s="860">
        <v>0</v>
      </c>
      <c r="E64" s="646">
        <v>0</v>
      </c>
      <c r="F64" s="424">
        <v>0</v>
      </c>
      <c r="G64" s="389">
        <f t="shared" si="6"/>
        <v>0</v>
      </c>
      <c r="H64" s="432">
        <v>0</v>
      </c>
      <c r="I64" s="401">
        <f t="shared" si="7"/>
        <v>0</v>
      </c>
      <c r="J64" s="639">
        <v>0</v>
      </c>
      <c r="K64" s="424">
        <v>0</v>
      </c>
      <c r="L64" s="726">
        <f t="shared" si="8"/>
        <v>0</v>
      </c>
      <c r="M64" s="729">
        <f t="shared" si="9"/>
        <v>0</v>
      </c>
      <c r="N64" s="730">
        <f t="shared" si="10"/>
        <v>0</v>
      </c>
      <c r="O64" s="801">
        <f t="shared" si="11"/>
        <v>0</v>
      </c>
    </row>
    <row r="65" spans="1:15" ht="24.75" customHeight="1">
      <c r="A65" s="1332"/>
      <c r="B65" s="1577" t="s">
        <v>2210</v>
      </c>
      <c r="C65" s="1578"/>
      <c r="D65" s="865">
        <v>0</v>
      </c>
      <c r="E65" s="651">
        <v>0</v>
      </c>
      <c r="F65" s="652">
        <v>0</v>
      </c>
      <c r="G65" s="624">
        <f t="shared" si="6"/>
        <v>0</v>
      </c>
      <c r="H65" s="653">
        <v>0</v>
      </c>
      <c r="I65" s="401">
        <f t="shared" si="7"/>
        <v>0</v>
      </c>
      <c r="J65" s="640">
        <v>0</v>
      </c>
      <c r="K65" s="641">
        <v>0</v>
      </c>
      <c r="L65" s="726">
        <f t="shared" si="8"/>
        <v>0</v>
      </c>
      <c r="M65" s="729">
        <f t="shared" si="9"/>
        <v>0</v>
      </c>
      <c r="N65" s="734">
        <f t="shared" si="10"/>
        <v>0</v>
      </c>
      <c r="O65" s="806">
        <f t="shared" si="11"/>
        <v>0</v>
      </c>
    </row>
    <row r="66" spans="1:15" ht="24.75" customHeight="1">
      <c r="A66" s="1333"/>
      <c r="B66" s="1394" t="s">
        <v>2125</v>
      </c>
      <c r="C66" s="1394"/>
      <c r="D66" s="856">
        <f>SUM(D53:D65)</f>
        <v>4047</v>
      </c>
      <c r="E66" s="594">
        <f>SUM(E53:E65)</f>
        <v>31</v>
      </c>
      <c r="F66" s="390">
        <f>SUM(F53:F65)</f>
        <v>1</v>
      </c>
      <c r="G66" s="654">
        <f t="shared" si="6"/>
        <v>30</v>
      </c>
      <c r="H66" s="655">
        <f>SUM(H53:H65)</f>
        <v>0</v>
      </c>
      <c r="I66" s="984">
        <f t="shared" si="7"/>
        <v>0.0099</v>
      </c>
      <c r="J66" s="642">
        <f>SUM(J53:J65)</f>
        <v>4224</v>
      </c>
      <c r="K66" s="643">
        <f>SUM(K53:K65)</f>
        <v>94</v>
      </c>
      <c r="L66" s="985">
        <f t="shared" si="8"/>
        <v>0.0883</v>
      </c>
      <c r="M66" s="893">
        <f t="shared" si="9"/>
        <v>4091</v>
      </c>
      <c r="N66" s="635">
        <f>SUM(N53:N65)</f>
        <v>124</v>
      </c>
      <c r="O66" s="807">
        <f t="shared" si="11"/>
        <v>0.0303</v>
      </c>
    </row>
    <row r="67" spans="1:15" ht="24.75" customHeight="1">
      <c r="A67" s="1372" t="s">
        <v>1680</v>
      </c>
      <c r="B67" s="1373"/>
      <c r="C67" s="1374"/>
      <c r="D67" s="866">
        <v>0</v>
      </c>
      <c r="E67" s="656">
        <v>0</v>
      </c>
      <c r="F67" s="597">
        <v>0</v>
      </c>
      <c r="G67" s="389">
        <f t="shared" si="6"/>
        <v>0</v>
      </c>
      <c r="H67" s="657">
        <v>0</v>
      </c>
      <c r="I67" s="417">
        <f t="shared" si="7"/>
        <v>0</v>
      </c>
      <c r="J67" s="644">
        <v>0</v>
      </c>
      <c r="K67" s="645">
        <v>0</v>
      </c>
      <c r="L67" s="735">
        <f t="shared" si="8"/>
        <v>0</v>
      </c>
      <c r="M67" s="727">
        <f t="shared" si="9"/>
        <v>0</v>
      </c>
      <c r="N67" s="734">
        <f t="shared" si="10"/>
        <v>0</v>
      </c>
      <c r="O67" s="801">
        <f t="shared" si="11"/>
        <v>0</v>
      </c>
    </row>
    <row r="68" spans="1:15" ht="24.75" customHeight="1">
      <c r="A68" s="1228" t="s">
        <v>1838</v>
      </c>
      <c r="B68" s="1226"/>
      <c r="C68" s="1227"/>
      <c r="D68" s="867">
        <f>SUM(D40,D52,D66,D67)</f>
        <v>4047</v>
      </c>
      <c r="E68" s="590">
        <f>SUM(E40,E52,E66,E67)</f>
        <v>31</v>
      </c>
      <c r="F68" s="396">
        <f>SUM(F40,F52,F66,F67)</f>
        <v>1</v>
      </c>
      <c r="G68" s="625">
        <f t="shared" si="6"/>
        <v>30</v>
      </c>
      <c r="H68" s="590">
        <f>SUM(H40,H52,H66,H67)</f>
        <v>0</v>
      </c>
      <c r="I68" s="417">
        <f t="shared" si="7"/>
        <v>0.0099</v>
      </c>
      <c r="J68" s="411">
        <f>SUM(J40,J52,J66,J67)</f>
        <v>4224</v>
      </c>
      <c r="K68" s="589">
        <f>SUM(K40,K52,K66,K67)</f>
        <v>94</v>
      </c>
      <c r="L68" s="414">
        <f t="shared" si="8"/>
        <v>0.0883</v>
      </c>
      <c r="M68" s="439">
        <f t="shared" si="9"/>
        <v>4091</v>
      </c>
      <c r="N68" s="440">
        <f>SUM(N40,N52,N66,N67)</f>
        <v>124</v>
      </c>
      <c r="O68" s="803">
        <f t="shared" si="11"/>
        <v>0.0303</v>
      </c>
    </row>
    <row r="69" spans="1:2" ht="19.5" customHeight="1">
      <c r="A69" s="441" t="s">
        <v>284</v>
      </c>
      <c r="B69" s="205"/>
    </row>
    <row r="70" ht="19.5" customHeight="1">
      <c r="A70" s="118" t="s">
        <v>283</v>
      </c>
    </row>
  </sheetData>
  <sheetProtection password="CC4D" sheet="1" objects="1" scenarios="1"/>
  <mergeCells count="67">
    <mergeCell ref="A41:A52"/>
    <mergeCell ref="A53:A66"/>
    <mergeCell ref="B64:C64"/>
    <mergeCell ref="B66:C66"/>
    <mergeCell ref="B55:C55"/>
    <mergeCell ref="B56:C56"/>
    <mergeCell ref="B57:C57"/>
    <mergeCell ref="B58:C58"/>
    <mergeCell ref="B53:C53"/>
    <mergeCell ref="B54:C54"/>
    <mergeCell ref="A68:C68"/>
    <mergeCell ref="B59:C59"/>
    <mergeCell ref="B60:C60"/>
    <mergeCell ref="B61:C61"/>
    <mergeCell ref="B62:C62"/>
    <mergeCell ref="A67:C67"/>
    <mergeCell ref="B65:C65"/>
    <mergeCell ref="B63:C63"/>
    <mergeCell ref="B45:C45"/>
    <mergeCell ref="B46:C46"/>
    <mergeCell ref="B47:C47"/>
    <mergeCell ref="B49:C49"/>
    <mergeCell ref="B51:C51"/>
    <mergeCell ref="B52:C52"/>
    <mergeCell ref="B50:C50"/>
    <mergeCell ref="B48:C48"/>
    <mergeCell ref="B18:C18"/>
    <mergeCell ref="A6:A16"/>
    <mergeCell ref="B19:C19"/>
    <mergeCell ref="A17:A21"/>
    <mergeCell ref="B20:C20"/>
    <mergeCell ref="B15:C15"/>
    <mergeCell ref="B16:C16"/>
    <mergeCell ref="B6:B11"/>
    <mergeCell ref="A1:O1"/>
    <mergeCell ref="A3:A5"/>
    <mergeCell ref="B3:B5"/>
    <mergeCell ref="B40:C40"/>
    <mergeCell ref="B31:C31"/>
    <mergeCell ref="B32:C32"/>
    <mergeCell ref="B33:C33"/>
    <mergeCell ref="B34:C34"/>
    <mergeCell ref="E28:G28"/>
    <mergeCell ref="J28:L28"/>
    <mergeCell ref="B41:C41"/>
    <mergeCell ref="B42:C42"/>
    <mergeCell ref="B43:C43"/>
    <mergeCell ref="B44:C44"/>
    <mergeCell ref="B39:C39"/>
    <mergeCell ref="B37:C37"/>
    <mergeCell ref="A26:O26"/>
    <mergeCell ref="A28:A30"/>
    <mergeCell ref="B28:C30"/>
    <mergeCell ref="B35:C35"/>
    <mergeCell ref="I28:I30"/>
    <mergeCell ref="A31:A40"/>
    <mergeCell ref="B38:C38"/>
    <mergeCell ref="M3:O3"/>
    <mergeCell ref="M28:O28"/>
    <mergeCell ref="B36:C36"/>
    <mergeCell ref="B12:B14"/>
    <mergeCell ref="C3:C5"/>
    <mergeCell ref="E3:G3"/>
    <mergeCell ref="J3:L3"/>
    <mergeCell ref="I3:I5"/>
    <mergeCell ref="B21:C21"/>
    <mergeCell ref="B17:C17"/>
  </mergeCells>
  <printOptions horizontalCentered="1"/>
  <pageMargins left="0.7480314960629921" right="0.7480314960629921" top="0.984251968503937" bottom="0.5905511811023623" header="0.5118110236220472" footer="0.5118110236220472"/>
  <pageSetup fitToHeight="1" fitToWidth="1" horizontalDpi="600" verticalDpi="600" orientation="portrait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7"/>
    <pageSetUpPr fitToPage="1"/>
  </sheetPr>
  <dimension ref="A1:P185"/>
  <sheetViews>
    <sheetView showGridLines="0" showZeros="0" zoomScale="70" zoomScaleNormal="70" zoomScaleSheetLayoutView="75" workbookViewId="0" topLeftCell="A1">
      <pane xSplit="3" ySplit="6" topLeftCell="D43" activePane="bottomRight" state="frozen"/>
      <selection pane="topLeft" activeCell="B29" sqref="B29:C29"/>
      <selection pane="topRight" activeCell="B29" sqref="B29:C29"/>
      <selection pane="bottomLeft" activeCell="B29" sqref="B29:C29"/>
      <selection pane="bottomRight" activeCell="J58" sqref="J58"/>
    </sheetView>
  </sheetViews>
  <sheetFormatPr defaultColWidth="8.88671875" defaultRowHeight="13.5"/>
  <cols>
    <col min="1" max="2" width="4.99609375" style="101" customWidth="1"/>
    <col min="3" max="3" width="25.4453125" style="101" customWidth="1"/>
    <col min="4" max="12" width="12.5546875" style="101" customWidth="1"/>
    <col min="13" max="16" width="7.99609375" style="61" customWidth="1"/>
    <col min="17" max="16384" width="7.99609375" style="101" customWidth="1"/>
  </cols>
  <sheetData>
    <row r="1" spans="1:16" s="62" customFormat="1" ht="30" customHeight="1">
      <c r="A1" s="1266" t="s">
        <v>589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"/>
      <c r="N1" s="1"/>
      <c r="O1" s="1"/>
      <c r="P1" s="1"/>
    </row>
    <row r="2" spans="10:16" s="63" customFormat="1" ht="19.5" customHeight="1">
      <c r="J2" s="64"/>
      <c r="L2" s="65" t="s">
        <v>1430</v>
      </c>
      <c r="M2" s="1"/>
      <c r="N2" s="1"/>
      <c r="O2" s="1"/>
      <c r="P2" s="1"/>
    </row>
    <row r="3" spans="1:16" s="62" customFormat="1" ht="24.75" customHeight="1">
      <c r="A3" s="1267" t="s">
        <v>1431</v>
      </c>
      <c r="B3" s="1276" t="s">
        <v>1432</v>
      </c>
      <c r="C3" s="1277"/>
      <c r="D3" s="1256" t="s">
        <v>71</v>
      </c>
      <c r="E3" s="1256" t="s">
        <v>74</v>
      </c>
      <c r="F3" s="1258" t="s">
        <v>1539</v>
      </c>
      <c r="G3" s="1259"/>
      <c r="H3" s="1259"/>
      <c r="I3" s="1259"/>
      <c r="J3" s="1260"/>
      <c r="K3" s="1256" t="s">
        <v>2019</v>
      </c>
      <c r="L3" s="1256" t="s">
        <v>2020</v>
      </c>
      <c r="M3" s="1"/>
      <c r="N3" s="1"/>
      <c r="O3" s="1"/>
      <c r="P3" s="1"/>
    </row>
    <row r="4" spans="1:16" s="62" customFormat="1" ht="24.75" customHeight="1">
      <c r="A4" s="1268"/>
      <c r="B4" s="1278"/>
      <c r="C4" s="1279"/>
      <c r="D4" s="1257"/>
      <c r="E4" s="1257"/>
      <c r="F4" s="1263" t="s">
        <v>1540</v>
      </c>
      <c r="G4" s="73" t="s">
        <v>1018</v>
      </c>
      <c r="H4" s="1262" t="s">
        <v>1019</v>
      </c>
      <c r="I4" s="973" t="s">
        <v>1541</v>
      </c>
      <c r="J4" s="1253" t="s">
        <v>1020</v>
      </c>
      <c r="K4" s="1257"/>
      <c r="L4" s="1261"/>
      <c r="M4" s="1"/>
      <c r="N4" s="1"/>
      <c r="O4" s="1"/>
      <c r="P4" s="1"/>
    </row>
    <row r="5" spans="1:16" s="62" customFormat="1" ht="24.75" customHeight="1">
      <c r="A5" s="1268"/>
      <c r="B5" s="1278"/>
      <c r="C5" s="1279"/>
      <c r="D5" s="1257"/>
      <c r="E5" s="1257"/>
      <c r="F5" s="1252"/>
      <c r="G5" s="73" t="s">
        <v>1021</v>
      </c>
      <c r="H5" s="1262"/>
      <c r="I5" s="73" t="s">
        <v>326</v>
      </c>
      <c r="J5" s="1253"/>
      <c r="K5" s="1257"/>
      <c r="L5" s="1261"/>
      <c r="M5" s="1"/>
      <c r="N5" s="1"/>
      <c r="O5" s="1"/>
      <c r="P5" s="1"/>
    </row>
    <row r="6" spans="1:16" s="62" customFormat="1" ht="19.5" customHeight="1">
      <c r="A6" s="1255"/>
      <c r="B6" s="1280"/>
      <c r="C6" s="1269"/>
      <c r="D6" s="70" t="s">
        <v>1433</v>
      </c>
      <c r="E6" s="70" t="s">
        <v>998</v>
      </c>
      <c r="F6" s="75" t="s">
        <v>1022</v>
      </c>
      <c r="G6" s="76" t="s">
        <v>1023</v>
      </c>
      <c r="H6" s="76" t="s">
        <v>1024</v>
      </c>
      <c r="I6" s="76" t="s">
        <v>1025</v>
      </c>
      <c r="J6" s="77" t="s">
        <v>1026</v>
      </c>
      <c r="K6" s="70" t="s">
        <v>1027</v>
      </c>
      <c r="L6" s="36" t="s">
        <v>1990</v>
      </c>
      <c r="M6" s="1"/>
      <c r="N6" s="1"/>
      <c r="O6" s="1"/>
      <c r="P6" s="1"/>
    </row>
    <row r="7" spans="1:16" s="62" customFormat="1" ht="22.5" customHeight="1">
      <c r="A7" s="47"/>
      <c r="B7" s="47" t="s">
        <v>928</v>
      </c>
      <c r="C7" s="79" t="s">
        <v>1434</v>
      </c>
      <c r="D7" s="463">
        <f>'2-1.신용손익'!D13</f>
        <v>9259</v>
      </c>
      <c r="E7" s="463">
        <f>'2-1.신용손익'!E13</f>
        <v>8980</v>
      </c>
      <c r="F7" s="467">
        <f>'2-1.신용손익'!F13</f>
        <v>5100</v>
      </c>
      <c r="G7" s="468">
        <f>'2-1.신용손익'!G13</f>
        <v>2049</v>
      </c>
      <c r="H7" s="388">
        <f>F7+G7</f>
        <v>7149</v>
      </c>
      <c r="I7" s="468">
        <f>'2-1.신용손익'!I13</f>
        <v>1945</v>
      </c>
      <c r="J7" s="380">
        <f aca="true" t="shared" si="0" ref="J7:J13">H7+I7</f>
        <v>9094</v>
      </c>
      <c r="K7" s="300">
        <f>ROUND(IF(AND(E7&lt;0,J7&gt;0),2+J7/ABS(E7),IF(AND(E7&lt;0,J7&lt;0,E7&lt;J7),2-J7/E7,IF(AND(E7&lt;0,J7&lt;0,E7&gt;J7),ABS(J7)/E7+2,IF(OR(AND(E7=0,J7&lt;0),AND(E7&gt;0,J7=0)),-2,IF(OR(AND(E7=0,J7&gt;0),AND(E7&lt;0,J7=0)),2,IF(AND(E7=0,J7=0),0,J7/E7)))))),4)</f>
        <v>1.0127</v>
      </c>
      <c r="L7" s="300">
        <f>ROUND(IF(AND(D7&lt;0,J7&gt;0),1+J7/ABS(D7),IF(AND(D7&lt;0,J7&lt;0,D7&lt;J7),1-J7/D7,IF(AND(D7&lt;0,J7&lt;0,D7&gt;J7),1-J7/D7,IF(OR(AND(D7=0,J7&gt;0),AND(D7&lt;0,J7=0)),1,IF(OR(AND(D7=0,J7&lt;0),AND(D7&gt;0,J7=0)),-1,IF(AND(D7=0,J7=0),0,J7/D7-1)))))),4)</f>
        <v>-0.0178</v>
      </c>
      <c r="M7" s="1"/>
      <c r="N7" s="1"/>
      <c r="O7" s="1"/>
      <c r="P7" s="1"/>
    </row>
    <row r="8" spans="1:16" s="62" customFormat="1" ht="22.5" customHeight="1">
      <c r="A8" s="102"/>
      <c r="B8" s="102" t="s">
        <v>2148</v>
      </c>
      <c r="C8" s="778" t="s">
        <v>2145</v>
      </c>
      <c r="D8" s="779">
        <f>'2-1.신용손익'!D20</f>
        <v>0</v>
      </c>
      <c r="E8" s="779">
        <f>'2-1.신용손익'!E20</f>
        <v>0</v>
      </c>
      <c r="F8" s="780">
        <f>'2-1.신용손익'!F20</f>
        <v>0</v>
      </c>
      <c r="G8" s="781">
        <f>'2-1.신용손익'!G20</f>
        <v>0</v>
      </c>
      <c r="H8" s="769">
        <f aca="true" t="shared" si="1" ref="H8:H13">F8+G8</f>
        <v>0</v>
      </c>
      <c r="I8" s="781">
        <f>'2-1.신용손익'!I20</f>
        <v>0</v>
      </c>
      <c r="J8" s="399">
        <f t="shared" si="0"/>
        <v>0</v>
      </c>
      <c r="K8" s="314">
        <f aca="true" t="shared" si="2" ref="K8:K56">ROUND(IF(AND(E8&lt;0,J8&gt;0),2+J8/ABS(E8),IF(AND(E8&lt;0,J8&lt;0,E8&lt;J8),2-J8/E8,IF(AND(E8&lt;0,J8&lt;0,E8&gt;J8),ABS(J8)/E8+2,IF(OR(AND(E8=0,J8&lt;0),AND(E8&gt;0,J8=0)),-2,IF(OR(AND(E8=0,J8&gt;0),AND(E8&lt;0,J8=0)),2,IF(AND(E8=0,J8=0),0,J8/E8)))))),4)</f>
        <v>0</v>
      </c>
      <c r="L8" s="314">
        <f aca="true" t="shared" si="3" ref="L8:L56">ROUND(IF(AND(D8&lt;0,J8&gt;0),1+J8/ABS(D8),IF(AND(D8&lt;0,J8&lt;0,D8&lt;J8),1-J8/D8,IF(AND(D8&lt;0,J8&lt;0,D8&gt;J8),1-J8/D8,IF(OR(AND(D8=0,J8&gt;0),AND(D8&lt;0,J8=0)),1,IF(OR(AND(D8=0,J8&lt;0),AND(D8&gt;0,J8=0)),-1,IF(AND(D8=0,J8=0),0,J8/D8-1)))))),4)</f>
        <v>0</v>
      </c>
      <c r="M8" s="11"/>
      <c r="N8" s="11"/>
      <c r="O8" s="11"/>
      <c r="P8" s="11"/>
    </row>
    <row r="9" spans="1:16" s="62" customFormat="1" ht="22.5" customHeight="1">
      <c r="A9" s="102" t="s">
        <v>2162</v>
      </c>
      <c r="B9" s="102" t="s">
        <v>2149</v>
      </c>
      <c r="C9" s="778" t="s">
        <v>2146</v>
      </c>
      <c r="D9" s="779">
        <f>'2-1.신용손익'!D21</f>
        <v>0</v>
      </c>
      <c r="E9" s="779">
        <f>'2-1.신용손익'!E21</f>
        <v>0</v>
      </c>
      <c r="F9" s="780">
        <f>'2-1.신용손익'!F21</f>
        <v>0</v>
      </c>
      <c r="G9" s="781">
        <f>'2-1.신용손익'!G21</f>
        <v>0</v>
      </c>
      <c r="H9" s="769">
        <f t="shared" si="1"/>
        <v>0</v>
      </c>
      <c r="I9" s="781">
        <f>'2-1.신용손익'!I21</f>
        <v>0</v>
      </c>
      <c r="J9" s="399">
        <f t="shared" si="0"/>
        <v>0</v>
      </c>
      <c r="K9" s="314">
        <f t="shared" si="2"/>
        <v>0</v>
      </c>
      <c r="L9" s="314">
        <f t="shared" si="3"/>
        <v>0</v>
      </c>
      <c r="M9" s="11"/>
      <c r="N9" s="11"/>
      <c r="O9" s="11"/>
      <c r="P9" s="11"/>
    </row>
    <row r="10" spans="1:16" s="62" customFormat="1" ht="22.5" customHeight="1">
      <c r="A10" s="102"/>
      <c r="B10" s="102" t="s">
        <v>702</v>
      </c>
      <c r="C10" s="778" t="s">
        <v>2147</v>
      </c>
      <c r="D10" s="779">
        <f>'2-1.신용손익'!D22</f>
        <v>0</v>
      </c>
      <c r="E10" s="779">
        <f>'2-1.신용손익'!E22</f>
        <v>0</v>
      </c>
      <c r="F10" s="780">
        <f>'2-1.신용손익'!F22</f>
        <v>0</v>
      </c>
      <c r="G10" s="781">
        <f>'2-1.신용손익'!G22</f>
        <v>0</v>
      </c>
      <c r="H10" s="769">
        <f t="shared" si="1"/>
        <v>0</v>
      </c>
      <c r="I10" s="781">
        <f>'2-1.신용손익'!I22</f>
        <v>0</v>
      </c>
      <c r="J10" s="399">
        <f t="shared" si="0"/>
        <v>0</v>
      </c>
      <c r="K10" s="314">
        <f t="shared" si="2"/>
        <v>0</v>
      </c>
      <c r="L10" s="314">
        <f t="shared" si="3"/>
        <v>0</v>
      </c>
      <c r="M10" s="11"/>
      <c r="N10" s="11"/>
      <c r="O10" s="11"/>
      <c r="P10" s="11"/>
    </row>
    <row r="11" spans="1:16" s="62" customFormat="1" ht="22.5" customHeight="1">
      <c r="A11" s="102"/>
      <c r="B11" s="71" t="s">
        <v>2150</v>
      </c>
      <c r="C11" s="81" t="s">
        <v>1435</v>
      </c>
      <c r="D11" s="465">
        <f>'2-1.신용손익'!D26</f>
        <v>118</v>
      </c>
      <c r="E11" s="465">
        <f>'2-1.신용손익'!E26</f>
        <v>120</v>
      </c>
      <c r="F11" s="469">
        <f>'2-1.신용손익'!F26</f>
        <v>85</v>
      </c>
      <c r="G11" s="470">
        <f>'2-1.신용손익'!G26</f>
        <v>0</v>
      </c>
      <c r="H11" s="382">
        <f t="shared" si="1"/>
        <v>85</v>
      </c>
      <c r="I11" s="470">
        <f>'2-1.신용손익'!I26</f>
        <v>28</v>
      </c>
      <c r="J11" s="383">
        <f t="shared" si="0"/>
        <v>113</v>
      </c>
      <c r="K11" s="301">
        <f t="shared" si="2"/>
        <v>0.9417</v>
      </c>
      <c r="L11" s="301">
        <f t="shared" si="3"/>
        <v>-0.0424</v>
      </c>
      <c r="M11" s="11"/>
      <c r="N11" s="11"/>
      <c r="O11" s="11"/>
      <c r="P11" s="11"/>
    </row>
    <row r="12" spans="1:16" s="62" customFormat="1" ht="22.5" customHeight="1">
      <c r="A12" s="71" t="s">
        <v>2163</v>
      </c>
      <c r="B12" s="102" t="s">
        <v>702</v>
      </c>
      <c r="C12" s="778" t="s">
        <v>2153</v>
      </c>
      <c r="D12" s="779">
        <f>'2-1.신용손익'!D27</f>
        <v>0</v>
      </c>
      <c r="E12" s="779">
        <f>'2-1.신용손익'!E27</f>
        <v>0</v>
      </c>
      <c r="F12" s="780">
        <f>'2-1.신용손익'!F27</f>
        <v>0</v>
      </c>
      <c r="G12" s="781">
        <f>'2-1.신용손익'!G27</f>
        <v>0</v>
      </c>
      <c r="H12" s="769">
        <f t="shared" si="1"/>
        <v>0</v>
      </c>
      <c r="I12" s="781">
        <f>'2-1.신용손익'!I27</f>
        <v>0</v>
      </c>
      <c r="J12" s="383">
        <f t="shared" si="0"/>
        <v>0</v>
      </c>
      <c r="K12" s="314">
        <f t="shared" si="2"/>
        <v>0</v>
      </c>
      <c r="L12" s="314">
        <f t="shared" si="3"/>
        <v>0</v>
      </c>
      <c r="M12" s="11"/>
      <c r="N12" s="11"/>
      <c r="O12" s="11"/>
      <c r="P12" s="11"/>
    </row>
    <row r="13" spans="1:16" s="62" customFormat="1" ht="22.5" customHeight="1">
      <c r="A13" s="102"/>
      <c r="B13" s="71" t="s">
        <v>2152</v>
      </c>
      <c r="C13" s="81" t="s">
        <v>1436</v>
      </c>
      <c r="D13" s="465">
        <f>'2-1.신용손익'!D33</f>
        <v>292</v>
      </c>
      <c r="E13" s="465">
        <f>'2-1.신용손익'!E33</f>
        <v>300</v>
      </c>
      <c r="F13" s="469">
        <f>'2-1.신용손익'!F33</f>
        <v>232</v>
      </c>
      <c r="G13" s="470">
        <f>'2-1.신용손익'!G33</f>
        <v>0</v>
      </c>
      <c r="H13" s="382">
        <f t="shared" si="1"/>
        <v>232</v>
      </c>
      <c r="I13" s="470">
        <f>'2-1.신용손익'!I33</f>
        <v>77</v>
      </c>
      <c r="J13" s="383">
        <f t="shared" si="0"/>
        <v>309</v>
      </c>
      <c r="K13" s="301">
        <f t="shared" si="2"/>
        <v>1.03</v>
      </c>
      <c r="L13" s="301">
        <f t="shared" si="3"/>
        <v>0.0582</v>
      </c>
      <c r="M13" s="11"/>
      <c r="N13" s="11"/>
      <c r="O13" s="11"/>
      <c r="P13" s="11"/>
    </row>
    <row r="14" spans="1:16" s="62" customFormat="1" ht="22.5" customHeight="1">
      <c r="A14" s="71"/>
      <c r="B14" s="36" t="s">
        <v>2151</v>
      </c>
      <c r="C14" s="46" t="s">
        <v>1437</v>
      </c>
      <c r="D14" s="387">
        <f>SUM(D7:D13)</f>
        <v>9669</v>
      </c>
      <c r="E14" s="387">
        <f aca="true" t="shared" si="4" ref="E14:J14">SUM(E7:E13)</f>
        <v>9400</v>
      </c>
      <c r="F14" s="433">
        <f t="shared" si="4"/>
        <v>5417</v>
      </c>
      <c r="G14" s="390">
        <f t="shared" si="4"/>
        <v>2049</v>
      </c>
      <c r="H14" s="390">
        <f t="shared" si="4"/>
        <v>7466</v>
      </c>
      <c r="I14" s="390">
        <f t="shared" si="4"/>
        <v>2050</v>
      </c>
      <c r="J14" s="386">
        <f t="shared" si="4"/>
        <v>9516</v>
      </c>
      <c r="K14" s="302">
        <f t="shared" si="2"/>
        <v>1.0123</v>
      </c>
      <c r="L14" s="302">
        <f t="shared" si="3"/>
        <v>-0.0158</v>
      </c>
      <c r="M14" s="38"/>
      <c r="N14" s="38"/>
      <c r="O14" s="38"/>
      <c r="P14" s="38"/>
    </row>
    <row r="15" spans="1:16" s="62" customFormat="1" ht="22.5" customHeight="1">
      <c r="A15" s="71" t="s">
        <v>2164</v>
      </c>
      <c r="B15" s="1271" t="s">
        <v>1438</v>
      </c>
      <c r="C15" s="1271"/>
      <c r="D15" s="463">
        <f>'2-2.일반손익'!E19</f>
        <v>31684</v>
      </c>
      <c r="E15" s="463">
        <f>'2-2.일반손익'!F19</f>
        <v>33705</v>
      </c>
      <c r="F15" s="467">
        <f>'2-2.일반손익'!G19-'2-2.일반손익'!I19</f>
        <v>22774</v>
      </c>
      <c r="G15" s="468">
        <f>'2-2.일반손익'!H19</f>
        <v>24</v>
      </c>
      <c r="H15" s="388">
        <f>F15+G15</f>
        <v>22798</v>
      </c>
      <c r="I15" s="468">
        <f>'2-2.일반손익'!K19</f>
        <v>7509</v>
      </c>
      <c r="J15" s="380">
        <f>H15+I15</f>
        <v>30307</v>
      </c>
      <c r="K15" s="300">
        <f t="shared" si="2"/>
        <v>0.8992</v>
      </c>
      <c r="L15" s="300">
        <f t="shared" si="3"/>
        <v>-0.0435</v>
      </c>
      <c r="M15" s="38"/>
      <c r="N15" s="38"/>
      <c r="O15" s="38"/>
      <c r="P15" s="38"/>
    </row>
    <row r="16" spans="1:16" s="62" customFormat="1" ht="22.5" customHeight="1">
      <c r="A16" s="71"/>
      <c r="B16" s="1272" t="s">
        <v>1439</v>
      </c>
      <c r="C16" s="1272"/>
      <c r="D16" s="465">
        <f>'2-2.일반손익'!E23</f>
        <v>338</v>
      </c>
      <c r="E16" s="465">
        <f>'2-2.일반손익'!F23</f>
        <v>375</v>
      </c>
      <c r="F16" s="469">
        <f>'2-2.일반손익'!G23-'2-2.일반손익'!I23</f>
        <v>226</v>
      </c>
      <c r="G16" s="470">
        <f>'2-2.일반손익'!H23</f>
        <v>13</v>
      </c>
      <c r="H16" s="382">
        <f>F16+G16</f>
        <v>239</v>
      </c>
      <c r="I16" s="470">
        <f>'2-2.일반손익'!K23</f>
        <v>80</v>
      </c>
      <c r="J16" s="383">
        <f>H16+I16</f>
        <v>319</v>
      </c>
      <c r="K16" s="301">
        <f t="shared" si="2"/>
        <v>0.8507</v>
      </c>
      <c r="L16" s="301">
        <f t="shared" si="3"/>
        <v>-0.0562</v>
      </c>
      <c r="M16" s="38"/>
      <c r="N16" s="38"/>
      <c r="O16" s="38"/>
      <c r="P16" s="38"/>
    </row>
    <row r="17" spans="1:16" s="62" customFormat="1" ht="22.5" customHeight="1">
      <c r="A17" s="71"/>
      <c r="B17" s="1272" t="s">
        <v>1440</v>
      </c>
      <c r="C17" s="1272"/>
      <c r="D17" s="465">
        <f>'2-2.일반손익'!E24</f>
        <v>0</v>
      </c>
      <c r="E17" s="465">
        <f>'2-2.일반손익'!F24</f>
        <v>0</v>
      </c>
      <c r="F17" s="469">
        <f>'2-2.일반손익'!G24-'2-2.일반손익'!I24</f>
        <v>0</v>
      </c>
      <c r="G17" s="470">
        <f>'2-2.일반손익'!H24</f>
        <v>0</v>
      </c>
      <c r="H17" s="382">
        <f>F17+G17</f>
        <v>0</v>
      </c>
      <c r="I17" s="470">
        <f>'2-2.일반손익'!K24</f>
        <v>0</v>
      </c>
      <c r="J17" s="383">
        <f>H17+I17</f>
        <v>0</v>
      </c>
      <c r="K17" s="301">
        <f t="shared" si="2"/>
        <v>0</v>
      </c>
      <c r="L17" s="301">
        <f t="shared" si="3"/>
        <v>0</v>
      </c>
      <c r="M17" s="38"/>
      <c r="N17" s="38"/>
      <c r="O17" s="38"/>
      <c r="P17" s="38"/>
    </row>
    <row r="18" spans="1:16" s="62" customFormat="1" ht="22.5" customHeight="1">
      <c r="A18" s="36"/>
      <c r="B18" s="1270" t="s">
        <v>1441</v>
      </c>
      <c r="C18" s="1270"/>
      <c r="D18" s="387">
        <f>SUM(D14:D17)</f>
        <v>41691</v>
      </c>
      <c r="E18" s="387">
        <f aca="true" t="shared" si="5" ref="E18:J18">SUM(E14:E17)</f>
        <v>43480</v>
      </c>
      <c r="F18" s="433">
        <f t="shared" si="5"/>
        <v>28417</v>
      </c>
      <c r="G18" s="390">
        <f t="shared" si="5"/>
        <v>2086</v>
      </c>
      <c r="H18" s="390">
        <f t="shared" si="5"/>
        <v>30503</v>
      </c>
      <c r="I18" s="390">
        <f t="shared" si="5"/>
        <v>9639</v>
      </c>
      <c r="J18" s="386">
        <f t="shared" si="5"/>
        <v>40142</v>
      </c>
      <c r="K18" s="302">
        <f t="shared" si="2"/>
        <v>0.9232</v>
      </c>
      <c r="L18" s="302">
        <f t="shared" si="3"/>
        <v>-0.0372</v>
      </c>
      <c r="M18" s="38"/>
      <c r="N18" s="38"/>
      <c r="O18" s="38"/>
      <c r="P18" s="38"/>
    </row>
    <row r="19" spans="1:16" s="62" customFormat="1" ht="22.5" customHeight="1">
      <c r="A19" s="47"/>
      <c r="B19" s="47" t="s">
        <v>928</v>
      </c>
      <c r="C19" s="79" t="s">
        <v>2155</v>
      </c>
      <c r="D19" s="463">
        <f>'2-1.신용손익'!D38</f>
        <v>4599</v>
      </c>
      <c r="E19" s="463">
        <f>'2-1.신용손익'!E38</f>
        <v>4990</v>
      </c>
      <c r="F19" s="467">
        <f>'2-1.신용손익'!F38</f>
        <v>1106</v>
      </c>
      <c r="G19" s="468">
        <f>'2-1.신용손익'!G38</f>
        <v>2438</v>
      </c>
      <c r="H19" s="388">
        <f aca="true" t="shared" si="6" ref="H19:H24">F19+G19</f>
        <v>3544</v>
      </c>
      <c r="I19" s="468">
        <f>'2-1.신용손익'!I38</f>
        <v>1353</v>
      </c>
      <c r="J19" s="380">
        <f aca="true" t="shared" si="7" ref="J19:J24">H19+I19</f>
        <v>4897</v>
      </c>
      <c r="K19" s="300">
        <f t="shared" si="2"/>
        <v>0.9814</v>
      </c>
      <c r="L19" s="300">
        <f t="shared" si="3"/>
        <v>0.0648</v>
      </c>
      <c r="M19" s="38"/>
      <c r="N19" s="38"/>
      <c r="O19" s="38"/>
      <c r="P19" s="38"/>
    </row>
    <row r="20" spans="1:16" s="62" customFormat="1" ht="22.5" customHeight="1">
      <c r="A20" s="102"/>
      <c r="B20" s="102" t="s">
        <v>2148</v>
      </c>
      <c r="C20" s="778" t="s">
        <v>2156</v>
      </c>
      <c r="D20" s="779">
        <f>'2-1.신용손익'!D45</f>
        <v>0</v>
      </c>
      <c r="E20" s="779">
        <f>'2-1.신용손익'!E45</f>
        <v>0</v>
      </c>
      <c r="F20" s="780">
        <f>'2-1.신용손익'!F45</f>
        <v>0</v>
      </c>
      <c r="G20" s="781">
        <f>'2-1.신용손익'!G45</f>
        <v>0</v>
      </c>
      <c r="H20" s="769">
        <f t="shared" si="6"/>
        <v>0</v>
      </c>
      <c r="I20" s="781">
        <f>'2-1.신용손익'!I45</f>
        <v>0</v>
      </c>
      <c r="J20" s="399">
        <f t="shared" si="7"/>
        <v>0</v>
      </c>
      <c r="K20" s="314">
        <f t="shared" si="2"/>
        <v>0</v>
      </c>
      <c r="L20" s="314">
        <f t="shared" si="3"/>
        <v>0</v>
      </c>
      <c r="M20" s="38"/>
      <c r="N20" s="38"/>
      <c r="O20" s="38"/>
      <c r="P20" s="38"/>
    </row>
    <row r="21" spans="1:16" s="62" customFormat="1" ht="22.5" customHeight="1">
      <c r="A21" s="102" t="s">
        <v>2162</v>
      </c>
      <c r="B21" s="102" t="s">
        <v>2149</v>
      </c>
      <c r="C21" s="778" t="s">
        <v>2157</v>
      </c>
      <c r="D21" s="779">
        <f>'2-1.신용손익'!D46</f>
        <v>840</v>
      </c>
      <c r="E21" s="779">
        <f>'2-1.신용손익'!E46</f>
        <v>250</v>
      </c>
      <c r="F21" s="780">
        <f>'2-1.신용손익'!F46</f>
        <v>0</v>
      </c>
      <c r="G21" s="781">
        <f>'2-1.신용손익'!G46</f>
        <v>0</v>
      </c>
      <c r="H21" s="769">
        <f t="shared" si="6"/>
        <v>0</v>
      </c>
      <c r="I21" s="781">
        <f>'2-1.신용손익'!I46</f>
        <v>300</v>
      </c>
      <c r="J21" s="399">
        <f t="shared" si="7"/>
        <v>300</v>
      </c>
      <c r="K21" s="314">
        <f t="shared" si="2"/>
        <v>1.2</v>
      </c>
      <c r="L21" s="314">
        <f t="shared" si="3"/>
        <v>-0.6429</v>
      </c>
      <c r="M21" s="38"/>
      <c r="N21" s="38"/>
      <c r="O21" s="38"/>
      <c r="P21" s="38"/>
    </row>
    <row r="22" spans="1:16" s="62" customFormat="1" ht="22.5" customHeight="1">
      <c r="A22" s="102"/>
      <c r="B22" s="102" t="s">
        <v>702</v>
      </c>
      <c r="C22" s="778" t="s">
        <v>2158</v>
      </c>
      <c r="D22" s="779">
        <f>'2-1.신용손익'!D47</f>
        <v>0</v>
      </c>
      <c r="E22" s="779">
        <f>'2-1.신용손익'!E47</f>
        <v>0</v>
      </c>
      <c r="F22" s="780">
        <f>'2-1.신용손익'!F47</f>
        <v>0</v>
      </c>
      <c r="G22" s="781">
        <f>'2-1.신용손익'!G47</f>
        <v>0</v>
      </c>
      <c r="H22" s="769">
        <f t="shared" si="6"/>
        <v>0</v>
      </c>
      <c r="I22" s="781">
        <f>'2-1.신용손익'!I47</f>
        <v>0</v>
      </c>
      <c r="J22" s="399">
        <f t="shared" si="7"/>
        <v>0</v>
      </c>
      <c r="K22" s="314">
        <f t="shared" si="2"/>
        <v>0</v>
      </c>
      <c r="L22" s="314">
        <f t="shared" si="3"/>
        <v>0</v>
      </c>
      <c r="M22" s="38"/>
      <c r="N22" s="38"/>
      <c r="O22" s="38"/>
      <c r="P22" s="38"/>
    </row>
    <row r="23" spans="1:16" s="62" customFormat="1" ht="22.5" customHeight="1">
      <c r="A23" s="71" t="s">
        <v>2163</v>
      </c>
      <c r="B23" s="71" t="s">
        <v>2150</v>
      </c>
      <c r="C23" s="81" t="s">
        <v>2159</v>
      </c>
      <c r="D23" s="465">
        <f>'2-1.신용손익'!D48</f>
        <v>6</v>
      </c>
      <c r="E23" s="465">
        <f>'2-1.신용손익'!E48</f>
        <v>7</v>
      </c>
      <c r="F23" s="469">
        <f>'2-1.신용손익'!F48</f>
        <v>40</v>
      </c>
      <c r="G23" s="470">
        <f>'2-1.신용손익'!G48</f>
        <v>0</v>
      </c>
      <c r="H23" s="382">
        <f t="shared" si="6"/>
        <v>40</v>
      </c>
      <c r="I23" s="470">
        <f>'2-1.신용손익'!I48</f>
        <v>163</v>
      </c>
      <c r="J23" s="383">
        <f t="shared" si="7"/>
        <v>203</v>
      </c>
      <c r="K23" s="301">
        <f t="shared" si="2"/>
        <v>29</v>
      </c>
      <c r="L23" s="301">
        <f t="shared" si="3"/>
        <v>32.8333</v>
      </c>
      <c r="M23" s="38"/>
      <c r="N23" s="38"/>
      <c r="O23" s="38"/>
      <c r="P23" s="38"/>
    </row>
    <row r="24" spans="1:16" s="62" customFormat="1" ht="22.5" customHeight="1">
      <c r="A24" s="898"/>
      <c r="B24" s="71" t="s">
        <v>803</v>
      </c>
      <c r="C24" s="81" t="s">
        <v>2160</v>
      </c>
      <c r="D24" s="465">
        <f>'2-1.신용손익'!D55</f>
        <v>474</v>
      </c>
      <c r="E24" s="465">
        <f>'2-1.신용손익'!E55</f>
        <v>471</v>
      </c>
      <c r="F24" s="469">
        <f>'2-1.신용손익'!F55</f>
        <v>343</v>
      </c>
      <c r="G24" s="470">
        <f>'2-1.신용손익'!G55</f>
        <v>0</v>
      </c>
      <c r="H24" s="382">
        <f t="shared" si="6"/>
        <v>343</v>
      </c>
      <c r="I24" s="470">
        <f>'2-1.신용손익'!I55</f>
        <v>122</v>
      </c>
      <c r="J24" s="383">
        <f t="shared" si="7"/>
        <v>465</v>
      </c>
      <c r="K24" s="301">
        <f t="shared" si="2"/>
        <v>0.9873</v>
      </c>
      <c r="L24" s="301">
        <f t="shared" si="3"/>
        <v>-0.019</v>
      </c>
      <c r="M24" s="38"/>
      <c r="N24" s="38"/>
      <c r="O24" s="38"/>
      <c r="P24" s="38"/>
    </row>
    <row r="25" spans="1:16" s="62" customFormat="1" ht="22.5" customHeight="1">
      <c r="A25" s="71" t="s">
        <v>2165</v>
      </c>
      <c r="B25" s="36" t="s">
        <v>2148</v>
      </c>
      <c r="C25" s="46" t="s">
        <v>1453</v>
      </c>
      <c r="D25" s="387">
        <f>SUM(D19:D24)</f>
        <v>5919</v>
      </c>
      <c r="E25" s="387">
        <f aca="true" t="shared" si="8" ref="E25:J25">SUM(E19:E24)</f>
        <v>5718</v>
      </c>
      <c r="F25" s="433">
        <f t="shared" si="8"/>
        <v>1489</v>
      </c>
      <c r="G25" s="390">
        <f t="shared" si="8"/>
        <v>2438</v>
      </c>
      <c r="H25" s="390">
        <f t="shared" si="8"/>
        <v>3927</v>
      </c>
      <c r="I25" s="390">
        <f t="shared" si="8"/>
        <v>1938</v>
      </c>
      <c r="J25" s="386">
        <f t="shared" si="8"/>
        <v>5865</v>
      </c>
      <c r="K25" s="302">
        <f t="shared" si="2"/>
        <v>1.0257</v>
      </c>
      <c r="L25" s="302">
        <f t="shared" si="3"/>
        <v>-0.0091</v>
      </c>
      <c r="M25" s="38"/>
      <c r="N25" s="38"/>
      <c r="O25" s="38"/>
      <c r="P25" s="38"/>
    </row>
    <row r="26" spans="1:16" s="62" customFormat="1" ht="22.5" customHeight="1">
      <c r="A26" s="898"/>
      <c r="B26" s="1271" t="s">
        <v>1454</v>
      </c>
      <c r="C26" s="1271"/>
      <c r="D26" s="463">
        <f>'2-2.일반손익'!E34</f>
        <v>29430</v>
      </c>
      <c r="E26" s="463">
        <f>'2-2.일반손익'!F34</f>
        <v>31290</v>
      </c>
      <c r="F26" s="467">
        <f>'2-2.일반손익'!G34-'2-2.일반손익'!I34</f>
        <v>20982</v>
      </c>
      <c r="G26" s="468">
        <f>'2-2.일반손익'!H34</f>
        <v>0</v>
      </c>
      <c r="H26" s="388">
        <f>F26+G26</f>
        <v>20982</v>
      </c>
      <c r="I26" s="468">
        <f>'2-2.일반손익'!K34</f>
        <v>6995</v>
      </c>
      <c r="J26" s="380">
        <f>H26+I26</f>
        <v>27977</v>
      </c>
      <c r="K26" s="300">
        <f t="shared" si="2"/>
        <v>0.8941</v>
      </c>
      <c r="L26" s="300">
        <f t="shared" si="3"/>
        <v>-0.0494</v>
      </c>
      <c r="M26" s="38"/>
      <c r="N26" s="38"/>
      <c r="O26" s="38"/>
      <c r="P26" s="38"/>
    </row>
    <row r="27" spans="1:16" s="62" customFormat="1" ht="22.5" customHeight="1">
      <c r="A27" s="71" t="s">
        <v>2166</v>
      </c>
      <c r="B27" s="1272" t="s">
        <v>1456</v>
      </c>
      <c r="C27" s="1272"/>
      <c r="D27" s="465">
        <f>'2-2.일반손익'!E37</f>
        <v>78</v>
      </c>
      <c r="E27" s="465">
        <f>'2-2.일반손익'!F37</f>
        <v>80</v>
      </c>
      <c r="F27" s="469">
        <f>'2-2.일반손익'!G37-'2-2.일반손익'!I37</f>
        <v>44</v>
      </c>
      <c r="G27" s="470">
        <f>'2-2.일반손익'!H37</f>
        <v>6</v>
      </c>
      <c r="H27" s="382">
        <f>F27+G27</f>
        <v>50</v>
      </c>
      <c r="I27" s="470">
        <f>'2-2.일반손익'!K37</f>
        <v>15</v>
      </c>
      <c r="J27" s="383">
        <f>H27+I27</f>
        <v>65</v>
      </c>
      <c r="K27" s="301">
        <f t="shared" si="2"/>
        <v>0.8125</v>
      </c>
      <c r="L27" s="301">
        <f t="shared" si="3"/>
        <v>-0.1667</v>
      </c>
      <c r="M27" s="38"/>
      <c r="N27" s="38"/>
      <c r="O27" s="38"/>
      <c r="P27" s="38"/>
    </row>
    <row r="28" spans="1:16" s="62" customFormat="1" ht="22.5" customHeight="1">
      <c r="A28" s="898"/>
      <c r="B28" s="1272" t="s">
        <v>1460</v>
      </c>
      <c r="C28" s="1272"/>
      <c r="D28" s="465">
        <f>'2-2.일반손익'!E38</f>
        <v>0</v>
      </c>
      <c r="E28" s="465">
        <f>'2-2.일반손익'!F38</f>
        <v>0</v>
      </c>
      <c r="F28" s="469">
        <f>'2-2.일반손익'!G38-'2-2.일반손익'!I38</f>
        <v>0</v>
      </c>
      <c r="G28" s="470">
        <f>'2-2.일반손익'!H38</f>
        <v>0</v>
      </c>
      <c r="H28" s="382">
        <f>F28+G28</f>
        <v>0</v>
      </c>
      <c r="I28" s="470">
        <f>'2-2.일반손익'!K38</f>
        <v>0</v>
      </c>
      <c r="J28" s="383">
        <f>H28+I28</f>
        <v>0</v>
      </c>
      <c r="K28" s="301">
        <f t="shared" si="2"/>
        <v>0</v>
      </c>
      <c r="L28" s="301">
        <f t="shared" si="3"/>
        <v>0</v>
      </c>
      <c r="M28" s="38"/>
      <c r="N28" s="38"/>
      <c r="O28" s="38"/>
      <c r="P28" s="38"/>
    </row>
    <row r="29" spans="1:16" s="62" customFormat="1" ht="22.5" customHeight="1">
      <c r="A29" s="71"/>
      <c r="B29" s="1270" t="s">
        <v>1461</v>
      </c>
      <c r="C29" s="1270"/>
      <c r="D29" s="387">
        <f>SUM(D25:D28)</f>
        <v>35427</v>
      </c>
      <c r="E29" s="387">
        <f aca="true" t="shared" si="9" ref="E29:J29">SUM(E25:E28)</f>
        <v>37088</v>
      </c>
      <c r="F29" s="433">
        <f t="shared" si="9"/>
        <v>22515</v>
      </c>
      <c r="G29" s="390">
        <f t="shared" si="9"/>
        <v>2444</v>
      </c>
      <c r="H29" s="390">
        <f t="shared" si="9"/>
        <v>24959</v>
      </c>
      <c r="I29" s="390">
        <f t="shared" si="9"/>
        <v>8948</v>
      </c>
      <c r="J29" s="386">
        <f t="shared" si="9"/>
        <v>33907</v>
      </c>
      <c r="K29" s="302">
        <f t="shared" si="2"/>
        <v>0.9142</v>
      </c>
      <c r="L29" s="302">
        <f t="shared" si="3"/>
        <v>-0.0429</v>
      </c>
      <c r="M29" s="38"/>
      <c r="N29" s="38"/>
      <c r="O29" s="38"/>
      <c r="P29" s="38"/>
    </row>
    <row r="30" spans="1:16" s="62" customFormat="1" ht="22.5" customHeight="1">
      <c r="A30" s="1273" t="s">
        <v>1462</v>
      </c>
      <c r="B30" s="1248" t="s">
        <v>1463</v>
      </c>
      <c r="C30" s="1249"/>
      <c r="D30" s="381">
        <f>D14-D25</f>
        <v>3750</v>
      </c>
      <c r="E30" s="381">
        <f aca="true" t="shared" si="10" ref="E30:J30">E14-E25</f>
        <v>3682</v>
      </c>
      <c r="F30" s="471">
        <f t="shared" si="10"/>
        <v>3928</v>
      </c>
      <c r="G30" s="388">
        <f t="shared" si="10"/>
        <v>-389</v>
      </c>
      <c r="H30" s="388">
        <f t="shared" si="10"/>
        <v>3539</v>
      </c>
      <c r="I30" s="388">
        <f t="shared" si="10"/>
        <v>112</v>
      </c>
      <c r="J30" s="380">
        <f t="shared" si="10"/>
        <v>3651</v>
      </c>
      <c r="K30" s="300">
        <f t="shared" si="2"/>
        <v>0.9916</v>
      </c>
      <c r="L30" s="300">
        <f t="shared" si="3"/>
        <v>-0.0264</v>
      </c>
      <c r="M30" s="38"/>
      <c r="N30" s="38"/>
      <c r="O30" s="38"/>
      <c r="P30" s="38"/>
    </row>
    <row r="31" spans="1:16" s="62" customFormat="1" ht="22.5" customHeight="1">
      <c r="A31" s="1264"/>
      <c r="B31" s="1282" t="s">
        <v>1464</v>
      </c>
      <c r="C31" s="1283"/>
      <c r="D31" s="406">
        <f>D15-D26</f>
        <v>2254</v>
      </c>
      <c r="E31" s="406">
        <f aca="true" t="shared" si="11" ref="E31:J31">E15-E26</f>
        <v>2415</v>
      </c>
      <c r="F31" s="472">
        <f t="shared" si="11"/>
        <v>1792</v>
      </c>
      <c r="G31" s="382">
        <f t="shared" si="11"/>
        <v>24</v>
      </c>
      <c r="H31" s="382">
        <f t="shared" si="11"/>
        <v>1816</v>
      </c>
      <c r="I31" s="382">
        <f t="shared" si="11"/>
        <v>514</v>
      </c>
      <c r="J31" s="383">
        <f t="shared" si="11"/>
        <v>2330</v>
      </c>
      <c r="K31" s="301">
        <f t="shared" si="2"/>
        <v>0.9648</v>
      </c>
      <c r="L31" s="301">
        <f t="shared" si="3"/>
        <v>0.0337</v>
      </c>
      <c r="M31" s="38"/>
      <c r="N31" s="38"/>
      <c r="O31" s="38"/>
      <c r="P31" s="38"/>
    </row>
    <row r="32" spans="1:16" s="62" customFormat="1" ht="22.5" customHeight="1">
      <c r="A32" s="1264"/>
      <c r="B32" s="1282" t="s">
        <v>1465</v>
      </c>
      <c r="C32" s="1283"/>
      <c r="D32" s="384">
        <f>D16-D27</f>
        <v>260</v>
      </c>
      <c r="E32" s="384">
        <f aca="true" t="shared" si="12" ref="E32:J32">E16-E27</f>
        <v>295</v>
      </c>
      <c r="F32" s="472">
        <f t="shared" si="12"/>
        <v>182</v>
      </c>
      <c r="G32" s="382">
        <f t="shared" si="12"/>
        <v>7</v>
      </c>
      <c r="H32" s="382">
        <f t="shared" si="12"/>
        <v>189</v>
      </c>
      <c r="I32" s="382">
        <f t="shared" si="12"/>
        <v>65</v>
      </c>
      <c r="J32" s="383">
        <f t="shared" si="12"/>
        <v>254</v>
      </c>
      <c r="K32" s="301">
        <f t="shared" si="2"/>
        <v>0.861</v>
      </c>
      <c r="L32" s="301">
        <f t="shared" si="3"/>
        <v>-0.0231</v>
      </c>
      <c r="M32" s="38"/>
      <c r="N32" s="38"/>
      <c r="O32" s="38"/>
      <c r="P32" s="38"/>
    </row>
    <row r="33" spans="1:16" s="62" customFormat="1" ht="22.5" customHeight="1">
      <c r="A33" s="1264"/>
      <c r="B33" s="1282" t="s">
        <v>1466</v>
      </c>
      <c r="C33" s="1283"/>
      <c r="D33" s="384">
        <f>D17-D28</f>
        <v>0</v>
      </c>
      <c r="E33" s="384">
        <f aca="true" t="shared" si="13" ref="E33:J33">E17-E28</f>
        <v>0</v>
      </c>
      <c r="F33" s="472">
        <f t="shared" si="13"/>
        <v>0</v>
      </c>
      <c r="G33" s="382">
        <f t="shared" si="13"/>
        <v>0</v>
      </c>
      <c r="H33" s="382">
        <f t="shared" si="13"/>
        <v>0</v>
      </c>
      <c r="I33" s="382">
        <f t="shared" si="13"/>
        <v>0</v>
      </c>
      <c r="J33" s="383">
        <f t="shared" si="13"/>
        <v>0</v>
      </c>
      <c r="K33" s="301">
        <f t="shared" si="2"/>
        <v>0</v>
      </c>
      <c r="L33" s="301">
        <f t="shared" si="3"/>
        <v>0</v>
      </c>
      <c r="M33" s="38"/>
      <c r="N33" s="38"/>
      <c r="O33" s="38"/>
      <c r="P33" s="38"/>
    </row>
    <row r="34" spans="1:16" s="62" customFormat="1" ht="22.5" customHeight="1">
      <c r="A34" s="1265"/>
      <c r="B34" s="1274" t="s">
        <v>1467</v>
      </c>
      <c r="C34" s="1275"/>
      <c r="D34" s="387">
        <f>SUM(D30:D33)</f>
        <v>6264</v>
      </c>
      <c r="E34" s="387">
        <f aca="true" t="shared" si="14" ref="E34:J34">SUM(E30:E33)</f>
        <v>6392</v>
      </c>
      <c r="F34" s="433">
        <f t="shared" si="14"/>
        <v>5902</v>
      </c>
      <c r="G34" s="390">
        <f t="shared" si="14"/>
        <v>-358</v>
      </c>
      <c r="H34" s="390">
        <f t="shared" si="14"/>
        <v>5544</v>
      </c>
      <c r="I34" s="390">
        <f t="shared" si="14"/>
        <v>691</v>
      </c>
      <c r="J34" s="386">
        <f t="shared" si="14"/>
        <v>6235</v>
      </c>
      <c r="K34" s="302">
        <f t="shared" si="2"/>
        <v>0.9754</v>
      </c>
      <c r="L34" s="302">
        <f t="shared" si="3"/>
        <v>-0.0046</v>
      </c>
      <c r="M34" s="38"/>
      <c r="N34" s="38"/>
      <c r="O34" s="38"/>
      <c r="P34" s="38"/>
    </row>
    <row r="35" spans="1:16" s="62" customFormat="1" ht="22.5" customHeight="1">
      <c r="A35" s="1291" t="s">
        <v>1468</v>
      </c>
      <c r="B35" s="1254" t="s">
        <v>1469</v>
      </c>
      <c r="C35" s="1247"/>
      <c r="D35" s="463">
        <f>'2-1.신용손익'!D58+'2-2.일반손익'!E41</f>
        <v>2538</v>
      </c>
      <c r="E35" s="463">
        <f>'2-1.신용손익'!E58+'2-2.일반손익'!F41</f>
        <v>2730</v>
      </c>
      <c r="F35" s="467">
        <f>'2-1.신용손익'!F58+'2-2.일반손익'!G41</f>
        <v>1791</v>
      </c>
      <c r="G35" s="468">
        <f>'2-1.신용손익'!G58+'2-2.일반손익'!H41</f>
        <v>0</v>
      </c>
      <c r="H35" s="388">
        <f aca="true" t="shared" si="15" ref="H35:H48">F35+G35</f>
        <v>1791</v>
      </c>
      <c r="I35" s="468">
        <f>'2-1.신용손익'!I58+'2-2.일반손익'!K41</f>
        <v>939</v>
      </c>
      <c r="J35" s="380">
        <f aca="true" t="shared" si="16" ref="J35:J44">H35+I35</f>
        <v>2730</v>
      </c>
      <c r="K35" s="300">
        <f t="shared" si="2"/>
        <v>1</v>
      </c>
      <c r="L35" s="300">
        <f t="shared" si="3"/>
        <v>0.0757</v>
      </c>
      <c r="M35" s="38"/>
      <c r="N35" s="38"/>
      <c r="O35" s="38"/>
      <c r="P35" s="38"/>
    </row>
    <row r="36" spans="1:16" s="62" customFormat="1" ht="22.5" customHeight="1">
      <c r="A36" s="1286"/>
      <c r="B36" s="1284" t="s">
        <v>742</v>
      </c>
      <c r="C36" s="1285"/>
      <c r="D36" s="465">
        <f>'2-1.신용손익'!D59+'2-2.일반손익'!E42</f>
        <v>439</v>
      </c>
      <c r="E36" s="465">
        <f>'2-1.신용손익'!E59+'2-2.일반손익'!F42</f>
        <v>100</v>
      </c>
      <c r="F36" s="469">
        <f>'2-1.신용손익'!F59+'2-2.일반손익'!G42</f>
        <v>0</v>
      </c>
      <c r="G36" s="470">
        <f>'2-1.신용손익'!G59+'2-2.일반손익'!H42</f>
        <v>0</v>
      </c>
      <c r="H36" s="382">
        <f t="shared" si="15"/>
        <v>0</v>
      </c>
      <c r="I36" s="470">
        <f>'2-1.신용손익'!I59+'2-2.일반손익'!K42</f>
        <v>200</v>
      </c>
      <c r="J36" s="383">
        <f t="shared" si="16"/>
        <v>200</v>
      </c>
      <c r="K36" s="301">
        <f t="shared" si="2"/>
        <v>2</v>
      </c>
      <c r="L36" s="301">
        <f t="shared" si="3"/>
        <v>-0.5444</v>
      </c>
      <c r="M36" s="38"/>
      <c r="N36" s="38"/>
      <c r="O36" s="38"/>
      <c r="P36" s="38"/>
    </row>
    <row r="37" spans="1:16" s="62" customFormat="1" ht="22.5" customHeight="1">
      <c r="A37" s="1286"/>
      <c r="B37" s="1284" t="s">
        <v>1470</v>
      </c>
      <c r="C37" s="1285"/>
      <c r="D37" s="465">
        <f>'2-1.신용손익'!D60+'2-2.일반손익'!E43</f>
        <v>27</v>
      </c>
      <c r="E37" s="465">
        <f>'2-1.신용손익'!E60+'2-2.일반손익'!F43</f>
        <v>33</v>
      </c>
      <c r="F37" s="469">
        <f>'2-1.신용손익'!F60+'2-2.일반손익'!G43</f>
        <v>23</v>
      </c>
      <c r="G37" s="470">
        <f>'2-1.신용손익'!G60+'2-2.일반손익'!H43</f>
        <v>0</v>
      </c>
      <c r="H37" s="382">
        <f t="shared" si="15"/>
        <v>23</v>
      </c>
      <c r="I37" s="470">
        <f>'2-1.신용손익'!I60+'2-2.일반손익'!K43</f>
        <v>10</v>
      </c>
      <c r="J37" s="383">
        <f t="shared" si="16"/>
        <v>33</v>
      </c>
      <c r="K37" s="301">
        <f t="shared" si="2"/>
        <v>1</v>
      </c>
      <c r="L37" s="301">
        <f t="shared" si="3"/>
        <v>0.2222</v>
      </c>
      <c r="M37" s="38"/>
      <c r="N37" s="38"/>
      <c r="O37" s="38"/>
      <c r="P37" s="38"/>
    </row>
    <row r="38" spans="1:16" s="62" customFormat="1" ht="22.5" customHeight="1">
      <c r="A38" s="1286"/>
      <c r="B38" s="1284" t="s">
        <v>1471</v>
      </c>
      <c r="C38" s="1285"/>
      <c r="D38" s="465">
        <f>'2-1.신용손익'!D61+'2-2.일반손익'!E44</f>
        <v>83</v>
      </c>
      <c r="E38" s="465">
        <f>'2-1.신용손익'!E61+'2-2.일반손익'!F44</f>
        <v>88</v>
      </c>
      <c r="F38" s="469">
        <f>'2-1.신용손익'!F61+'2-2.일반손익'!G44</f>
        <v>68</v>
      </c>
      <c r="G38" s="470">
        <f>'2-1.신용손익'!G61+'2-2.일반손익'!H44</f>
        <v>0</v>
      </c>
      <c r="H38" s="382">
        <f t="shared" si="15"/>
        <v>68</v>
      </c>
      <c r="I38" s="470">
        <f>'2-1.신용손익'!I61+'2-2.일반손익'!K44</f>
        <v>20</v>
      </c>
      <c r="J38" s="383">
        <f t="shared" si="16"/>
        <v>88</v>
      </c>
      <c r="K38" s="301">
        <f t="shared" si="2"/>
        <v>1</v>
      </c>
      <c r="L38" s="301">
        <f t="shared" si="3"/>
        <v>0.0602</v>
      </c>
      <c r="M38" s="38"/>
      <c r="N38" s="38"/>
      <c r="O38" s="38"/>
      <c r="P38" s="38"/>
    </row>
    <row r="39" spans="1:16" s="62" customFormat="1" ht="22.5" customHeight="1">
      <c r="A39" s="1286"/>
      <c r="B39" s="1284" t="s">
        <v>1472</v>
      </c>
      <c r="C39" s="1285"/>
      <c r="D39" s="465">
        <f>'2-1.신용손익'!D62+'2-2.일반손익'!E45</f>
        <v>473</v>
      </c>
      <c r="E39" s="465">
        <f>'2-1.신용손익'!E62+'2-2.일반손익'!F45</f>
        <v>525</v>
      </c>
      <c r="F39" s="469">
        <f>'2-1.신용손익'!F62+'2-2.일반손익'!G45</f>
        <v>330</v>
      </c>
      <c r="G39" s="470">
        <f>'2-1.신용손익'!G62+'2-2.일반손익'!H45</f>
        <v>0</v>
      </c>
      <c r="H39" s="382">
        <f t="shared" si="15"/>
        <v>330</v>
      </c>
      <c r="I39" s="470">
        <f>'2-1.신용손익'!I62+'2-2.일반손익'!K45</f>
        <v>195</v>
      </c>
      <c r="J39" s="383">
        <f t="shared" si="16"/>
        <v>525</v>
      </c>
      <c r="K39" s="301">
        <f t="shared" si="2"/>
        <v>1</v>
      </c>
      <c r="L39" s="301">
        <f t="shared" si="3"/>
        <v>0.1099</v>
      </c>
      <c r="M39" s="38"/>
      <c r="N39" s="38"/>
      <c r="O39" s="38"/>
      <c r="P39" s="38"/>
    </row>
    <row r="40" spans="1:16" s="62" customFormat="1" ht="22.5" customHeight="1">
      <c r="A40" s="1286"/>
      <c r="B40" s="1284" t="s">
        <v>1473</v>
      </c>
      <c r="C40" s="1285"/>
      <c r="D40" s="465">
        <f>'2-1.신용손익'!D63+'2-2.일반손익'!E46</f>
        <v>7</v>
      </c>
      <c r="E40" s="465">
        <f>'2-1.신용손익'!E63+'2-2.일반손익'!F46</f>
        <v>8</v>
      </c>
      <c r="F40" s="469">
        <f>'2-1.신용손익'!F63+'2-2.일반손익'!G46</f>
        <v>4</v>
      </c>
      <c r="G40" s="470">
        <f>'2-1.신용손익'!G63+'2-2.일반손익'!H46</f>
        <v>0</v>
      </c>
      <c r="H40" s="382">
        <f t="shared" si="15"/>
        <v>4</v>
      </c>
      <c r="I40" s="470">
        <f>'2-1.신용손익'!I63+'2-2.일반손익'!K46</f>
        <v>4</v>
      </c>
      <c r="J40" s="383">
        <f t="shared" si="16"/>
        <v>8</v>
      </c>
      <c r="K40" s="301">
        <f t="shared" si="2"/>
        <v>1</v>
      </c>
      <c r="L40" s="301">
        <f t="shared" si="3"/>
        <v>0.1429</v>
      </c>
      <c r="M40" s="38"/>
      <c r="N40" s="38"/>
      <c r="O40" s="38"/>
      <c r="P40" s="38"/>
    </row>
    <row r="41" spans="1:16" s="62" customFormat="1" ht="22.5" customHeight="1">
      <c r="A41" s="1286"/>
      <c r="B41" s="1284" t="s">
        <v>1474</v>
      </c>
      <c r="C41" s="1285"/>
      <c r="D41" s="465">
        <f>'2-1.신용손익'!D64+'2-2.일반손익'!E47</f>
        <v>925</v>
      </c>
      <c r="E41" s="465">
        <f>'2-1.신용손익'!E64+'2-2.일반손익'!F47</f>
        <v>1096</v>
      </c>
      <c r="F41" s="469">
        <f>'2-1.신용손익'!F64+'2-2.일반손익'!G47</f>
        <v>760</v>
      </c>
      <c r="G41" s="470">
        <f>'2-1.신용손익'!G64+'2-2.일반손익'!H47</f>
        <v>0</v>
      </c>
      <c r="H41" s="382">
        <f t="shared" si="15"/>
        <v>760</v>
      </c>
      <c r="I41" s="470">
        <f>'2-1.신용손익'!I64+'2-2.일반손익'!K47</f>
        <v>336</v>
      </c>
      <c r="J41" s="383">
        <f t="shared" si="16"/>
        <v>1096</v>
      </c>
      <c r="K41" s="301">
        <f t="shared" si="2"/>
        <v>1</v>
      </c>
      <c r="L41" s="301">
        <f t="shared" si="3"/>
        <v>0.1849</v>
      </c>
      <c r="M41" s="11"/>
      <c r="N41" s="11"/>
      <c r="O41" s="11"/>
      <c r="P41" s="11"/>
    </row>
    <row r="42" spans="1:16" s="62" customFormat="1" ht="22.5" customHeight="1">
      <c r="A42" s="1286"/>
      <c r="B42" s="1284" t="s">
        <v>1475</v>
      </c>
      <c r="C42" s="1285"/>
      <c r="D42" s="465">
        <f>'2-2.일반손익'!E48</f>
        <v>518</v>
      </c>
      <c r="E42" s="465">
        <f>'2-2.일반손익'!F48</f>
        <v>535</v>
      </c>
      <c r="F42" s="469">
        <f>'2-2.일반손익'!G48</f>
        <v>404</v>
      </c>
      <c r="G42" s="470">
        <f>'2-2.일반손익'!H48</f>
        <v>0</v>
      </c>
      <c r="H42" s="382">
        <f t="shared" si="15"/>
        <v>404</v>
      </c>
      <c r="I42" s="470">
        <f>'2-2.일반손익'!K48</f>
        <v>131</v>
      </c>
      <c r="J42" s="383">
        <f t="shared" si="16"/>
        <v>535</v>
      </c>
      <c r="K42" s="301">
        <f t="shared" si="2"/>
        <v>1</v>
      </c>
      <c r="L42" s="301">
        <f t="shared" si="3"/>
        <v>0.0328</v>
      </c>
      <c r="M42" s="11"/>
      <c r="N42" s="11"/>
      <c r="O42" s="11"/>
      <c r="P42" s="11"/>
    </row>
    <row r="43" spans="1:16" s="62" customFormat="1" ht="22.5" customHeight="1">
      <c r="A43" s="1286"/>
      <c r="B43" s="1284" t="s">
        <v>1476</v>
      </c>
      <c r="C43" s="1285"/>
      <c r="D43" s="465">
        <f>'2-2.일반손익'!E49</f>
        <v>275</v>
      </c>
      <c r="E43" s="465">
        <f>'2-2.일반손익'!F49</f>
        <v>0</v>
      </c>
      <c r="F43" s="469">
        <f>'2-2.일반손익'!G49</f>
        <v>0</v>
      </c>
      <c r="G43" s="470">
        <f>'2-2.일반손익'!H49</f>
        <v>0</v>
      </c>
      <c r="H43" s="382">
        <f t="shared" si="15"/>
        <v>0</v>
      </c>
      <c r="I43" s="470">
        <f>'2-2.일반손익'!K49</f>
        <v>0</v>
      </c>
      <c r="J43" s="383">
        <f t="shared" si="16"/>
        <v>0</v>
      </c>
      <c r="K43" s="301">
        <f t="shared" si="2"/>
        <v>0</v>
      </c>
      <c r="L43" s="301">
        <f t="shared" si="3"/>
        <v>-1</v>
      </c>
      <c r="M43" s="11"/>
      <c r="N43" s="11"/>
      <c r="O43" s="11"/>
      <c r="P43" s="11"/>
    </row>
    <row r="44" spans="1:16" s="62" customFormat="1" ht="22.5" customHeight="1">
      <c r="A44" s="1287"/>
      <c r="B44" s="1284" t="s">
        <v>2161</v>
      </c>
      <c r="C44" s="1285"/>
      <c r="D44" s="465">
        <f>'2-1.신용손익'!D65+'2-2.일반손익'!E50</f>
        <v>0</v>
      </c>
      <c r="E44" s="465">
        <f>'2-1.신용손익'!E65+'2-2.일반손익'!F50</f>
        <v>0</v>
      </c>
      <c r="F44" s="469">
        <f>'2-1.신용손익'!F65+'2-2.일반손익'!G50</f>
        <v>0</v>
      </c>
      <c r="G44" s="470">
        <f>'2-1.신용손익'!G65+'2-2.일반손익'!H50</f>
        <v>0</v>
      </c>
      <c r="H44" s="782">
        <f t="shared" si="15"/>
        <v>0</v>
      </c>
      <c r="I44" s="470">
        <f>'2-1.신용손익'!I65+'2-2.일반손익'!K50</f>
        <v>0</v>
      </c>
      <c r="J44" s="683">
        <f t="shared" si="16"/>
        <v>0</v>
      </c>
      <c r="K44" s="371">
        <f t="shared" si="2"/>
        <v>0</v>
      </c>
      <c r="L44" s="371">
        <f t="shared" si="3"/>
        <v>0</v>
      </c>
      <c r="M44" s="11"/>
      <c r="N44" s="11"/>
      <c r="O44" s="11"/>
      <c r="P44" s="11"/>
    </row>
    <row r="45" spans="1:16" s="62" customFormat="1" ht="22.5" customHeight="1">
      <c r="A45" s="1281"/>
      <c r="B45" s="1274" t="s">
        <v>1477</v>
      </c>
      <c r="C45" s="1275"/>
      <c r="D45" s="387">
        <f>SUM(D35:D44)</f>
        <v>5285</v>
      </c>
      <c r="E45" s="387">
        <f aca="true" t="shared" si="17" ref="E45:J45">SUM(E35:E44)</f>
        <v>5115</v>
      </c>
      <c r="F45" s="433">
        <f t="shared" si="17"/>
        <v>3380</v>
      </c>
      <c r="G45" s="390">
        <f t="shared" si="17"/>
        <v>0</v>
      </c>
      <c r="H45" s="390">
        <f t="shared" si="17"/>
        <v>3380</v>
      </c>
      <c r="I45" s="390">
        <f t="shared" si="17"/>
        <v>1835</v>
      </c>
      <c r="J45" s="386">
        <f t="shared" si="17"/>
        <v>5215</v>
      </c>
      <c r="K45" s="302">
        <f t="shared" si="2"/>
        <v>1.0196</v>
      </c>
      <c r="L45" s="302">
        <f t="shared" si="3"/>
        <v>-0.0132</v>
      </c>
      <c r="M45" s="11"/>
      <c r="N45" s="11"/>
      <c r="O45" s="11"/>
      <c r="P45" s="11"/>
    </row>
    <row r="46" spans="1:16" s="89" customFormat="1" ht="22.5" customHeight="1">
      <c r="A46" s="1288" t="s">
        <v>1478</v>
      </c>
      <c r="B46" s="1288"/>
      <c r="C46" s="1288"/>
      <c r="D46" s="397">
        <f>D34-D45</f>
        <v>979</v>
      </c>
      <c r="E46" s="397">
        <f aca="true" t="shared" si="18" ref="E46:J46">E34-E45</f>
        <v>1277</v>
      </c>
      <c r="F46" s="411">
        <f t="shared" si="18"/>
        <v>2522</v>
      </c>
      <c r="G46" s="396">
        <f t="shared" si="18"/>
        <v>-358</v>
      </c>
      <c r="H46" s="396">
        <f t="shared" si="18"/>
        <v>2164</v>
      </c>
      <c r="I46" s="396">
        <f t="shared" si="18"/>
        <v>-1144</v>
      </c>
      <c r="J46" s="392">
        <f t="shared" si="18"/>
        <v>1020</v>
      </c>
      <c r="K46" s="300">
        <f t="shared" si="2"/>
        <v>0.7987</v>
      </c>
      <c r="L46" s="372">
        <f t="shared" si="3"/>
        <v>0.0419</v>
      </c>
      <c r="M46" s="11"/>
      <c r="N46" s="11"/>
      <c r="O46" s="11"/>
      <c r="P46" s="11"/>
    </row>
    <row r="47" spans="1:16" s="89" customFormat="1" ht="22.5" customHeight="1">
      <c r="A47" s="1289" t="s">
        <v>1479</v>
      </c>
      <c r="B47" s="1289"/>
      <c r="C47" s="1289"/>
      <c r="D47" s="473">
        <f>'2-2.일반손익'!E55</f>
        <v>727</v>
      </c>
      <c r="E47" s="473">
        <f>'2-2.일반손익'!F55</f>
        <v>871</v>
      </c>
      <c r="F47" s="474">
        <f>'2-2.일반손익'!G55</f>
        <v>427</v>
      </c>
      <c r="G47" s="475">
        <f>'2-2.일반손익'!H55</f>
        <v>0</v>
      </c>
      <c r="H47" s="388">
        <f t="shared" si="15"/>
        <v>427</v>
      </c>
      <c r="I47" s="475">
        <f>'2-2.일반손익'!K55</f>
        <v>587</v>
      </c>
      <c r="J47" s="380">
        <f>H47+I47</f>
        <v>1014</v>
      </c>
      <c r="K47" s="300">
        <f t="shared" si="2"/>
        <v>1.1642</v>
      </c>
      <c r="L47" s="372">
        <f t="shared" si="3"/>
        <v>0.3948</v>
      </c>
      <c r="M47" s="11"/>
      <c r="N47" s="11"/>
      <c r="O47" s="11"/>
      <c r="P47" s="11"/>
    </row>
    <row r="48" spans="1:16" s="89" customFormat="1" ht="22.5" customHeight="1">
      <c r="A48" s="1289" t="s">
        <v>322</v>
      </c>
      <c r="B48" s="1289"/>
      <c r="C48" s="1289"/>
      <c r="D48" s="473">
        <f>'2-1.신용손익'!D70+'2-2.일반손익'!E58</f>
        <v>464</v>
      </c>
      <c r="E48" s="473">
        <f>'2-1.신용손익'!E70+'2-2.일반손익'!F58</f>
        <v>410</v>
      </c>
      <c r="F48" s="474">
        <f>'2-1.신용손익'!F70+'2-2.일반손익'!G58</f>
        <v>460</v>
      </c>
      <c r="G48" s="475">
        <f>'2-1.신용손익'!G70+'2-2.일반손익'!H58</f>
        <v>150</v>
      </c>
      <c r="H48" s="388">
        <f t="shared" si="15"/>
        <v>610</v>
      </c>
      <c r="I48" s="475">
        <f>'2-1.신용손익'!I70+'2-2.일반손익'!K58</f>
        <v>174</v>
      </c>
      <c r="J48" s="380">
        <f>H48+I48</f>
        <v>784</v>
      </c>
      <c r="K48" s="300">
        <f t="shared" si="2"/>
        <v>1.9122</v>
      </c>
      <c r="L48" s="372">
        <f t="shared" si="3"/>
        <v>0.6897</v>
      </c>
      <c r="M48" s="11"/>
      <c r="N48" s="11"/>
      <c r="O48" s="11"/>
      <c r="P48" s="11"/>
    </row>
    <row r="49" spans="1:16" s="89" customFormat="1" ht="22.5" customHeight="1">
      <c r="A49" s="1288" t="s">
        <v>1480</v>
      </c>
      <c r="B49" s="1288"/>
      <c r="C49" s="1288"/>
      <c r="D49" s="397">
        <f>D46-D47+D48</f>
        <v>716</v>
      </c>
      <c r="E49" s="397">
        <f aca="true" t="shared" si="19" ref="E49:J49">E46-E47+E48</f>
        <v>816</v>
      </c>
      <c r="F49" s="411">
        <f t="shared" si="19"/>
        <v>2555</v>
      </c>
      <c r="G49" s="396">
        <f t="shared" si="19"/>
        <v>-208</v>
      </c>
      <c r="H49" s="396">
        <f t="shared" si="19"/>
        <v>2347</v>
      </c>
      <c r="I49" s="396">
        <f t="shared" si="19"/>
        <v>-1557</v>
      </c>
      <c r="J49" s="392">
        <f t="shared" si="19"/>
        <v>790</v>
      </c>
      <c r="K49" s="300">
        <f t="shared" si="2"/>
        <v>0.9681</v>
      </c>
      <c r="L49" s="372">
        <f t="shared" si="3"/>
        <v>0.1034</v>
      </c>
      <c r="M49" s="11"/>
      <c r="N49" s="11"/>
      <c r="O49" s="11"/>
      <c r="P49" s="11"/>
    </row>
    <row r="50" spans="1:16" s="89" customFormat="1" ht="22.5" customHeight="1">
      <c r="A50" s="1289" t="s">
        <v>323</v>
      </c>
      <c r="B50" s="1289"/>
      <c r="C50" s="1289"/>
      <c r="D50" s="473">
        <f>'2-2.일반손익'!E62</f>
        <v>0</v>
      </c>
      <c r="E50" s="473">
        <f>'2-2.일반손익'!F62</f>
        <v>0</v>
      </c>
      <c r="F50" s="474">
        <f>'2-2.일반손익'!G62</f>
        <v>0</v>
      </c>
      <c r="G50" s="475">
        <f>'2-2.일반손익'!H62</f>
        <v>0</v>
      </c>
      <c r="H50" s="388">
        <f>F50+G50</f>
        <v>0</v>
      </c>
      <c r="I50" s="475">
        <f>'2-2.일반손익'!K62</f>
        <v>0</v>
      </c>
      <c r="J50" s="380">
        <f>H50+I50</f>
        <v>0</v>
      </c>
      <c r="K50" s="300">
        <f t="shared" si="2"/>
        <v>0</v>
      </c>
      <c r="L50" s="372">
        <f t="shared" si="3"/>
        <v>0</v>
      </c>
      <c r="M50" s="11"/>
      <c r="N50" s="11"/>
      <c r="O50" s="11"/>
      <c r="P50" s="11"/>
    </row>
    <row r="51" spans="1:16" s="89" customFormat="1" ht="22.5" customHeight="1">
      <c r="A51" s="1290" t="s">
        <v>1481</v>
      </c>
      <c r="B51" s="1290"/>
      <c r="C51" s="1290"/>
      <c r="D51" s="476">
        <f>'2-1.신용손익'!D74+'2-2.일반손익'!E65</f>
        <v>0</v>
      </c>
      <c r="E51" s="476">
        <f>'2-1.신용손익'!E74+'2-2.일반손익'!F65</f>
        <v>0</v>
      </c>
      <c r="F51" s="477">
        <f>'2-1.신용손익'!F74+'2-2.일반손익'!G65</f>
        <v>0</v>
      </c>
      <c r="G51" s="478">
        <f>'2-1.신용손익'!G74+'2-2.일반손익'!H65</f>
        <v>0</v>
      </c>
      <c r="H51" s="479">
        <f>F51+G51</f>
        <v>0</v>
      </c>
      <c r="I51" s="478">
        <f>'2-1.신용손익'!I74+'2-2.일반손익'!K65</f>
        <v>0</v>
      </c>
      <c r="J51" s="480">
        <f>H51+I51</f>
        <v>0</v>
      </c>
      <c r="K51" s="374">
        <f t="shared" si="2"/>
        <v>0</v>
      </c>
      <c r="L51" s="375">
        <f t="shared" si="3"/>
        <v>0</v>
      </c>
      <c r="M51" s="11"/>
      <c r="N51" s="11"/>
      <c r="O51" s="11"/>
      <c r="P51" s="11"/>
    </row>
    <row r="52" spans="1:16" s="89" customFormat="1" ht="22.5" customHeight="1">
      <c r="A52" s="1290" t="s">
        <v>1482</v>
      </c>
      <c r="B52" s="1290"/>
      <c r="C52" s="1290"/>
      <c r="D52" s="476">
        <f>'2-1.신용손익'!D77+'2-2.일반손익'!E68</f>
        <v>0</v>
      </c>
      <c r="E52" s="476">
        <f>'2-1.신용손익'!E77+'2-2.일반손익'!F68</f>
        <v>0</v>
      </c>
      <c r="F52" s="477">
        <f>'2-1.신용손익'!F77+'2-2.일반손익'!G68</f>
        <v>0</v>
      </c>
      <c r="G52" s="478">
        <f>'2-1.신용손익'!G77+'2-2.일반손익'!H68</f>
        <v>0</v>
      </c>
      <c r="H52" s="479">
        <f>F52+G52</f>
        <v>0</v>
      </c>
      <c r="I52" s="478">
        <f>'2-1.신용손익'!I77+'2-2.일반손익'!K68</f>
        <v>0</v>
      </c>
      <c r="J52" s="480">
        <f>H52+I52</f>
        <v>0</v>
      </c>
      <c r="K52" s="374">
        <f t="shared" si="2"/>
        <v>0</v>
      </c>
      <c r="L52" s="375">
        <f t="shared" si="3"/>
        <v>0</v>
      </c>
      <c r="M52" s="11"/>
      <c r="N52" s="11"/>
      <c r="O52" s="11"/>
      <c r="P52" s="11"/>
    </row>
    <row r="53" spans="1:16" s="89" customFormat="1" ht="22.5" customHeight="1">
      <c r="A53" s="1290" t="s">
        <v>1483</v>
      </c>
      <c r="B53" s="1290"/>
      <c r="C53" s="1290"/>
      <c r="D53" s="476">
        <f>'2-1.신용손익'!D80+'2-2.일반손익'!E71</f>
        <v>0</v>
      </c>
      <c r="E53" s="476">
        <f>'2-1.신용손익'!E80+'2-2.일반손익'!F71</f>
        <v>0</v>
      </c>
      <c r="F53" s="477">
        <f>'2-1.신용손익'!F80+'2-2.일반손익'!G71</f>
        <v>0</v>
      </c>
      <c r="G53" s="478">
        <f>'2-1.신용손익'!G80+'2-2.일반손익'!H71</f>
        <v>0</v>
      </c>
      <c r="H53" s="479">
        <f>F53+G53</f>
        <v>0</v>
      </c>
      <c r="I53" s="478">
        <f>'2-1.신용손익'!I80+'2-2.일반손익'!K71</f>
        <v>0</v>
      </c>
      <c r="J53" s="480">
        <f>H53+I53</f>
        <v>0</v>
      </c>
      <c r="K53" s="374">
        <f t="shared" si="2"/>
        <v>0</v>
      </c>
      <c r="L53" s="375">
        <f t="shared" si="3"/>
        <v>0</v>
      </c>
      <c r="M53" s="11"/>
      <c r="N53" s="11"/>
      <c r="O53" s="11"/>
      <c r="P53" s="11"/>
    </row>
    <row r="54" spans="1:16" s="89" customFormat="1" ht="22.5" customHeight="1">
      <c r="A54" s="1288" t="s">
        <v>1521</v>
      </c>
      <c r="B54" s="1288"/>
      <c r="C54" s="1288"/>
      <c r="D54" s="397">
        <f aca="true" t="shared" si="20" ref="D54:J54">SUM(D49,D50:D53)</f>
        <v>716</v>
      </c>
      <c r="E54" s="397">
        <f t="shared" si="20"/>
        <v>816</v>
      </c>
      <c r="F54" s="411">
        <f t="shared" si="20"/>
        <v>2555</v>
      </c>
      <c r="G54" s="396">
        <f t="shared" si="20"/>
        <v>-208</v>
      </c>
      <c r="H54" s="396">
        <f t="shared" si="20"/>
        <v>2347</v>
      </c>
      <c r="I54" s="396">
        <f t="shared" si="20"/>
        <v>-1557</v>
      </c>
      <c r="J54" s="392">
        <f t="shared" si="20"/>
        <v>790</v>
      </c>
      <c r="K54" s="300">
        <f t="shared" si="2"/>
        <v>0.9681</v>
      </c>
      <c r="L54" s="372">
        <f t="shared" si="3"/>
        <v>0.1034</v>
      </c>
      <c r="M54" s="11"/>
      <c r="N54" s="11"/>
      <c r="O54" s="11"/>
      <c r="P54" s="11"/>
    </row>
    <row r="55" spans="1:16" s="89" customFormat="1" ht="22.5" customHeight="1">
      <c r="A55" s="1289" t="s">
        <v>1522</v>
      </c>
      <c r="B55" s="1289"/>
      <c r="C55" s="1289"/>
      <c r="D55" s="473">
        <f>'2-1.신용손익'!D82+'2-2.일반손익'!E73</f>
        <v>73</v>
      </c>
      <c r="E55" s="473">
        <f>'2-1.신용손익'!E82+'2-2.일반손익'!F73</f>
        <v>81</v>
      </c>
      <c r="F55" s="474">
        <f>'2-1.신용손익'!F82+'2-2.일반손익'!G73</f>
        <v>0</v>
      </c>
      <c r="G55" s="481"/>
      <c r="H55" s="388">
        <f>F55+G55</f>
        <v>0</v>
      </c>
      <c r="I55" s="475">
        <f>'2-1.신용손익'!I82+'2-2.일반손익'!K73</f>
        <v>78</v>
      </c>
      <c r="J55" s="380">
        <f>H55+I55</f>
        <v>78</v>
      </c>
      <c r="K55" s="300">
        <f t="shared" si="2"/>
        <v>0.963</v>
      </c>
      <c r="L55" s="372">
        <f t="shared" si="3"/>
        <v>0.0685</v>
      </c>
      <c r="M55" s="11"/>
      <c r="N55" s="11"/>
      <c r="O55" s="11"/>
      <c r="P55" s="11"/>
    </row>
    <row r="56" spans="1:16" s="89" customFormat="1" ht="22.5" customHeight="1">
      <c r="A56" s="1288" t="s">
        <v>1526</v>
      </c>
      <c r="B56" s="1288"/>
      <c r="C56" s="1288"/>
      <c r="D56" s="397">
        <f aca="true" t="shared" si="21" ref="D56:J56">D54-D55</f>
        <v>643</v>
      </c>
      <c r="E56" s="397">
        <f t="shared" si="21"/>
        <v>735</v>
      </c>
      <c r="F56" s="411">
        <f t="shared" si="21"/>
        <v>2555</v>
      </c>
      <c r="G56" s="396">
        <f t="shared" si="21"/>
        <v>-208</v>
      </c>
      <c r="H56" s="396">
        <f t="shared" si="21"/>
        <v>2347</v>
      </c>
      <c r="I56" s="396">
        <f t="shared" si="21"/>
        <v>-1635</v>
      </c>
      <c r="J56" s="392">
        <f t="shared" si="21"/>
        <v>712</v>
      </c>
      <c r="K56" s="372">
        <f t="shared" si="2"/>
        <v>0.9687</v>
      </c>
      <c r="L56" s="372">
        <f t="shared" si="3"/>
        <v>0.1073</v>
      </c>
      <c r="M56" s="11"/>
      <c r="N56" s="11"/>
      <c r="O56" s="11"/>
      <c r="P56" s="11"/>
    </row>
    <row r="57" spans="1:12" s="11" customFormat="1" ht="19.5" customHeight="1">
      <c r="A57" s="92" t="s">
        <v>1527</v>
      </c>
      <c r="B57" s="827" t="s">
        <v>908</v>
      </c>
      <c r="C57" s="91"/>
      <c r="D57" s="57"/>
      <c r="E57" s="57"/>
      <c r="F57" s="57"/>
      <c r="G57" s="57"/>
      <c r="H57" s="57"/>
      <c r="I57" s="57"/>
      <c r="J57" s="57"/>
      <c r="K57" s="57"/>
      <c r="L57" s="57"/>
    </row>
    <row r="58" spans="1:12" s="11" customFormat="1" ht="19.5" customHeight="1">
      <c r="A58" s="92"/>
      <c r="B58" s="93" t="s">
        <v>909</v>
      </c>
      <c r="C58" s="91"/>
      <c r="D58" s="57"/>
      <c r="E58" s="57"/>
      <c r="F58" s="57"/>
      <c r="G58" s="57"/>
      <c r="H58" s="57"/>
      <c r="I58" s="57"/>
      <c r="J58" s="57"/>
      <c r="K58" s="57"/>
      <c r="L58" s="57"/>
    </row>
    <row r="59" spans="1:16" s="94" customFormat="1" ht="19.5" customHeight="1">
      <c r="A59" s="92"/>
      <c r="B59" s="167" t="s">
        <v>637</v>
      </c>
      <c r="D59" s="95"/>
      <c r="E59" s="95"/>
      <c r="F59" s="96"/>
      <c r="G59" s="95"/>
      <c r="H59" s="95"/>
      <c r="I59" s="95"/>
      <c r="J59" s="95"/>
      <c r="K59" s="95"/>
      <c r="L59" s="95"/>
      <c r="M59" s="11"/>
      <c r="N59" s="11"/>
      <c r="O59" s="11"/>
      <c r="P59" s="11"/>
    </row>
    <row r="60" spans="1:16" s="63" customFormat="1" ht="15" customHeight="1">
      <c r="A60" s="97"/>
      <c r="B60" s="97"/>
      <c r="C60" s="98"/>
      <c r="D60" s="97"/>
      <c r="E60" s="97"/>
      <c r="F60" s="97"/>
      <c r="G60" s="97"/>
      <c r="H60" s="97"/>
      <c r="I60" s="97"/>
      <c r="J60" s="97"/>
      <c r="K60" s="97"/>
      <c r="L60" s="97"/>
      <c r="M60" s="61"/>
      <c r="N60" s="61"/>
      <c r="O60" s="61"/>
      <c r="P60" s="61"/>
    </row>
    <row r="61" spans="1:16" s="63" customFormat="1" ht="15" customHeight="1">
      <c r="A61" s="97"/>
      <c r="B61" s="97"/>
      <c r="C61" s="98"/>
      <c r="D61" s="97"/>
      <c r="E61" s="97"/>
      <c r="F61" s="97"/>
      <c r="G61" s="97"/>
      <c r="H61" s="97"/>
      <c r="I61" s="97"/>
      <c r="J61" s="97"/>
      <c r="K61" s="97"/>
      <c r="L61" s="97"/>
      <c r="M61" s="11"/>
      <c r="N61" s="11"/>
      <c r="O61" s="11"/>
      <c r="P61" s="11"/>
    </row>
    <row r="62" spans="1:16" s="63" customFormat="1" ht="15" customHeight="1">
      <c r="A62" s="97"/>
      <c r="B62" s="97"/>
      <c r="C62" s="99"/>
      <c r="D62" s="97"/>
      <c r="E62" s="97"/>
      <c r="F62" s="97"/>
      <c r="G62" s="97"/>
      <c r="H62" s="97"/>
      <c r="I62" s="97"/>
      <c r="J62" s="97"/>
      <c r="K62" s="97"/>
      <c r="L62" s="97"/>
      <c r="M62" s="61"/>
      <c r="N62" s="61"/>
      <c r="O62" s="61"/>
      <c r="P62" s="61"/>
    </row>
    <row r="63" spans="1:16" s="63" customFormat="1" ht="15" customHeight="1">
      <c r="A63" s="97"/>
      <c r="B63" s="97"/>
      <c r="C63" s="99"/>
      <c r="D63" s="97"/>
      <c r="E63" s="97"/>
      <c r="F63" s="97"/>
      <c r="G63" s="97"/>
      <c r="H63" s="97"/>
      <c r="I63" s="97"/>
      <c r="J63" s="97"/>
      <c r="K63" s="97"/>
      <c r="L63" s="97"/>
      <c r="M63" s="61"/>
      <c r="N63" s="61"/>
      <c r="O63" s="61"/>
      <c r="P63" s="61"/>
    </row>
    <row r="64" spans="1:16" s="63" customFormat="1" ht="15" customHeight="1">
      <c r="A64" s="97"/>
      <c r="B64" s="97"/>
      <c r="C64" s="100"/>
      <c r="D64" s="97"/>
      <c r="E64" s="97"/>
      <c r="F64" s="97"/>
      <c r="G64" s="97"/>
      <c r="H64" s="97"/>
      <c r="I64" s="97"/>
      <c r="J64" s="97"/>
      <c r="K64" s="97"/>
      <c r="L64" s="97"/>
      <c r="M64" s="61"/>
      <c r="N64" s="61"/>
      <c r="O64" s="61"/>
      <c r="P64" s="61"/>
    </row>
    <row r="65" spans="1:16" s="63" customFormat="1" ht="15" customHeight="1">
      <c r="A65" s="97"/>
      <c r="B65" s="97"/>
      <c r="D65" s="97"/>
      <c r="E65" s="97"/>
      <c r="F65" s="97"/>
      <c r="G65" s="97"/>
      <c r="H65" s="97"/>
      <c r="I65" s="97"/>
      <c r="J65" s="97"/>
      <c r="K65" s="97"/>
      <c r="L65" s="97"/>
      <c r="M65" s="61"/>
      <c r="N65" s="61"/>
      <c r="O65" s="61"/>
      <c r="P65" s="61"/>
    </row>
    <row r="66" spans="1:16" s="63" customFormat="1" ht="1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61"/>
      <c r="N66" s="61"/>
      <c r="O66" s="61"/>
      <c r="P66" s="61"/>
    </row>
    <row r="67" spans="1:16" s="63" customFormat="1" ht="19.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61"/>
      <c r="N67" s="61"/>
      <c r="O67" s="61"/>
      <c r="P67" s="61"/>
    </row>
    <row r="68" spans="1:16" s="63" customFormat="1" ht="19.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61"/>
      <c r="N68" s="61"/>
      <c r="O68" s="61"/>
      <c r="P68" s="61"/>
    </row>
    <row r="69" spans="1:16" s="63" customFormat="1" ht="19.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61"/>
      <c r="N69" s="61"/>
      <c r="O69" s="61"/>
      <c r="P69" s="61"/>
    </row>
    <row r="70" spans="1:16" s="63" customFormat="1" ht="19.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61"/>
      <c r="N70" s="61"/>
      <c r="O70" s="61"/>
      <c r="P70" s="61"/>
    </row>
    <row r="71" spans="1:16" s="63" customFormat="1" ht="19.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61"/>
      <c r="N71" s="61"/>
      <c r="O71" s="61"/>
      <c r="P71" s="61"/>
    </row>
    <row r="72" spans="1:16" s="63" customFormat="1" ht="19.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61"/>
      <c r="N72" s="61"/>
      <c r="O72" s="61"/>
      <c r="P72" s="61"/>
    </row>
    <row r="73" spans="1:16" s="63" customFormat="1" ht="19.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61"/>
      <c r="N73" s="61"/>
      <c r="O73" s="61"/>
      <c r="P73" s="61"/>
    </row>
    <row r="74" spans="1:16" s="63" customFormat="1" ht="19.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61"/>
      <c r="N74" s="61"/>
      <c r="O74" s="61"/>
      <c r="P74" s="61"/>
    </row>
    <row r="75" spans="1:16" s="63" customFormat="1" ht="19.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61"/>
      <c r="N75" s="61"/>
      <c r="O75" s="61"/>
      <c r="P75" s="61"/>
    </row>
    <row r="76" spans="1:16" s="63" customFormat="1" ht="19.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61"/>
      <c r="N76" s="61"/>
      <c r="O76" s="61"/>
      <c r="P76" s="61"/>
    </row>
    <row r="77" spans="1:16" s="63" customFormat="1" ht="19.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61"/>
      <c r="N77" s="61"/>
      <c r="O77" s="61"/>
      <c r="P77" s="61"/>
    </row>
    <row r="78" spans="1:16" s="63" customFormat="1" ht="19.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61"/>
      <c r="N78" s="61"/>
      <c r="O78" s="61"/>
      <c r="P78" s="61"/>
    </row>
    <row r="79" spans="1:16" s="63" customFormat="1" ht="19.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61"/>
      <c r="N79" s="61"/>
      <c r="O79" s="61"/>
      <c r="P79" s="61"/>
    </row>
    <row r="80" spans="1:16" s="63" customFormat="1" ht="19.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61"/>
      <c r="N80" s="61"/>
      <c r="O80" s="61"/>
      <c r="P80" s="61"/>
    </row>
    <row r="81" spans="1:16" s="63" customFormat="1" ht="19.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61"/>
      <c r="N81" s="61"/>
      <c r="O81" s="61"/>
      <c r="P81" s="61"/>
    </row>
    <row r="82" spans="1:16" s="63" customFormat="1" ht="19.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61"/>
      <c r="N82" s="61"/>
      <c r="O82" s="61"/>
      <c r="P82" s="61"/>
    </row>
    <row r="83" spans="1:16" s="63" customFormat="1" ht="19.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61"/>
      <c r="N83" s="61"/>
      <c r="O83" s="61"/>
      <c r="P83" s="61"/>
    </row>
    <row r="84" spans="1:16" s="63" customFormat="1" ht="19.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61"/>
      <c r="N84" s="61"/>
      <c r="O84" s="61"/>
      <c r="P84" s="61"/>
    </row>
    <row r="85" spans="1:16" s="63" customFormat="1" ht="19.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61"/>
      <c r="N85" s="61"/>
      <c r="O85" s="61"/>
      <c r="P85" s="61"/>
    </row>
    <row r="86" spans="1:16" s="63" customFormat="1" ht="19.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61"/>
      <c r="N86" s="61"/>
      <c r="O86" s="61"/>
      <c r="P86" s="61"/>
    </row>
    <row r="87" spans="1:16" s="63" customFormat="1" ht="19.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61"/>
      <c r="N87" s="61"/>
      <c r="O87" s="61"/>
      <c r="P87" s="61"/>
    </row>
    <row r="88" spans="1:16" s="63" customFormat="1" ht="19.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61"/>
      <c r="N88" s="61"/>
      <c r="O88" s="61"/>
      <c r="P88" s="61"/>
    </row>
    <row r="89" spans="1:16" s="63" customFormat="1" ht="19.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61"/>
      <c r="N89" s="61"/>
      <c r="O89" s="61"/>
      <c r="P89" s="61"/>
    </row>
    <row r="90" spans="1:16" s="63" customFormat="1" ht="19.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61"/>
      <c r="N90" s="61"/>
      <c r="O90" s="61"/>
      <c r="P90" s="61"/>
    </row>
    <row r="91" spans="1:16" s="63" customFormat="1" ht="19.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61"/>
      <c r="N91" s="61"/>
      <c r="O91" s="61"/>
      <c r="P91" s="61"/>
    </row>
    <row r="92" spans="1:16" s="63" customFormat="1" ht="19.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61"/>
      <c r="N92" s="61"/>
      <c r="O92" s="61"/>
      <c r="P92" s="61"/>
    </row>
    <row r="93" spans="1:16" s="63" customFormat="1" ht="19.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61"/>
      <c r="N93" s="61"/>
      <c r="O93" s="61"/>
      <c r="P93" s="61"/>
    </row>
    <row r="94" spans="1:16" s="63" customFormat="1" ht="19.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61"/>
      <c r="N94" s="61"/>
      <c r="O94" s="61"/>
      <c r="P94" s="61"/>
    </row>
    <row r="95" spans="1:16" s="63" customFormat="1" ht="19.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61"/>
      <c r="N95" s="61"/>
      <c r="O95" s="61"/>
      <c r="P95" s="61"/>
    </row>
    <row r="96" spans="1:16" s="63" customFormat="1" ht="19.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61"/>
      <c r="N96" s="61"/>
      <c r="O96" s="61"/>
      <c r="P96" s="61"/>
    </row>
    <row r="97" spans="1:16" s="63" customFormat="1" ht="19.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61"/>
      <c r="N97" s="61"/>
      <c r="O97" s="61"/>
      <c r="P97" s="61"/>
    </row>
    <row r="98" spans="1:16" s="63" customFormat="1" ht="19.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61"/>
      <c r="N98" s="61"/>
      <c r="O98" s="61"/>
      <c r="P98" s="61"/>
    </row>
    <row r="99" spans="1:16" s="63" customFormat="1" ht="19.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61"/>
      <c r="N99" s="61"/>
      <c r="O99" s="61"/>
      <c r="P99" s="61"/>
    </row>
    <row r="100" spans="1:16" s="63" customFormat="1" ht="19.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61"/>
      <c r="N100" s="61"/>
      <c r="O100" s="61"/>
      <c r="P100" s="61"/>
    </row>
    <row r="101" spans="1:16" s="63" customFormat="1" ht="19.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61"/>
      <c r="N101" s="61"/>
      <c r="O101" s="61"/>
      <c r="P101" s="61"/>
    </row>
    <row r="102" spans="1:16" s="63" customFormat="1" ht="19.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61"/>
      <c r="N102" s="61"/>
      <c r="O102" s="61"/>
      <c r="P102" s="61"/>
    </row>
    <row r="103" spans="1:16" s="63" customFormat="1" ht="19.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61"/>
      <c r="N103" s="61"/>
      <c r="O103" s="61"/>
      <c r="P103" s="61"/>
    </row>
    <row r="104" spans="1:16" s="63" customFormat="1" ht="19.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61"/>
      <c r="N104" s="61"/>
      <c r="O104" s="61"/>
      <c r="P104" s="61"/>
    </row>
    <row r="105" spans="1:16" s="63" customFormat="1" ht="19.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61"/>
      <c r="N105" s="61"/>
      <c r="O105" s="61"/>
      <c r="P105" s="61"/>
    </row>
    <row r="106" spans="1:16" s="63" customFormat="1" ht="19.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61"/>
      <c r="N106" s="61"/>
      <c r="O106" s="61"/>
      <c r="P106" s="61"/>
    </row>
    <row r="107" spans="1:16" s="63" customFormat="1" ht="19.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61"/>
      <c r="N107" s="61"/>
      <c r="O107" s="61"/>
      <c r="P107" s="61"/>
    </row>
    <row r="108" spans="1:16" s="63" customFormat="1" ht="19.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61"/>
      <c r="N108" s="61"/>
      <c r="O108" s="61"/>
      <c r="P108" s="61"/>
    </row>
    <row r="109" spans="1:16" s="63" customFormat="1" ht="19.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61"/>
      <c r="N109" s="61"/>
      <c r="O109" s="61"/>
      <c r="P109" s="61"/>
    </row>
    <row r="110" spans="1:16" s="63" customFormat="1" ht="19.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61"/>
      <c r="N110" s="61"/>
      <c r="O110" s="61"/>
      <c r="P110" s="61"/>
    </row>
    <row r="111" spans="1:16" s="63" customFormat="1" ht="19.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61"/>
      <c r="N111" s="61"/>
      <c r="O111" s="61"/>
      <c r="P111" s="61"/>
    </row>
    <row r="112" spans="1:16" s="63" customFormat="1" ht="19.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61"/>
      <c r="N112" s="61"/>
      <c r="O112" s="61"/>
      <c r="P112" s="61"/>
    </row>
    <row r="113" spans="1:16" s="63" customFormat="1" ht="19.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61"/>
      <c r="N113" s="61"/>
      <c r="O113" s="61"/>
      <c r="P113" s="61"/>
    </row>
    <row r="114" spans="1:16" s="63" customFormat="1" ht="19.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61"/>
      <c r="N114" s="61"/>
      <c r="O114" s="61"/>
      <c r="P114" s="61"/>
    </row>
    <row r="115" spans="1:16" s="63" customFormat="1" ht="19.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61"/>
      <c r="N115" s="61"/>
      <c r="O115" s="61"/>
      <c r="P115" s="61"/>
    </row>
    <row r="116" spans="1:16" s="63" customFormat="1" ht="19.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61"/>
      <c r="N116" s="61"/>
      <c r="O116" s="61"/>
      <c r="P116" s="61"/>
    </row>
    <row r="117" spans="1:16" s="63" customFormat="1" ht="19.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61"/>
      <c r="N117" s="61"/>
      <c r="O117" s="61"/>
      <c r="P117" s="61"/>
    </row>
    <row r="118" spans="1:16" s="63" customFormat="1" ht="19.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61"/>
      <c r="N118" s="61"/>
      <c r="O118" s="61"/>
      <c r="P118" s="61"/>
    </row>
    <row r="119" spans="1:16" s="63" customFormat="1" ht="19.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61"/>
      <c r="N119" s="61"/>
      <c r="O119" s="61"/>
      <c r="P119" s="61"/>
    </row>
    <row r="120" spans="1:16" s="63" customFormat="1" ht="19.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61"/>
      <c r="N120" s="61"/>
      <c r="O120" s="61"/>
      <c r="P120" s="61"/>
    </row>
    <row r="121" spans="1:16" s="63" customFormat="1" ht="19.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61"/>
      <c r="N121" s="61"/>
      <c r="O121" s="61"/>
      <c r="P121" s="61"/>
    </row>
    <row r="122" spans="13:16" s="63" customFormat="1" ht="19.5" customHeight="1">
      <c r="M122" s="61"/>
      <c r="N122" s="61"/>
      <c r="O122" s="61"/>
      <c r="P122" s="61"/>
    </row>
    <row r="123" spans="13:16" s="63" customFormat="1" ht="19.5" customHeight="1">
      <c r="M123" s="61"/>
      <c r="N123" s="61"/>
      <c r="O123" s="61"/>
      <c r="P123" s="61"/>
    </row>
    <row r="124" spans="13:16" s="63" customFormat="1" ht="19.5" customHeight="1">
      <c r="M124" s="61"/>
      <c r="N124" s="61"/>
      <c r="O124" s="61"/>
      <c r="P124" s="61"/>
    </row>
    <row r="125" spans="13:16" s="63" customFormat="1" ht="19.5" customHeight="1">
      <c r="M125" s="61"/>
      <c r="N125" s="61"/>
      <c r="O125" s="61"/>
      <c r="P125" s="61"/>
    </row>
    <row r="126" spans="13:16" s="63" customFormat="1" ht="19.5" customHeight="1">
      <c r="M126" s="61"/>
      <c r="N126" s="61"/>
      <c r="O126" s="61"/>
      <c r="P126" s="61"/>
    </row>
    <row r="127" spans="13:16" s="63" customFormat="1" ht="19.5" customHeight="1">
      <c r="M127" s="61"/>
      <c r="N127" s="61"/>
      <c r="O127" s="61"/>
      <c r="P127" s="61"/>
    </row>
    <row r="128" spans="13:16" s="63" customFormat="1" ht="19.5" customHeight="1">
      <c r="M128" s="61"/>
      <c r="N128" s="61"/>
      <c r="O128" s="61"/>
      <c r="P128" s="61"/>
    </row>
    <row r="129" spans="13:16" s="63" customFormat="1" ht="19.5" customHeight="1">
      <c r="M129" s="61"/>
      <c r="N129" s="61"/>
      <c r="O129" s="61"/>
      <c r="P129" s="61"/>
    </row>
    <row r="130" spans="13:16" s="63" customFormat="1" ht="19.5" customHeight="1">
      <c r="M130" s="61"/>
      <c r="N130" s="61"/>
      <c r="O130" s="61"/>
      <c r="P130" s="61"/>
    </row>
    <row r="131" spans="13:16" s="63" customFormat="1" ht="19.5" customHeight="1">
      <c r="M131" s="61"/>
      <c r="N131" s="61"/>
      <c r="O131" s="61"/>
      <c r="P131" s="61"/>
    </row>
    <row r="132" spans="13:16" s="63" customFormat="1" ht="19.5" customHeight="1">
      <c r="M132" s="61"/>
      <c r="N132" s="61"/>
      <c r="O132" s="61"/>
      <c r="P132" s="61"/>
    </row>
    <row r="133" spans="13:16" s="63" customFormat="1" ht="19.5" customHeight="1">
      <c r="M133" s="61"/>
      <c r="N133" s="61"/>
      <c r="O133" s="61"/>
      <c r="P133" s="61"/>
    </row>
    <row r="134" spans="13:16" s="63" customFormat="1" ht="19.5" customHeight="1">
      <c r="M134" s="61"/>
      <c r="N134" s="61"/>
      <c r="O134" s="61"/>
      <c r="P134" s="61"/>
    </row>
    <row r="135" spans="13:16" s="63" customFormat="1" ht="19.5" customHeight="1">
      <c r="M135" s="61"/>
      <c r="N135" s="61"/>
      <c r="O135" s="61"/>
      <c r="P135" s="61"/>
    </row>
    <row r="136" spans="13:16" s="63" customFormat="1" ht="19.5" customHeight="1">
      <c r="M136" s="61"/>
      <c r="N136" s="61"/>
      <c r="O136" s="61"/>
      <c r="P136" s="61"/>
    </row>
    <row r="137" spans="13:16" s="63" customFormat="1" ht="19.5" customHeight="1">
      <c r="M137" s="61"/>
      <c r="N137" s="61"/>
      <c r="O137" s="61"/>
      <c r="P137" s="61"/>
    </row>
    <row r="138" spans="13:16" s="63" customFormat="1" ht="19.5" customHeight="1">
      <c r="M138" s="61"/>
      <c r="N138" s="61"/>
      <c r="O138" s="61"/>
      <c r="P138" s="61"/>
    </row>
    <row r="139" spans="13:16" s="63" customFormat="1" ht="19.5" customHeight="1">
      <c r="M139" s="61"/>
      <c r="N139" s="61"/>
      <c r="O139" s="61"/>
      <c r="P139" s="61"/>
    </row>
    <row r="140" spans="13:16" s="63" customFormat="1" ht="19.5" customHeight="1">
      <c r="M140" s="61"/>
      <c r="N140" s="61"/>
      <c r="O140" s="61"/>
      <c r="P140" s="61"/>
    </row>
    <row r="141" spans="13:16" s="63" customFormat="1" ht="19.5" customHeight="1">
      <c r="M141" s="61"/>
      <c r="N141" s="61"/>
      <c r="O141" s="61"/>
      <c r="P141" s="61"/>
    </row>
    <row r="142" spans="13:16" s="63" customFormat="1" ht="19.5" customHeight="1">
      <c r="M142" s="61"/>
      <c r="N142" s="61"/>
      <c r="O142" s="61"/>
      <c r="P142" s="61"/>
    </row>
    <row r="143" spans="13:16" s="63" customFormat="1" ht="19.5" customHeight="1">
      <c r="M143" s="61"/>
      <c r="N143" s="61"/>
      <c r="O143" s="61"/>
      <c r="P143" s="61"/>
    </row>
    <row r="144" spans="13:16" s="63" customFormat="1" ht="19.5" customHeight="1">
      <c r="M144" s="61"/>
      <c r="N144" s="61"/>
      <c r="O144" s="61"/>
      <c r="P144" s="61"/>
    </row>
    <row r="145" spans="13:16" s="63" customFormat="1" ht="19.5" customHeight="1">
      <c r="M145" s="61"/>
      <c r="N145" s="61"/>
      <c r="O145" s="61"/>
      <c r="P145" s="61"/>
    </row>
    <row r="146" spans="13:16" s="63" customFormat="1" ht="19.5" customHeight="1">
      <c r="M146" s="61"/>
      <c r="N146" s="61"/>
      <c r="O146" s="61"/>
      <c r="P146" s="61"/>
    </row>
    <row r="147" spans="13:16" s="63" customFormat="1" ht="19.5" customHeight="1">
      <c r="M147" s="61"/>
      <c r="N147" s="61"/>
      <c r="O147" s="61"/>
      <c r="P147" s="61"/>
    </row>
    <row r="148" spans="13:16" s="63" customFormat="1" ht="19.5" customHeight="1">
      <c r="M148" s="61"/>
      <c r="N148" s="61"/>
      <c r="O148" s="61"/>
      <c r="P148" s="61"/>
    </row>
    <row r="149" spans="13:16" s="63" customFormat="1" ht="19.5" customHeight="1">
      <c r="M149" s="61"/>
      <c r="N149" s="61"/>
      <c r="O149" s="61"/>
      <c r="P149" s="61"/>
    </row>
    <row r="150" spans="13:16" s="63" customFormat="1" ht="19.5" customHeight="1">
      <c r="M150" s="61"/>
      <c r="N150" s="61"/>
      <c r="O150" s="61"/>
      <c r="P150" s="61"/>
    </row>
    <row r="151" spans="13:16" s="63" customFormat="1" ht="19.5" customHeight="1">
      <c r="M151" s="61"/>
      <c r="N151" s="61"/>
      <c r="O151" s="61"/>
      <c r="P151" s="61"/>
    </row>
    <row r="152" spans="13:16" s="63" customFormat="1" ht="19.5" customHeight="1">
      <c r="M152" s="61"/>
      <c r="N152" s="61"/>
      <c r="O152" s="61"/>
      <c r="P152" s="61"/>
    </row>
    <row r="153" spans="13:16" s="63" customFormat="1" ht="19.5" customHeight="1">
      <c r="M153" s="61"/>
      <c r="N153" s="61"/>
      <c r="O153" s="61"/>
      <c r="P153" s="61"/>
    </row>
    <row r="154" spans="13:16" s="63" customFormat="1" ht="19.5" customHeight="1">
      <c r="M154" s="61"/>
      <c r="N154" s="61"/>
      <c r="O154" s="61"/>
      <c r="P154" s="61"/>
    </row>
    <row r="155" spans="13:16" s="63" customFormat="1" ht="19.5" customHeight="1">
      <c r="M155" s="61"/>
      <c r="N155" s="61"/>
      <c r="O155" s="61"/>
      <c r="P155" s="61"/>
    </row>
    <row r="156" spans="13:16" s="63" customFormat="1" ht="19.5" customHeight="1">
      <c r="M156" s="61"/>
      <c r="N156" s="61"/>
      <c r="O156" s="61"/>
      <c r="P156" s="61"/>
    </row>
    <row r="157" spans="13:16" s="63" customFormat="1" ht="19.5" customHeight="1">
      <c r="M157" s="61"/>
      <c r="N157" s="61"/>
      <c r="O157" s="61"/>
      <c r="P157" s="61"/>
    </row>
    <row r="158" spans="13:16" s="63" customFormat="1" ht="19.5" customHeight="1">
      <c r="M158" s="61"/>
      <c r="N158" s="61"/>
      <c r="O158" s="61"/>
      <c r="P158" s="61"/>
    </row>
    <row r="159" spans="13:16" s="63" customFormat="1" ht="19.5" customHeight="1">
      <c r="M159" s="61"/>
      <c r="N159" s="61"/>
      <c r="O159" s="61"/>
      <c r="P159" s="61"/>
    </row>
    <row r="160" spans="13:16" s="63" customFormat="1" ht="19.5" customHeight="1">
      <c r="M160" s="61"/>
      <c r="N160" s="61"/>
      <c r="O160" s="61"/>
      <c r="P160" s="61"/>
    </row>
    <row r="161" spans="13:16" s="63" customFormat="1" ht="19.5" customHeight="1">
      <c r="M161" s="61"/>
      <c r="N161" s="61"/>
      <c r="O161" s="61"/>
      <c r="P161" s="61"/>
    </row>
    <row r="162" spans="13:16" s="63" customFormat="1" ht="19.5" customHeight="1">
      <c r="M162" s="61"/>
      <c r="N162" s="61"/>
      <c r="O162" s="61"/>
      <c r="P162" s="61"/>
    </row>
    <row r="163" spans="13:16" s="63" customFormat="1" ht="19.5" customHeight="1">
      <c r="M163" s="61"/>
      <c r="N163" s="61"/>
      <c r="O163" s="61"/>
      <c r="P163" s="61"/>
    </row>
    <row r="164" spans="13:16" s="63" customFormat="1" ht="19.5" customHeight="1">
      <c r="M164" s="61"/>
      <c r="N164" s="61"/>
      <c r="O164" s="61"/>
      <c r="P164" s="61"/>
    </row>
    <row r="165" spans="13:16" s="63" customFormat="1" ht="19.5" customHeight="1">
      <c r="M165" s="61"/>
      <c r="N165" s="61"/>
      <c r="O165" s="61"/>
      <c r="P165" s="61"/>
    </row>
    <row r="166" spans="13:16" s="63" customFormat="1" ht="19.5" customHeight="1">
      <c r="M166" s="61"/>
      <c r="N166" s="61"/>
      <c r="O166" s="61"/>
      <c r="P166" s="61"/>
    </row>
    <row r="167" spans="13:16" s="63" customFormat="1" ht="19.5" customHeight="1">
      <c r="M167" s="61"/>
      <c r="N167" s="61"/>
      <c r="O167" s="61"/>
      <c r="P167" s="61"/>
    </row>
    <row r="168" spans="13:16" s="63" customFormat="1" ht="19.5" customHeight="1">
      <c r="M168" s="61"/>
      <c r="N168" s="61"/>
      <c r="O168" s="61"/>
      <c r="P168" s="61"/>
    </row>
    <row r="169" spans="13:16" s="63" customFormat="1" ht="19.5" customHeight="1">
      <c r="M169" s="61"/>
      <c r="N169" s="61"/>
      <c r="O169" s="61"/>
      <c r="P169" s="61"/>
    </row>
    <row r="170" spans="13:16" s="63" customFormat="1" ht="19.5" customHeight="1">
      <c r="M170" s="61"/>
      <c r="N170" s="61"/>
      <c r="O170" s="61"/>
      <c r="P170" s="61"/>
    </row>
    <row r="171" spans="13:16" s="64" customFormat="1" ht="19.5" customHeight="1">
      <c r="M171" s="61"/>
      <c r="N171" s="61"/>
      <c r="O171" s="61"/>
      <c r="P171" s="61"/>
    </row>
    <row r="172" spans="13:16" s="64" customFormat="1" ht="19.5" customHeight="1">
      <c r="M172" s="61"/>
      <c r="N172" s="61"/>
      <c r="O172" s="61"/>
      <c r="P172" s="61"/>
    </row>
    <row r="173" spans="13:16" s="64" customFormat="1" ht="19.5" customHeight="1">
      <c r="M173" s="61"/>
      <c r="N173" s="61"/>
      <c r="O173" s="61"/>
      <c r="P173" s="61"/>
    </row>
    <row r="174" spans="13:16" s="64" customFormat="1" ht="19.5" customHeight="1">
      <c r="M174" s="61"/>
      <c r="N174" s="61"/>
      <c r="O174" s="61"/>
      <c r="P174" s="61"/>
    </row>
    <row r="175" spans="13:16" s="64" customFormat="1" ht="19.5" customHeight="1">
      <c r="M175" s="61"/>
      <c r="N175" s="61"/>
      <c r="O175" s="61"/>
      <c r="P175" s="61"/>
    </row>
    <row r="176" spans="13:16" s="64" customFormat="1" ht="19.5" customHeight="1">
      <c r="M176" s="61"/>
      <c r="N176" s="61"/>
      <c r="O176" s="61"/>
      <c r="P176" s="61"/>
    </row>
    <row r="177" spans="13:16" s="64" customFormat="1" ht="19.5" customHeight="1">
      <c r="M177" s="61"/>
      <c r="N177" s="61"/>
      <c r="O177" s="61"/>
      <c r="P177" s="61"/>
    </row>
    <row r="178" spans="13:16" s="64" customFormat="1" ht="19.5" customHeight="1">
      <c r="M178" s="61"/>
      <c r="N178" s="61"/>
      <c r="O178" s="61"/>
      <c r="P178" s="61"/>
    </row>
    <row r="179" spans="13:16" s="64" customFormat="1" ht="19.5" customHeight="1">
      <c r="M179" s="61"/>
      <c r="N179" s="61"/>
      <c r="O179" s="61"/>
      <c r="P179" s="61"/>
    </row>
    <row r="180" spans="13:16" s="64" customFormat="1" ht="19.5" customHeight="1">
      <c r="M180" s="61"/>
      <c r="N180" s="61"/>
      <c r="O180" s="61"/>
      <c r="P180" s="61"/>
    </row>
    <row r="181" spans="13:16" s="64" customFormat="1" ht="19.5" customHeight="1">
      <c r="M181" s="61"/>
      <c r="N181" s="61"/>
      <c r="O181" s="61"/>
      <c r="P181" s="61"/>
    </row>
    <row r="182" spans="13:16" s="64" customFormat="1" ht="19.5" customHeight="1">
      <c r="M182" s="61"/>
      <c r="N182" s="61"/>
      <c r="O182" s="61"/>
      <c r="P182" s="61"/>
    </row>
    <row r="183" spans="13:16" s="64" customFormat="1" ht="19.5" customHeight="1">
      <c r="M183" s="61"/>
      <c r="N183" s="61"/>
      <c r="O183" s="61"/>
      <c r="P183" s="61"/>
    </row>
    <row r="184" spans="13:16" s="64" customFormat="1" ht="19.5" customHeight="1">
      <c r="M184" s="61"/>
      <c r="N184" s="61"/>
      <c r="O184" s="61"/>
      <c r="P184" s="61"/>
    </row>
    <row r="185" spans="13:16" s="64" customFormat="1" ht="19.5" customHeight="1">
      <c r="M185" s="61"/>
      <c r="N185" s="61"/>
      <c r="O185" s="61"/>
      <c r="P185" s="61"/>
    </row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</sheetData>
  <sheetProtection password="CC4D" sheet="1" objects="1" scenarios="1"/>
  <mergeCells count="48">
    <mergeCell ref="B38:C38"/>
    <mergeCell ref="B39:C39"/>
    <mergeCell ref="B40:C40"/>
    <mergeCell ref="B41:C41"/>
    <mergeCell ref="B28:C28"/>
    <mergeCell ref="B27:C27"/>
    <mergeCell ref="B34:C34"/>
    <mergeCell ref="B35:C35"/>
    <mergeCell ref="B30:C30"/>
    <mergeCell ref="B31:C31"/>
    <mergeCell ref="A1:L1"/>
    <mergeCell ref="A3:A6"/>
    <mergeCell ref="D3:D5"/>
    <mergeCell ref="E3:E5"/>
    <mergeCell ref="F3:J3"/>
    <mergeCell ref="K3:K5"/>
    <mergeCell ref="L3:L5"/>
    <mergeCell ref="H4:H5"/>
    <mergeCell ref="F4:F5"/>
    <mergeCell ref="J4:J5"/>
    <mergeCell ref="B3:C6"/>
    <mergeCell ref="A46:C46"/>
    <mergeCell ref="B29:C29"/>
    <mergeCell ref="B15:C15"/>
    <mergeCell ref="B16:C16"/>
    <mergeCell ref="B17:C17"/>
    <mergeCell ref="B18:C18"/>
    <mergeCell ref="B26:C26"/>
    <mergeCell ref="B44:C44"/>
    <mergeCell ref="A30:A34"/>
    <mergeCell ref="A35:A45"/>
    <mergeCell ref="A52:C52"/>
    <mergeCell ref="A55:C55"/>
    <mergeCell ref="B32:C32"/>
    <mergeCell ref="B33:C33"/>
    <mergeCell ref="B43:C43"/>
    <mergeCell ref="B36:C36"/>
    <mergeCell ref="B37:C37"/>
    <mergeCell ref="B45:C45"/>
    <mergeCell ref="B42:C42"/>
    <mergeCell ref="A56:C56"/>
    <mergeCell ref="A47:C47"/>
    <mergeCell ref="A48:C48"/>
    <mergeCell ref="A49:C49"/>
    <mergeCell ref="A50:C50"/>
    <mergeCell ref="A54:C54"/>
    <mergeCell ref="A53:C53"/>
    <mergeCell ref="A51:C51"/>
  </mergeCells>
  <printOptions horizontalCentered="1"/>
  <pageMargins left="0.5905511811023623" right="0.5118110236220472" top="0.984251968503937" bottom="0.5905511811023623" header="0.11811023622047245" footer="0.11811023622047245"/>
  <pageSetup fitToHeight="0" fitToWidth="1" horizontalDpi="600" verticalDpi="600" orientation="portrait" paperSize="9" scale="53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>
    <tabColor indexed="27"/>
    <pageSetUpPr fitToPage="1"/>
  </sheetPr>
  <dimension ref="A1:Q149"/>
  <sheetViews>
    <sheetView showGridLines="0" showZeros="0" zoomScale="70" zoomScaleNormal="70" zoomScaleSheetLayoutView="75" workbookViewId="0" topLeftCell="A1">
      <pane xSplit="4" ySplit="5" topLeftCell="E66" activePane="bottomRight" state="frozen"/>
      <selection pane="topLeft" activeCell="B29" sqref="B29:C29"/>
      <selection pane="topRight" activeCell="B29" sqref="B29:C29"/>
      <selection pane="bottomLeft" activeCell="B29" sqref="B29:C29"/>
      <selection pane="bottomRight" activeCell="I145" sqref="I145"/>
    </sheetView>
  </sheetViews>
  <sheetFormatPr defaultColWidth="8.88671875" defaultRowHeight="19.5" customHeight="1"/>
  <cols>
    <col min="1" max="3" width="4.99609375" style="11" customWidth="1"/>
    <col min="4" max="4" width="26.88671875" style="11" customWidth="1"/>
    <col min="5" max="9" width="21.21484375" style="63" customWidth="1"/>
    <col min="10" max="10" width="22.4453125" style="63" customWidth="1"/>
    <col min="11" max="11" width="7.99609375" style="63" customWidth="1"/>
    <col min="12" max="17" width="7.99609375" style="61" customWidth="1"/>
    <col min="18" max="16384" width="7.99609375" style="63" customWidth="1"/>
  </cols>
  <sheetData>
    <row r="1" spans="1:17" ht="30" customHeight="1">
      <c r="A1" s="1396" t="s">
        <v>2211</v>
      </c>
      <c r="B1" s="1396"/>
      <c r="C1" s="1396"/>
      <c r="D1" s="1396"/>
      <c r="E1" s="1396"/>
      <c r="F1" s="1396"/>
      <c r="G1" s="1396"/>
      <c r="H1" s="1396"/>
      <c r="I1" s="1396"/>
      <c r="J1" s="1396"/>
      <c r="L1" s="1"/>
      <c r="M1" s="1"/>
      <c r="N1" s="1"/>
      <c r="O1" s="1"/>
      <c r="P1" s="1"/>
      <c r="Q1" s="1"/>
    </row>
    <row r="2" spans="10:17" ht="15" customHeight="1">
      <c r="J2" s="65" t="s">
        <v>2212</v>
      </c>
      <c r="L2" s="1"/>
      <c r="M2" s="1"/>
      <c r="N2" s="1"/>
      <c r="O2" s="1"/>
      <c r="P2" s="1"/>
      <c r="Q2" s="1"/>
    </row>
    <row r="3" spans="1:17" ht="21.75" customHeight="1">
      <c r="A3" s="1320" t="s">
        <v>2213</v>
      </c>
      <c r="B3" s="1321"/>
      <c r="C3" s="1321"/>
      <c r="D3" s="1322"/>
      <c r="E3" s="1221" t="s">
        <v>1590</v>
      </c>
      <c r="F3" s="1348"/>
      <c r="G3" s="1222"/>
      <c r="H3" s="992" t="s">
        <v>1566</v>
      </c>
      <c r="I3" s="194" t="s">
        <v>1591</v>
      </c>
      <c r="J3" s="66" t="s">
        <v>1070</v>
      </c>
      <c r="L3" s="1"/>
      <c r="M3" s="1"/>
      <c r="N3" s="1"/>
      <c r="O3" s="1"/>
      <c r="P3" s="1"/>
      <c r="Q3" s="1"/>
    </row>
    <row r="4" spans="1:17" ht="21.75" customHeight="1">
      <c r="A4" s="1323"/>
      <c r="B4" s="1324"/>
      <c r="C4" s="1324"/>
      <c r="D4" s="1325"/>
      <c r="E4" s="196" t="s">
        <v>1045</v>
      </c>
      <c r="F4" s="197" t="s">
        <v>1046</v>
      </c>
      <c r="G4" s="198" t="s">
        <v>1047</v>
      </c>
      <c r="H4" s="199" t="s">
        <v>1048</v>
      </c>
      <c r="I4" s="114" t="s">
        <v>1049</v>
      </c>
      <c r="J4" s="71" t="s">
        <v>1044</v>
      </c>
      <c r="L4" s="1"/>
      <c r="M4" s="1"/>
      <c r="N4" s="1"/>
      <c r="O4" s="1"/>
      <c r="P4" s="1"/>
      <c r="Q4" s="1"/>
    </row>
    <row r="5" spans="1:17" ht="21.75" customHeight="1">
      <c r="A5" s="1298"/>
      <c r="B5" s="1299"/>
      <c r="C5" s="1299"/>
      <c r="D5" s="1292"/>
      <c r="E5" s="75" t="s">
        <v>997</v>
      </c>
      <c r="F5" s="76" t="s">
        <v>998</v>
      </c>
      <c r="G5" s="77" t="s">
        <v>1050</v>
      </c>
      <c r="H5" s="990" t="s">
        <v>1001</v>
      </c>
      <c r="I5" s="195" t="s">
        <v>1002</v>
      </c>
      <c r="J5" s="36" t="s">
        <v>1051</v>
      </c>
      <c r="L5" s="1"/>
      <c r="M5" s="1"/>
      <c r="N5" s="1"/>
      <c r="O5" s="1"/>
      <c r="P5" s="1"/>
      <c r="Q5" s="1"/>
    </row>
    <row r="6" spans="1:17" ht="23.25" customHeight="1">
      <c r="A6" s="751"/>
      <c r="B6" s="210"/>
      <c r="C6" s="1592" t="s">
        <v>2250</v>
      </c>
      <c r="D6" s="1592"/>
      <c r="E6" s="429">
        <v>0</v>
      </c>
      <c r="F6" s="423">
        <v>0</v>
      </c>
      <c r="G6" s="380">
        <f aca="true" t="shared" si="0" ref="G6:G72">(E6-F6)</f>
        <v>0</v>
      </c>
      <c r="H6" s="457">
        <v>0</v>
      </c>
      <c r="I6" s="430">
        <v>0</v>
      </c>
      <c r="J6" s="381">
        <f>SUM(G6+H6+I6)</f>
        <v>0</v>
      </c>
      <c r="L6" s="1"/>
      <c r="M6" s="1"/>
      <c r="N6" s="1"/>
      <c r="O6" s="1"/>
      <c r="P6" s="1"/>
      <c r="Q6" s="1"/>
    </row>
    <row r="7" spans="1:17" ht="23.25" customHeight="1">
      <c r="A7" s="370"/>
      <c r="B7" s="21"/>
      <c r="C7" s="1380" t="s">
        <v>2252</v>
      </c>
      <c r="D7" s="1380"/>
      <c r="E7" s="431">
        <v>0</v>
      </c>
      <c r="F7" s="424">
        <v>0</v>
      </c>
      <c r="G7" s="383">
        <f t="shared" si="0"/>
        <v>0</v>
      </c>
      <c r="H7" s="432">
        <v>0</v>
      </c>
      <c r="I7" s="432">
        <v>0</v>
      </c>
      <c r="J7" s="384">
        <f aca="true" t="shared" si="1" ref="J7:J70">SUM(G7+H7+I7)</f>
        <v>0</v>
      </c>
      <c r="L7" s="1"/>
      <c r="M7" s="1"/>
      <c r="N7" s="1"/>
      <c r="O7" s="1"/>
      <c r="P7" s="1"/>
      <c r="Q7" s="1"/>
    </row>
    <row r="8" spans="1:17" ht="23.25" customHeight="1">
      <c r="A8" s="370" t="s">
        <v>2084</v>
      </c>
      <c r="B8" s="210" t="s">
        <v>2251</v>
      </c>
      <c r="C8" s="1380" t="s">
        <v>2254</v>
      </c>
      <c r="D8" s="1380"/>
      <c r="E8" s="431">
        <v>0</v>
      </c>
      <c r="F8" s="424">
        <v>0</v>
      </c>
      <c r="G8" s="383">
        <f t="shared" si="0"/>
        <v>0</v>
      </c>
      <c r="H8" s="432">
        <v>0</v>
      </c>
      <c r="I8" s="432">
        <v>0</v>
      </c>
      <c r="J8" s="384">
        <f t="shared" si="1"/>
        <v>0</v>
      </c>
      <c r="L8" s="11"/>
      <c r="M8" s="11"/>
      <c r="N8" s="11"/>
      <c r="O8" s="11"/>
      <c r="P8" s="11"/>
      <c r="Q8" s="11"/>
    </row>
    <row r="9" spans="1:17" ht="23.25" customHeight="1">
      <c r="A9" s="370"/>
      <c r="B9" s="210" t="s">
        <v>2253</v>
      </c>
      <c r="C9" s="1380" t="s">
        <v>2256</v>
      </c>
      <c r="D9" s="1380"/>
      <c r="E9" s="431">
        <v>0</v>
      </c>
      <c r="F9" s="424">
        <v>0</v>
      </c>
      <c r="G9" s="383">
        <f t="shared" si="0"/>
        <v>0</v>
      </c>
      <c r="H9" s="432">
        <v>0</v>
      </c>
      <c r="I9" s="432">
        <v>0</v>
      </c>
      <c r="J9" s="384">
        <f t="shared" si="1"/>
        <v>0</v>
      </c>
      <c r="L9" s="11"/>
      <c r="M9" s="11"/>
      <c r="N9" s="11"/>
      <c r="O9" s="11"/>
      <c r="P9" s="11"/>
      <c r="Q9" s="11"/>
    </row>
    <row r="10" spans="1:17" ht="23.25" customHeight="1">
      <c r="A10" s="370"/>
      <c r="B10" s="210" t="s">
        <v>2255</v>
      </c>
      <c r="C10" s="1380" t="s">
        <v>2258</v>
      </c>
      <c r="D10" s="1380"/>
      <c r="E10" s="431">
        <v>0</v>
      </c>
      <c r="F10" s="424">
        <v>0</v>
      </c>
      <c r="G10" s="383">
        <f t="shared" si="0"/>
        <v>0</v>
      </c>
      <c r="H10" s="432">
        <v>0</v>
      </c>
      <c r="I10" s="432">
        <v>0</v>
      </c>
      <c r="J10" s="384">
        <f t="shared" si="1"/>
        <v>0</v>
      </c>
      <c r="L10" s="11"/>
      <c r="M10" s="11"/>
      <c r="N10" s="11"/>
      <c r="O10" s="11"/>
      <c r="P10" s="11"/>
      <c r="Q10" s="11"/>
    </row>
    <row r="11" spans="1:17" ht="23.25" customHeight="1">
      <c r="A11" s="370"/>
      <c r="B11" s="210" t="s">
        <v>2257</v>
      </c>
      <c r="C11" s="1580" t="s">
        <v>2260</v>
      </c>
      <c r="D11" s="1582"/>
      <c r="E11" s="431">
        <v>0</v>
      </c>
      <c r="F11" s="424">
        <v>0</v>
      </c>
      <c r="G11" s="383">
        <f t="shared" si="0"/>
        <v>0</v>
      </c>
      <c r="H11" s="432">
        <v>0</v>
      </c>
      <c r="I11" s="432">
        <v>0</v>
      </c>
      <c r="J11" s="384">
        <f t="shared" si="1"/>
        <v>0</v>
      </c>
      <c r="L11" s="11"/>
      <c r="M11" s="11"/>
      <c r="N11" s="11"/>
      <c r="O11" s="11"/>
      <c r="P11" s="11"/>
      <c r="Q11" s="11"/>
    </row>
    <row r="12" spans="1:17" ht="23.25" customHeight="1">
      <c r="A12" s="370" t="s">
        <v>1172</v>
      </c>
      <c r="B12" s="210" t="s">
        <v>2259</v>
      </c>
      <c r="C12" s="1580" t="s">
        <v>2261</v>
      </c>
      <c r="D12" s="1582"/>
      <c r="E12" s="431">
        <v>0</v>
      </c>
      <c r="F12" s="424">
        <v>0</v>
      </c>
      <c r="G12" s="383">
        <f t="shared" si="0"/>
        <v>0</v>
      </c>
      <c r="H12" s="432">
        <v>0</v>
      </c>
      <c r="I12" s="432">
        <v>0</v>
      </c>
      <c r="J12" s="384">
        <f t="shared" si="1"/>
        <v>0</v>
      </c>
      <c r="L12" s="11"/>
      <c r="M12" s="11"/>
      <c r="N12" s="11"/>
      <c r="O12" s="11"/>
      <c r="P12" s="11"/>
      <c r="Q12" s="11"/>
    </row>
    <row r="13" spans="1:17" s="353" customFormat="1" ht="23.25" customHeight="1">
      <c r="A13" s="370"/>
      <c r="B13" s="357"/>
      <c r="C13" s="1580" t="s">
        <v>2262</v>
      </c>
      <c r="D13" s="1582"/>
      <c r="E13" s="658">
        <v>0</v>
      </c>
      <c r="F13" s="659">
        <v>0</v>
      </c>
      <c r="G13" s="383">
        <f t="shared" si="0"/>
        <v>0</v>
      </c>
      <c r="H13" s="464">
        <v>0</v>
      </c>
      <c r="I13" s="464">
        <v>0</v>
      </c>
      <c r="J13" s="384">
        <f t="shared" si="1"/>
        <v>0</v>
      </c>
      <c r="L13" s="11"/>
      <c r="M13" s="11"/>
      <c r="N13" s="11"/>
      <c r="O13" s="11"/>
      <c r="P13" s="11"/>
      <c r="Q13" s="11"/>
    </row>
    <row r="14" spans="1:17" ht="23.25" customHeight="1">
      <c r="A14" s="370"/>
      <c r="B14" s="210" t="s">
        <v>1927</v>
      </c>
      <c r="C14" s="1380" t="s">
        <v>2263</v>
      </c>
      <c r="D14" s="1380"/>
      <c r="E14" s="431">
        <v>0</v>
      </c>
      <c r="F14" s="424">
        <v>0</v>
      </c>
      <c r="G14" s="383">
        <f t="shared" si="0"/>
        <v>0</v>
      </c>
      <c r="H14" s="432">
        <v>0</v>
      </c>
      <c r="I14" s="432">
        <v>0</v>
      </c>
      <c r="J14" s="384">
        <f t="shared" si="1"/>
        <v>0</v>
      </c>
      <c r="L14" s="38"/>
      <c r="M14" s="38"/>
      <c r="N14" s="38"/>
      <c r="O14" s="38"/>
      <c r="P14" s="38"/>
      <c r="Q14" s="38"/>
    </row>
    <row r="15" spans="1:17" ht="23.25" customHeight="1">
      <c r="A15" s="370"/>
      <c r="B15" s="326"/>
      <c r="C15" s="1586" t="s">
        <v>2264</v>
      </c>
      <c r="D15" s="1586"/>
      <c r="E15" s="433">
        <f>SUM(E6:E14)</f>
        <v>0</v>
      </c>
      <c r="F15" s="390">
        <f>SUM(F6:F14)</f>
        <v>0</v>
      </c>
      <c r="G15" s="386">
        <f t="shared" si="0"/>
        <v>0</v>
      </c>
      <c r="H15" s="387">
        <f>SUM(H6:H14)</f>
        <v>0</v>
      </c>
      <c r="I15" s="387">
        <f>SUM(I6:I14)</f>
        <v>0</v>
      </c>
      <c r="J15" s="387">
        <f t="shared" si="1"/>
        <v>0</v>
      </c>
      <c r="L15" s="38"/>
      <c r="M15" s="38"/>
      <c r="N15" s="38"/>
      <c r="O15" s="38"/>
      <c r="P15" s="38"/>
      <c r="Q15" s="38"/>
    </row>
    <row r="16" spans="1:17" ht="23.25" customHeight="1">
      <c r="A16" s="370" t="s">
        <v>1811</v>
      </c>
      <c r="B16" s="210"/>
      <c r="C16" s="1592" t="s">
        <v>2265</v>
      </c>
      <c r="D16" s="1592"/>
      <c r="E16" s="429">
        <v>0</v>
      </c>
      <c r="F16" s="423">
        <v>0</v>
      </c>
      <c r="G16" s="380">
        <f t="shared" si="0"/>
        <v>0</v>
      </c>
      <c r="H16" s="430">
        <v>0</v>
      </c>
      <c r="I16" s="430">
        <v>0</v>
      </c>
      <c r="J16" s="381">
        <f t="shared" si="1"/>
        <v>0</v>
      </c>
      <c r="L16" s="38"/>
      <c r="M16" s="38"/>
      <c r="N16" s="38"/>
      <c r="O16" s="38"/>
      <c r="P16" s="38"/>
      <c r="Q16" s="38"/>
    </row>
    <row r="17" spans="1:17" ht="23.25" customHeight="1">
      <c r="A17" s="370"/>
      <c r="B17" s="210"/>
      <c r="C17" s="1380" t="s">
        <v>2267</v>
      </c>
      <c r="D17" s="1380"/>
      <c r="E17" s="431">
        <v>0</v>
      </c>
      <c r="F17" s="424">
        <v>0</v>
      </c>
      <c r="G17" s="383">
        <f t="shared" si="0"/>
        <v>0</v>
      </c>
      <c r="H17" s="432">
        <v>0</v>
      </c>
      <c r="I17" s="432">
        <v>0</v>
      </c>
      <c r="J17" s="384">
        <f t="shared" si="1"/>
        <v>0</v>
      </c>
      <c r="L17" s="38"/>
      <c r="M17" s="38"/>
      <c r="N17" s="38"/>
      <c r="O17" s="38"/>
      <c r="P17" s="38"/>
      <c r="Q17" s="38"/>
    </row>
    <row r="18" spans="1:17" ht="23.25" customHeight="1">
      <c r="A18" s="370"/>
      <c r="B18" s="210" t="s">
        <v>2266</v>
      </c>
      <c r="C18" s="1380" t="s">
        <v>2269</v>
      </c>
      <c r="D18" s="1380"/>
      <c r="E18" s="431">
        <v>0</v>
      </c>
      <c r="F18" s="424">
        <v>0</v>
      </c>
      <c r="G18" s="383">
        <f t="shared" si="0"/>
        <v>0</v>
      </c>
      <c r="H18" s="432">
        <v>0</v>
      </c>
      <c r="I18" s="432">
        <v>0</v>
      </c>
      <c r="J18" s="384">
        <f t="shared" si="1"/>
        <v>0</v>
      </c>
      <c r="L18" s="38"/>
      <c r="M18" s="38"/>
      <c r="N18" s="38"/>
      <c r="O18" s="38"/>
      <c r="P18" s="38"/>
      <c r="Q18" s="38"/>
    </row>
    <row r="19" spans="1:17" ht="23.25" customHeight="1">
      <c r="A19" s="370"/>
      <c r="B19" s="210" t="s">
        <v>2268</v>
      </c>
      <c r="C19" s="1380" t="s">
        <v>2271</v>
      </c>
      <c r="D19" s="1380"/>
      <c r="E19" s="431">
        <v>0</v>
      </c>
      <c r="F19" s="424">
        <v>0</v>
      </c>
      <c r="G19" s="383">
        <f t="shared" si="0"/>
        <v>0</v>
      </c>
      <c r="H19" s="432">
        <v>0</v>
      </c>
      <c r="I19" s="432">
        <v>0</v>
      </c>
      <c r="J19" s="384">
        <f t="shared" si="1"/>
        <v>0</v>
      </c>
      <c r="L19" s="38"/>
      <c r="M19" s="38"/>
      <c r="N19" s="38"/>
      <c r="O19" s="38"/>
      <c r="P19" s="38"/>
      <c r="Q19" s="38"/>
    </row>
    <row r="20" spans="1:17" ht="23.25" customHeight="1">
      <c r="A20" s="370" t="s">
        <v>1177</v>
      </c>
      <c r="B20" s="210" t="s">
        <v>2270</v>
      </c>
      <c r="C20" s="1380" t="s">
        <v>2274</v>
      </c>
      <c r="D20" s="1380"/>
      <c r="E20" s="431">
        <v>0</v>
      </c>
      <c r="F20" s="424">
        <v>0</v>
      </c>
      <c r="G20" s="383">
        <f t="shared" si="0"/>
        <v>0</v>
      </c>
      <c r="H20" s="432">
        <v>0</v>
      </c>
      <c r="I20" s="432">
        <v>0</v>
      </c>
      <c r="J20" s="384">
        <f t="shared" si="1"/>
        <v>0</v>
      </c>
      <c r="L20" s="38"/>
      <c r="M20" s="38"/>
      <c r="N20" s="38"/>
      <c r="O20" s="38"/>
      <c r="P20" s="38"/>
      <c r="Q20" s="38"/>
    </row>
    <row r="21" spans="1:17" ht="23.25" customHeight="1">
      <c r="A21" s="370"/>
      <c r="B21" s="210" t="s">
        <v>2273</v>
      </c>
      <c r="C21" s="1380" t="s">
        <v>2276</v>
      </c>
      <c r="D21" s="1380"/>
      <c r="E21" s="431">
        <v>0</v>
      </c>
      <c r="F21" s="424">
        <v>0</v>
      </c>
      <c r="G21" s="383">
        <f t="shared" si="0"/>
        <v>0</v>
      </c>
      <c r="H21" s="432">
        <v>0</v>
      </c>
      <c r="I21" s="432">
        <v>0</v>
      </c>
      <c r="J21" s="384">
        <f t="shared" si="1"/>
        <v>0</v>
      </c>
      <c r="L21" s="38"/>
      <c r="M21" s="38"/>
      <c r="N21" s="38"/>
      <c r="O21" s="38"/>
      <c r="P21" s="38"/>
      <c r="Q21" s="38"/>
    </row>
    <row r="22" spans="1:17" ht="23.25" customHeight="1">
      <c r="A22" s="370"/>
      <c r="B22" s="210" t="s">
        <v>2275</v>
      </c>
      <c r="C22" s="1380" t="s">
        <v>2278</v>
      </c>
      <c r="D22" s="1380"/>
      <c r="E22" s="431">
        <v>0</v>
      </c>
      <c r="F22" s="424">
        <v>0</v>
      </c>
      <c r="G22" s="383">
        <f t="shared" si="0"/>
        <v>0</v>
      </c>
      <c r="H22" s="432">
        <v>0</v>
      </c>
      <c r="I22" s="432">
        <v>0</v>
      </c>
      <c r="J22" s="384">
        <f t="shared" si="1"/>
        <v>0</v>
      </c>
      <c r="L22" s="38"/>
      <c r="M22" s="38"/>
      <c r="N22" s="38"/>
      <c r="O22" s="38"/>
      <c r="P22" s="38"/>
      <c r="Q22" s="38"/>
    </row>
    <row r="23" spans="1:17" s="353" customFormat="1" ht="23.25" customHeight="1">
      <c r="A23" s="370"/>
      <c r="B23" s="357"/>
      <c r="C23" s="1580" t="s">
        <v>2279</v>
      </c>
      <c r="D23" s="1582"/>
      <c r="E23" s="658">
        <v>0</v>
      </c>
      <c r="F23" s="659">
        <v>0</v>
      </c>
      <c r="G23" s="383">
        <f t="shared" si="0"/>
        <v>0</v>
      </c>
      <c r="H23" s="464">
        <v>0</v>
      </c>
      <c r="I23" s="464">
        <v>0</v>
      </c>
      <c r="J23" s="384">
        <f t="shared" si="1"/>
        <v>0</v>
      </c>
      <c r="L23" s="38"/>
      <c r="M23" s="38"/>
      <c r="N23" s="38"/>
      <c r="O23" s="38"/>
      <c r="P23" s="38"/>
      <c r="Q23" s="38"/>
    </row>
    <row r="24" spans="1:17" ht="23.25" customHeight="1">
      <c r="A24" s="370" t="s">
        <v>1412</v>
      </c>
      <c r="B24" s="210" t="s">
        <v>2277</v>
      </c>
      <c r="C24" s="1380" t="s">
        <v>2280</v>
      </c>
      <c r="D24" s="1380"/>
      <c r="E24" s="431">
        <v>0</v>
      </c>
      <c r="F24" s="424">
        <v>0</v>
      </c>
      <c r="G24" s="383">
        <f t="shared" si="0"/>
        <v>0</v>
      </c>
      <c r="H24" s="432">
        <v>0</v>
      </c>
      <c r="I24" s="432">
        <v>0</v>
      </c>
      <c r="J24" s="384">
        <f t="shared" si="1"/>
        <v>0</v>
      </c>
      <c r="L24" s="38"/>
      <c r="M24" s="38"/>
      <c r="N24" s="38"/>
      <c r="O24" s="38"/>
      <c r="P24" s="38"/>
      <c r="Q24" s="38"/>
    </row>
    <row r="25" spans="1:17" ht="23.25" customHeight="1">
      <c r="A25" s="370"/>
      <c r="B25" s="326"/>
      <c r="C25" s="1304" t="s">
        <v>2241</v>
      </c>
      <c r="D25" s="1305"/>
      <c r="E25" s="433">
        <f>SUM(E16:E24)</f>
        <v>0</v>
      </c>
      <c r="F25" s="390">
        <f>SUM(F16:F24)</f>
        <v>0</v>
      </c>
      <c r="G25" s="386">
        <f t="shared" si="0"/>
        <v>0</v>
      </c>
      <c r="H25" s="395">
        <f>SUM(H16:H24)</f>
        <v>0</v>
      </c>
      <c r="I25" s="395">
        <f>SUM(I16:I24)</f>
        <v>0</v>
      </c>
      <c r="J25" s="395">
        <f t="shared" si="1"/>
        <v>0</v>
      </c>
      <c r="L25" s="38"/>
      <c r="M25" s="38"/>
      <c r="N25" s="38"/>
      <c r="O25" s="38"/>
      <c r="P25" s="38"/>
      <c r="Q25" s="38"/>
    </row>
    <row r="26" spans="1:17" ht="23.25" customHeight="1">
      <c r="A26" s="370"/>
      <c r="B26" s="1587" t="s">
        <v>2296</v>
      </c>
      <c r="C26" s="1590" t="s">
        <v>2297</v>
      </c>
      <c r="D26" s="1590"/>
      <c r="E26" s="627">
        <v>0</v>
      </c>
      <c r="F26" s="588">
        <v>0</v>
      </c>
      <c r="G26" s="665">
        <f t="shared" si="0"/>
        <v>0</v>
      </c>
      <c r="H26" s="587">
        <v>0</v>
      </c>
      <c r="I26" s="587">
        <v>0</v>
      </c>
      <c r="J26" s="422">
        <f t="shared" si="1"/>
        <v>0</v>
      </c>
      <c r="L26" s="38"/>
      <c r="M26" s="38"/>
      <c r="N26" s="38"/>
      <c r="O26" s="38"/>
      <c r="P26" s="38"/>
      <c r="Q26" s="38"/>
    </row>
    <row r="27" spans="1:17" ht="23.25" customHeight="1">
      <c r="A27" s="370"/>
      <c r="B27" s="1588"/>
      <c r="C27" s="1380" t="s">
        <v>2298</v>
      </c>
      <c r="D27" s="1380"/>
      <c r="E27" s="622">
        <v>0</v>
      </c>
      <c r="F27" s="586">
        <v>0</v>
      </c>
      <c r="G27" s="666">
        <f t="shared" si="0"/>
        <v>0</v>
      </c>
      <c r="H27" s="626">
        <v>0</v>
      </c>
      <c r="I27" s="626">
        <v>0</v>
      </c>
      <c r="J27" s="384">
        <f t="shared" si="1"/>
        <v>0</v>
      </c>
      <c r="L27" s="38"/>
      <c r="M27" s="38"/>
      <c r="N27" s="38"/>
      <c r="O27" s="38"/>
      <c r="P27" s="38"/>
      <c r="Q27" s="38"/>
    </row>
    <row r="28" spans="1:17" ht="23.25" customHeight="1">
      <c r="A28" s="370" t="s">
        <v>1172</v>
      </c>
      <c r="B28" s="1588"/>
      <c r="C28" s="1380" t="s">
        <v>2299</v>
      </c>
      <c r="D28" s="1380"/>
      <c r="E28" s="622">
        <v>0</v>
      </c>
      <c r="F28" s="586">
        <v>0</v>
      </c>
      <c r="G28" s="666">
        <f t="shared" si="0"/>
        <v>0</v>
      </c>
      <c r="H28" s="626">
        <v>0</v>
      </c>
      <c r="I28" s="626">
        <v>0</v>
      </c>
      <c r="J28" s="384">
        <f t="shared" si="1"/>
        <v>0</v>
      </c>
      <c r="L28" s="38"/>
      <c r="M28" s="38"/>
      <c r="N28" s="38"/>
      <c r="O28" s="38"/>
      <c r="P28" s="38"/>
      <c r="Q28" s="38"/>
    </row>
    <row r="29" spans="1:17" ht="23.25" customHeight="1">
      <c r="A29" s="370"/>
      <c r="B29" s="1588"/>
      <c r="C29" s="1380" t="s">
        <v>2300</v>
      </c>
      <c r="D29" s="1380"/>
      <c r="E29" s="622">
        <v>0</v>
      </c>
      <c r="F29" s="586">
        <v>0</v>
      </c>
      <c r="G29" s="666">
        <f t="shared" si="0"/>
        <v>0</v>
      </c>
      <c r="H29" s="626">
        <v>0</v>
      </c>
      <c r="I29" s="626">
        <v>0</v>
      </c>
      <c r="J29" s="384">
        <f t="shared" si="1"/>
        <v>0</v>
      </c>
      <c r="L29" s="38"/>
      <c r="M29" s="38"/>
      <c r="N29" s="38"/>
      <c r="O29" s="38"/>
      <c r="P29" s="38"/>
      <c r="Q29" s="38"/>
    </row>
    <row r="30" spans="1:17" ht="23.25" customHeight="1">
      <c r="A30" s="370"/>
      <c r="B30" s="1588"/>
      <c r="C30" s="1380" t="s">
        <v>2301</v>
      </c>
      <c r="D30" s="1380"/>
      <c r="E30" s="622">
        <v>0</v>
      </c>
      <c r="F30" s="586">
        <v>0</v>
      </c>
      <c r="G30" s="666">
        <f t="shared" si="0"/>
        <v>0</v>
      </c>
      <c r="H30" s="626">
        <v>0</v>
      </c>
      <c r="I30" s="626">
        <v>0</v>
      </c>
      <c r="J30" s="384">
        <f t="shared" si="1"/>
        <v>0</v>
      </c>
      <c r="L30" s="38"/>
      <c r="M30" s="38"/>
      <c r="N30" s="38"/>
      <c r="O30" s="38"/>
      <c r="P30" s="38"/>
      <c r="Q30" s="38"/>
    </row>
    <row r="31" spans="1:17" ht="23.25" customHeight="1">
      <c r="A31" s="370"/>
      <c r="B31" s="1588"/>
      <c r="C31" s="1380" t="s">
        <v>2302</v>
      </c>
      <c r="D31" s="1380"/>
      <c r="E31" s="622">
        <v>0</v>
      </c>
      <c r="F31" s="586">
        <v>0</v>
      </c>
      <c r="G31" s="666">
        <f t="shared" si="0"/>
        <v>0</v>
      </c>
      <c r="H31" s="626">
        <v>0</v>
      </c>
      <c r="I31" s="626">
        <v>0</v>
      </c>
      <c r="J31" s="384">
        <f t="shared" si="1"/>
        <v>0</v>
      </c>
      <c r="L31" s="38"/>
      <c r="M31" s="38"/>
      <c r="N31" s="38"/>
      <c r="O31" s="38"/>
      <c r="P31" s="38"/>
      <c r="Q31" s="38"/>
    </row>
    <row r="32" spans="1:17" ht="23.25" customHeight="1">
      <c r="A32" s="370" t="s">
        <v>1413</v>
      </c>
      <c r="B32" s="1588"/>
      <c r="C32" s="1380" t="s">
        <v>2303</v>
      </c>
      <c r="D32" s="1380"/>
      <c r="E32" s="622">
        <v>0</v>
      </c>
      <c r="F32" s="586">
        <v>0</v>
      </c>
      <c r="G32" s="666">
        <f t="shared" si="0"/>
        <v>0</v>
      </c>
      <c r="H32" s="626">
        <v>0</v>
      </c>
      <c r="I32" s="626">
        <v>0</v>
      </c>
      <c r="J32" s="384">
        <f t="shared" si="1"/>
        <v>0</v>
      </c>
      <c r="L32" s="38"/>
      <c r="M32" s="38"/>
      <c r="N32" s="38"/>
      <c r="O32" s="38"/>
      <c r="P32" s="38"/>
      <c r="Q32" s="38"/>
    </row>
    <row r="33" spans="1:17" ht="23.25" customHeight="1">
      <c r="A33" s="370"/>
      <c r="B33" s="1588"/>
      <c r="C33" s="1380" t="s">
        <v>1246</v>
      </c>
      <c r="D33" s="1380"/>
      <c r="E33" s="622">
        <v>0</v>
      </c>
      <c r="F33" s="586">
        <v>0</v>
      </c>
      <c r="G33" s="666">
        <f t="shared" si="0"/>
        <v>0</v>
      </c>
      <c r="H33" s="626">
        <v>0</v>
      </c>
      <c r="I33" s="626">
        <v>0</v>
      </c>
      <c r="J33" s="384">
        <f t="shared" si="1"/>
        <v>0</v>
      </c>
      <c r="L33" s="38"/>
      <c r="M33" s="38"/>
      <c r="N33" s="38"/>
      <c r="O33" s="38"/>
      <c r="P33" s="38"/>
      <c r="Q33" s="38"/>
    </row>
    <row r="34" spans="1:17" s="353" customFormat="1" ht="23.25" customHeight="1">
      <c r="A34" s="370"/>
      <c r="B34" s="1588"/>
      <c r="C34" s="1580" t="s">
        <v>2304</v>
      </c>
      <c r="D34" s="1582"/>
      <c r="E34" s="662">
        <v>0</v>
      </c>
      <c r="F34" s="659">
        <v>0</v>
      </c>
      <c r="G34" s="666">
        <f t="shared" si="0"/>
        <v>0</v>
      </c>
      <c r="H34" s="658">
        <v>0</v>
      </c>
      <c r="I34" s="658">
        <v>0</v>
      </c>
      <c r="J34" s="384">
        <f t="shared" si="1"/>
        <v>0</v>
      </c>
      <c r="L34" s="38"/>
      <c r="M34" s="38"/>
      <c r="N34" s="38"/>
      <c r="O34" s="38"/>
      <c r="P34" s="38"/>
      <c r="Q34" s="38"/>
    </row>
    <row r="35" spans="1:17" ht="23.25" customHeight="1">
      <c r="A35" s="370"/>
      <c r="B35" s="1588"/>
      <c r="C35" s="1593" t="s">
        <v>2317</v>
      </c>
      <c r="D35" s="1593"/>
      <c r="E35" s="622">
        <v>0</v>
      </c>
      <c r="F35" s="586">
        <v>0</v>
      </c>
      <c r="G35" s="666">
        <f t="shared" si="0"/>
        <v>0</v>
      </c>
      <c r="H35" s="626">
        <v>0</v>
      </c>
      <c r="I35" s="626">
        <v>0</v>
      </c>
      <c r="J35" s="384">
        <f t="shared" si="1"/>
        <v>0</v>
      </c>
      <c r="L35" s="38"/>
      <c r="M35" s="38"/>
      <c r="N35" s="38"/>
      <c r="O35" s="38"/>
      <c r="P35" s="38"/>
      <c r="Q35" s="38"/>
    </row>
    <row r="36" spans="1:17" ht="23.25" customHeight="1">
      <c r="A36" s="370" t="s">
        <v>1414</v>
      </c>
      <c r="B36" s="1589"/>
      <c r="C36" s="1586" t="s">
        <v>2318</v>
      </c>
      <c r="D36" s="1586"/>
      <c r="E36" s="619">
        <f>SUM(E26:E35)</f>
        <v>0</v>
      </c>
      <c r="F36" s="376">
        <f>SUM(F26:F35)</f>
        <v>0</v>
      </c>
      <c r="G36" s="667">
        <f t="shared" si="0"/>
        <v>0</v>
      </c>
      <c r="H36" s="619">
        <f>SUM(H26:H35)</f>
        <v>0</v>
      </c>
      <c r="I36" s="619">
        <f>SUM(I26:I35)</f>
        <v>0</v>
      </c>
      <c r="J36" s="612">
        <f t="shared" si="1"/>
        <v>0</v>
      </c>
      <c r="L36" s="38"/>
      <c r="M36" s="38"/>
      <c r="N36" s="38"/>
      <c r="O36" s="38"/>
      <c r="P36" s="38"/>
      <c r="Q36" s="38"/>
    </row>
    <row r="37" spans="1:17" ht="23.25" customHeight="1">
      <c r="A37" s="370"/>
      <c r="B37" s="1366" t="s">
        <v>1969</v>
      </c>
      <c r="C37" s="1366"/>
      <c r="D37" s="1366"/>
      <c r="E37" s="408">
        <v>0</v>
      </c>
      <c r="F37" s="409">
        <v>0</v>
      </c>
      <c r="G37" s="392">
        <f t="shared" si="0"/>
        <v>0</v>
      </c>
      <c r="H37" s="434">
        <v>0</v>
      </c>
      <c r="I37" s="434">
        <v>0</v>
      </c>
      <c r="J37" s="397">
        <f t="shared" si="1"/>
        <v>0</v>
      </c>
      <c r="L37" s="38"/>
      <c r="M37" s="38"/>
      <c r="N37" s="38"/>
      <c r="O37" s="38"/>
      <c r="P37" s="38"/>
      <c r="Q37" s="38"/>
    </row>
    <row r="38" spans="1:17" ht="23.25" customHeight="1">
      <c r="A38" s="370"/>
      <c r="B38" s="1587" t="s">
        <v>1486</v>
      </c>
      <c r="C38" s="1590" t="s">
        <v>2319</v>
      </c>
      <c r="D38" s="1590"/>
      <c r="E38" s="627">
        <v>0</v>
      </c>
      <c r="F38" s="588">
        <v>0</v>
      </c>
      <c r="G38" s="665">
        <f t="shared" si="0"/>
        <v>0</v>
      </c>
      <c r="H38" s="587">
        <v>0</v>
      </c>
      <c r="I38" s="587">
        <v>0</v>
      </c>
      <c r="J38" s="403">
        <f t="shared" si="1"/>
        <v>0</v>
      </c>
      <c r="L38" s="38"/>
      <c r="M38" s="38"/>
      <c r="N38" s="38"/>
      <c r="O38" s="38"/>
      <c r="P38" s="38"/>
      <c r="Q38" s="38"/>
    </row>
    <row r="39" spans="1:17" ht="23.25" customHeight="1">
      <c r="A39" s="370"/>
      <c r="B39" s="1588"/>
      <c r="C39" s="1380" t="s">
        <v>2320</v>
      </c>
      <c r="D39" s="1380"/>
      <c r="E39" s="622">
        <v>0</v>
      </c>
      <c r="F39" s="586">
        <v>0</v>
      </c>
      <c r="G39" s="666">
        <f t="shared" si="0"/>
        <v>0</v>
      </c>
      <c r="H39" s="626">
        <v>0</v>
      </c>
      <c r="I39" s="626">
        <v>0</v>
      </c>
      <c r="J39" s="384">
        <f t="shared" si="1"/>
        <v>0</v>
      </c>
      <c r="L39" s="38"/>
      <c r="M39" s="38"/>
      <c r="N39" s="38"/>
      <c r="O39" s="38"/>
      <c r="P39" s="38"/>
      <c r="Q39" s="38"/>
    </row>
    <row r="40" spans="1:17" ht="23.25" customHeight="1">
      <c r="A40" s="370" t="s">
        <v>1415</v>
      </c>
      <c r="B40" s="1588"/>
      <c r="C40" s="1380" t="s">
        <v>2321</v>
      </c>
      <c r="D40" s="1380"/>
      <c r="E40" s="622">
        <v>0</v>
      </c>
      <c r="F40" s="586">
        <v>0</v>
      </c>
      <c r="G40" s="666">
        <f t="shared" si="0"/>
        <v>0</v>
      </c>
      <c r="H40" s="626">
        <v>0</v>
      </c>
      <c r="I40" s="626">
        <v>0</v>
      </c>
      <c r="J40" s="384">
        <f t="shared" si="1"/>
        <v>0</v>
      </c>
      <c r="L40" s="38"/>
      <c r="M40" s="38"/>
      <c r="N40" s="38"/>
      <c r="O40" s="38"/>
      <c r="P40" s="38"/>
      <c r="Q40" s="38"/>
    </row>
    <row r="41" spans="1:17" ht="23.25" customHeight="1">
      <c r="A41" s="370"/>
      <c r="B41" s="1588"/>
      <c r="C41" s="1380" t="s">
        <v>2326</v>
      </c>
      <c r="D41" s="1380"/>
      <c r="E41" s="622">
        <v>0</v>
      </c>
      <c r="F41" s="586">
        <v>0</v>
      </c>
      <c r="G41" s="666">
        <f t="shared" si="0"/>
        <v>0</v>
      </c>
      <c r="H41" s="626">
        <v>0</v>
      </c>
      <c r="I41" s="626">
        <v>0</v>
      </c>
      <c r="J41" s="384">
        <f t="shared" si="1"/>
        <v>0</v>
      </c>
      <c r="L41" s="11"/>
      <c r="M41" s="11"/>
      <c r="N41" s="11"/>
      <c r="O41" s="11"/>
      <c r="P41" s="11"/>
      <c r="Q41" s="11"/>
    </row>
    <row r="42" spans="1:17" ht="23.25" customHeight="1">
      <c r="A42" s="370"/>
      <c r="B42" s="1588"/>
      <c r="C42" s="1380" t="s">
        <v>2327</v>
      </c>
      <c r="D42" s="1380"/>
      <c r="E42" s="622">
        <v>0</v>
      </c>
      <c r="F42" s="586">
        <v>0</v>
      </c>
      <c r="G42" s="666">
        <f t="shared" si="0"/>
        <v>0</v>
      </c>
      <c r="H42" s="626">
        <v>0</v>
      </c>
      <c r="I42" s="626">
        <v>0</v>
      </c>
      <c r="J42" s="384">
        <f t="shared" si="1"/>
        <v>0</v>
      </c>
      <c r="L42" s="11"/>
      <c r="M42" s="11"/>
      <c r="N42" s="11"/>
      <c r="O42" s="11"/>
      <c r="P42" s="11"/>
      <c r="Q42" s="11"/>
    </row>
    <row r="43" spans="1:17" ht="23.25" customHeight="1">
      <c r="A43" s="370"/>
      <c r="B43" s="1588"/>
      <c r="C43" s="1380" t="s">
        <v>2328</v>
      </c>
      <c r="D43" s="1380"/>
      <c r="E43" s="622">
        <v>0</v>
      </c>
      <c r="F43" s="586">
        <v>0</v>
      </c>
      <c r="G43" s="666">
        <f t="shared" si="0"/>
        <v>0</v>
      </c>
      <c r="H43" s="626">
        <v>0</v>
      </c>
      <c r="I43" s="626">
        <v>0</v>
      </c>
      <c r="J43" s="384">
        <f t="shared" si="1"/>
        <v>0</v>
      </c>
      <c r="L43" s="11"/>
      <c r="M43" s="11"/>
      <c r="N43" s="11"/>
      <c r="O43" s="11"/>
      <c r="P43" s="11"/>
      <c r="Q43" s="11"/>
    </row>
    <row r="44" spans="1:17" ht="23.25" customHeight="1">
      <c r="A44" s="370" t="s">
        <v>1810</v>
      </c>
      <c r="B44" s="1588"/>
      <c r="C44" s="1380" t="s">
        <v>2331</v>
      </c>
      <c r="D44" s="1380"/>
      <c r="E44" s="622">
        <v>0</v>
      </c>
      <c r="F44" s="586">
        <v>0</v>
      </c>
      <c r="G44" s="666">
        <f t="shared" si="0"/>
        <v>0</v>
      </c>
      <c r="H44" s="626">
        <v>0</v>
      </c>
      <c r="I44" s="626">
        <v>0</v>
      </c>
      <c r="J44" s="384">
        <f t="shared" si="1"/>
        <v>0</v>
      </c>
      <c r="L44" s="11"/>
      <c r="M44" s="11"/>
      <c r="N44" s="11"/>
      <c r="O44" s="11"/>
      <c r="P44" s="11"/>
      <c r="Q44" s="11"/>
    </row>
    <row r="45" spans="1:17" ht="23.25" customHeight="1">
      <c r="A45" s="370"/>
      <c r="B45" s="1588"/>
      <c r="C45" s="1380" t="s">
        <v>1247</v>
      </c>
      <c r="D45" s="1380"/>
      <c r="E45" s="622">
        <v>0</v>
      </c>
      <c r="F45" s="586">
        <v>0</v>
      </c>
      <c r="G45" s="666">
        <f t="shared" si="0"/>
        <v>0</v>
      </c>
      <c r="H45" s="626">
        <v>0</v>
      </c>
      <c r="I45" s="626">
        <v>0</v>
      </c>
      <c r="J45" s="384">
        <f t="shared" si="1"/>
        <v>0</v>
      </c>
      <c r="L45" s="11"/>
      <c r="M45" s="11"/>
      <c r="N45" s="11"/>
      <c r="O45" s="11"/>
      <c r="P45" s="11"/>
      <c r="Q45" s="11"/>
    </row>
    <row r="46" spans="1:17" ht="23.25" customHeight="1">
      <c r="A46" s="370"/>
      <c r="B46" s="1588"/>
      <c r="C46" s="1380" t="s">
        <v>2332</v>
      </c>
      <c r="D46" s="1380"/>
      <c r="E46" s="622">
        <v>0</v>
      </c>
      <c r="F46" s="586">
        <v>0</v>
      </c>
      <c r="G46" s="666">
        <f t="shared" si="0"/>
        <v>0</v>
      </c>
      <c r="H46" s="626">
        <v>0</v>
      </c>
      <c r="I46" s="626">
        <v>0</v>
      </c>
      <c r="J46" s="384">
        <f t="shared" si="1"/>
        <v>0</v>
      </c>
      <c r="L46" s="11"/>
      <c r="M46" s="11"/>
      <c r="N46" s="11"/>
      <c r="O46" s="11"/>
      <c r="P46" s="11"/>
      <c r="Q46" s="11"/>
    </row>
    <row r="47" spans="1:17" ht="23.25" customHeight="1">
      <c r="A47" s="370"/>
      <c r="B47" s="1588"/>
      <c r="C47" s="1380" t="s">
        <v>2333</v>
      </c>
      <c r="D47" s="1380"/>
      <c r="E47" s="622">
        <v>0</v>
      </c>
      <c r="F47" s="586">
        <v>0</v>
      </c>
      <c r="G47" s="666">
        <f t="shared" si="0"/>
        <v>0</v>
      </c>
      <c r="H47" s="626">
        <v>0</v>
      </c>
      <c r="I47" s="626">
        <v>0</v>
      </c>
      <c r="J47" s="384">
        <f t="shared" si="1"/>
        <v>0</v>
      </c>
      <c r="L47" s="11"/>
      <c r="M47" s="11"/>
      <c r="N47" s="11"/>
      <c r="O47" s="11"/>
      <c r="P47" s="11"/>
      <c r="Q47" s="11"/>
    </row>
    <row r="48" spans="1:17" s="353" customFormat="1" ht="23.25" customHeight="1">
      <c r="A48" s="370" t="s">
        <v>813</v>
      </c>
      <c r="B48" s="1588"/>
      <c r="C48" s="1580" t="s">
        <v>2334</v>
      </c>
      <c r="D48" s="1582"/>
      <c r="E48" s="662">
        <v>0</v>
      </c>
      <c r="F48" s="659">
        <v>0</v>
      </c>
      <c r="G48" s="666">
        <f t="shared" si="0"/>
        <v>0</v>
      </c>
      <c r="H48" s="658">
        <v>0</v>
      </c>
      <c r="I48" s="658">
        <v>0</v>
      </c>
      <c r="J48" s="384">
        <f t="shared" si="1"/>
        <v>0</v>
      </c>
      <c r="L48" s="11"/>
      <c r="M48" s="11"/>
      <c r="N48" s="11"/>
      <c r="O48" s="11"/>
      <c r="P48" s="11"/>
      <c r="Q48" s="11"/>
    </row>
    <row r="49" spans="1:17" ht="23.25" customHeight="1">
      <c r="A49" s="370"/>
      <c r="B49" s="1588"/>
      <c r="C49" s="1591" t="s">
        <v>2335</v>
      </c>
      <c r="D49" s="1591"/>
      <c r="E49" s="668">
        <v>0</v>
      </c>
      <c r="F49" s="669">
        <v>0</v>
      </c>
      <c r="G49" s="670">
        <f t="shared" si="0"/>
        <v>0</v>
      </c>
      <c r="H49" s="671">
        <v>0</v>
      </c>
      <c r="I49" s="671">
        <v>0</v>
      </c>
      <c r="J49" s="420">
        <f t="shared" si="1"/>
        <v>0</v>
      </c>
      <c r="L49" s="11"/>
      <c r="M49" s="11"/>
      <c r="N49" s="11"/>
      <c r="O49" s="11"/>
      <c r="P49" s="11"/>
      <c r="Q49" s="11"/>
    </row>
    <row r="50" spans="1:17" ht="23.25" customHeight="1">
      <c r="A50" s="370"/>
      <c r="B50" s="1589"/>
      <c r="C50" s="1420" t="s">
        <v>2336</v>
      </c>
      <c r="D50" s="1420"/>
      <c r="E50" s="590">
        <f>SUM(E38:E49)</f>
        <v>0</v>
      </c>
      <c r="F50" s="396">
        <f>SUM(F38:F49)</f>
        <v>0</v>
      </c>
      <c r="G50" s="393">
        <f t="shared" si="0"/>
        <v>0</v>
      </c>
      <c r="H50" s="397">
        <f>SUM(H38:H49)</f>
        <v>0</v>
      </c>
      <c r="I50" s="397">
        <f>SUM(I38:I49)</f>
        <v>0</v>
      </c>
      <c r="J50" s="397">
        <f t="shared" si="1"/>
        <v>0</v>
      </c>
      <c r="L50" s="11"/>
      <c r="M50" s="11"/>
      <c r="N50" s="11"/>
      <c r="O50" s="11"/>
      <c r="P50" s="11"/>
      <c r="Q50" s="11"/>
    </row>
    <row r="51" spans="1:17" ht="23.25" customHeight="1">
      <c r="A51" s="370"/>
      <c r="B51" s="1380" t="s">
        <v>1970</v>
      </c>
      <c r="C51" s="1380"/>
      <c r="D51" s="1380"/>
      <c r="E51" s="431">
        <v>0</v>
      </c>
      <c r="F51" s="424">
        <v>0</v>
      </c>
      <c r="G51" s="383">
        <f t="shared" si="0"/>
        <v>0</v>
      </c>
      <c r="H51" s="432">
        <v>0</v>
      </c>
      <c r="I51" s="432">
        <v>0</v>
      </c>
      <c r="J51" s="384">
        <f t="shared" si="1"/>
        <v>0</v>
      </c>
      <c r="L51" s="11"/>
      <c r="M51" s="11"/>
      <c r="N51" s="11"/>
      <c r="O51" s="11"/>
      <c r="P51" s="11"/>
      <c r="Q51" s="11"/>
    </row>
    <row r="52" spans="1:17" ht="23.25" customHeight="1">
      <c r="A52" s="30"/>
      <c r="B52" s="1359" t="s">
        <v>2315</v>
      </c>
      <c r="C52" s="1365"/>
      <c r="D52" s="1360"/>
      <c r="E52" s="411">
        <f>SUM(E15,E25,E36,E37,E50,E51)</f>
        <v>0</v>
      </c>
      <c r="F52" s="396">
        <f>SUM(F15,F25,F36,F37,F50,F51)</f>
        <v>0</v>
      </c>
      <c r="G52" s="392">
        <f t="shared" si="0"/>
        <v>0</v>
      </c>
      <c r="H52" s="397">
        <f>SUM(H15,H25,H36,H37,H50,H51)</f>
        <v>0</v>
      </c>
      <c r="I52" s="397">
        <f>SUM(I15,I25,I36,I37,I50,I51)</f>
        <v>0</v>
      </c>
      <c r="J52" s="397">
        <f t="shared" si="1"/>
        <v>0</v>
      </c>
      <c r="L52" s="11"/>
      <c r="M52" s="11"/>
      <c r="N52" s="11"/>
      <c r="O52" s="11"/>
      <c r="P52" s="11"/>
      <c r="Q52" s="11"/>
    </row>
    <row r="53" spans="1:17" ht="23.25" customHeight="1">
      <c r="A53" s="757" t="s">
        <v>1416</v>
      </c>
      <c r="B53" s="1309" t="s">
        <v>2283</v>
      </c>
      <c r="C53" s="1361"/>
      <c r="D53" s="1361"/>
      <c r="E53" s="408">
        <v>0</v>
      </c>
      <c r="F53" s="409">
        <v>0</v>
      </c>
      <c r="G53" s="392">
        <f t="shared" si="0"/>
        <v>0</v>
      </c>
      <c r="H53" s="434">
        <v>0</v>
      </c>
      <c r="I53" s="446">
        <v>0</v>
      </c>
      <c r="J53" s="397">
        <f t="shared" si="1"/>
        <v>0</v>
      </c>
      <c r="L53" s="11"/>
      <c r="M53" s="11"/>
      <c r="N53" s="11"/>
      <c r="O53" s="11"/>
      <c r="P53" s="11"/>
      <c r="Q53" s="11"/>
    </row>
    <row r="54" spans="1:17" ht="23.25" customHeight="1">
      <c r="A54" s="757" t="s">
        <v>1417</v>
      </c>
      <c r="B54" s="1580" t="s">
        <v>2342</v>
      </c>
      <c r="C54" s="1581"/>
      <c r="D54" s="1582"/>
      <c r="E54" s="431">
        <v>0</v>
      </c>
      <c r="F54" s="424">
        <v>0</v>
      </c>
      <c r="G54" s="383">
        <f t="shared" si="0"/>
        <v>0</v>
      </c>
      <c r="H54" s="432">
        <v>0</v>
      </c>
      <c r="I54" s="432">
        <v>0</v>
      </c>
      <c r="J54" s="384">
        <f t="shared" si="1"/>
        <v>0</v>
      </c>
      <c r="L54" s="11"/>
      <c r="M54" s="11"/>
      <c r="N54" s="11"/>
      <c r="O54" s="11"/>
      <c r="P54" s="11"/>
      <c r="Q54" s="11"/>
    </row>
    <row r="55" spans="1:17" ht="23.25" customHeight="1">
      <c r="A55" s="758" t="s">
        <v>1418</v>
      </c>
      <c r="B55" s="1359" t="s">
        <v>2315</v>
      </c>
      <c r="C55" s="1365"/>
      <c r="D55" s="1360"/>
      <c r="E55" s="411">
        <f>SUM(E53:E54)</f>
        <v>0</v>
      </c>
      <c r="F55" s="396">
        <f>SUM(F53:F54)</f>
        <v>0</v>
      </c>
      <c r="G55" s="392">
        <f t="shared" si="0"/>
        <v>0</v>
      </c>
      <c r="H55" s="397">
        <f>SUM(H53:H54)</f>
        <v>0</v>
      </c>
      <c r="I55" s="397">
        <f>SUM(I53:I54)</f>
        <v>0</v>
      </c>
      <c r="J55" s="397">
        <f t="shared" si="1"/>
        <v>0</v>
      </c>
      <c r="L55" s="11"/>
      <c r="M55" s="11"/>
      <c r="N55" s="11"/>
      <c r="O55" s="11"/>
      <c r="P55" s="11"/>
      <c r="Q55" s="11"/>
    </row>
    <row r="56" spans="1:17" ht="23.25" customHeight="1">
      <c r="A56" s="370" t="s">
        <v>1419</v>
      </c>
      <c r="B56" s="1380" t="s">
        <v>2338</v>
      </c>
      <c r="C56" s="1380"/>
      <c r="D56" s="1380"/>
      <c r="E56" s="431">
        <v>0</v>
      </c>
      <c r="F56" s="424">
        <v>0</v>
      </c>
      <c r="G56" s="383">
        <f t="shared" si="0"/>
        <v>0</v>
      </c>
      <c r="H56" s="432">
        <v>0</v>
      </c>
      <c r="I56" s="432">
        <v>0</v>
      </c>
      <c r="J56" s="384">
        <f t="shared" si="1"/>
        <v>0</v>
      </c>
      <c r="L56" s="11"/>
      <c r="M56" s="11"/>
      <c r="N56" s="11"/>
      <c r="O56" s="11"/>
      <c r="P56" s="11"/>
      <c r="Q56" s="11"/>
    </row>
    <row r="57" spans="1:17" ht="23.25" customHeight="1">
      <c r="A57" s="370" t="s">
        <v>1420</v>
      </c>
      <c r="B57" s="1380" t="s">
        <v>2339</v>
      </c>
      <c r="C57" s="1380"/>
      <c r="D57" s="1380"/>
      <c r="E57" s="431">
        <v>0</v>
      </c>
      <c r="F57" s="424">
        <v>0</v>
      </c>
      <c r="G57" s="383">
        <f t="shared" si="0"/>
        <v>0</v>
      </c>
      <c r="H57" s="432">
        <v>0</v>
      </c>
      <c r="I57" s="432">
        <v>0</v>
      </c>
      <c r="J57" s="384">
        <f t="shared" si="1"/>
        <v>0</v>
      </c>
      <c r="L57" s="11"/>
      <c r="M57" s="11"/>
      <c r="N57" s="11"/>
      <c r="O57" s="11"/>
      <c r="P57" s="11"/>
      <c r="Q57" s="11"/>
    </row>
    <row r="58" spans="1:17" ht="23.25" customHeight="1">
      <c r="A58" s="758" t="s">
        <v>1421</v>
      </c>
      <c r="B58" s="1359" t="s">
        <v>2315</v>
      </c>
      <c r="C58" s="1365"/>
      <c r="D58" s="1360"/>
      <c r="E58" s="411">
        <f>SUM(E56:E57)</f>
        <v>0</v>
      </c>
      <c r="F58" s="396">
        <f>SUM(F56:F57)</f>
        <v>0</v>
      </c>
      <c r="G58" s="392">
        <f t="shared" si="0"/>
        <v>0</v>
      </c>
      <c r="H58" s="397">
        <f>SUM(H56:H57)</f>
        <v>0</v>
      </c>
      <c r="I58" s="397">
        <f>SUM(I56:I57)</f>
        <v>0</v>
      </c>
      <c r="J58" s="397">
        <f t="shared" si="1"/>
        <v>0</v>
      </c>
      <c r="L58" s="11"/>
      <c r="M58" s="11"/>
      <c r="N58" s="11"/>
      <c r="O58" s="11"/>
      <c r="P58" s="11"/>
      <c r="Q58" s="11"/>
    </row>
    <row r="59" spans="1:17" ht="23.25" customHeight="1">
      <c r="A59" s="28"/>
      <c r="B59" s="27"/>
      <c r="C59" s="27"/>
      <c r="D59" s="44" t="s">
        <v>2214</v>
      </c>
      <c r="E59" s="429">
        <v>2</v>
      </c>
      <c r="F59" s="423">
        <v>0</v>
      </c>
      <c r="G59" s="380">
        <f t="shared" si="0"/>
        <v>2</v>
      </c>
      <c r="H59" s="430">
        <v>0</v>
      </c>
      <c r="I59" s="430">
        <v>1</v>
      </c>
      <c r="J59" s="381">
        <f t="shared" si="1"/>
        <v>3</v>
      </c>
      <c r="L59" s="11"/>
      <c r="M59" s="11"/>
      <c r="N59" s="11"/>
      <c r="O59" s="11"/>
      <c r="P59" s="11"/>
      <c r="Q59" s="11"/>
    </row>
    <row r="60" spans="1:10" ht="23.25" customHeight="1">
      <c r="A60" s="28"/>
      <c r="B60" s="27"/>
      <c r="C60" s="27"/>
      <c r="D60" s="44" t="s">
        <v>2215</v>
      </c>
      <c r="E60" s="431">
        <v>0</v>
      </c>
      <c r="F60" s="424">
        <v>0</v>
      </c>
      <c r="G60" s="383">
        <f t="shared" si="0"/>
        <v>0</v>
      </c>
      <c r="H60" s="432">
        <v>0</v>
      </c>
      <c r="I60" s="432">
        <v>0</v>
      </c>
      <c r="J60" s="384">
        <f t="shared" si="1"/>
        <v>0</v>
      </c>
    </row>
    <row r="61" spans="1:17" ht="23.25" customHeight="1">
      <c r="A61" s="28" t="s">
        <v>812</v>
      </c>
      <c r="B61" s="27" t="s">
        <v>812</v>
      </c>
      <c r="C61" s="27"/>
      <c r="D61" s="44" t="s">
        <v>2216</v>
      </c>
      <c r="E61" s="431">
        <v>0</v>
      </c>
      <c r="F61" s="424">
        <v>0</v>
      </c>
      <c r="G61" s="383">
        <f t="shared" si="0"/>
        <v>0</v>
      </c>
      <c r="H61" s="432">
        <v>0</v>
      </c>
      <c r="I61" s="432">
        <v>0</v>
      </c>
      <c r="J61" s="384">
        <f t="shared" si="1"/>
        <v>0</v>
      </c>
      <c r="L61" s="11"/>
      <c r="M61" s="11"/>
      <c r="N61" s="11"/>
      <c r="O61" s="11"/>
      <c r="P61" s="11"/>
      <c r="Q61" s="11"/>
    </row>
    <row r="62" spans="1:10" ht="23.25" customHeight="1">
      <c r="A62" s="28"/>
      <c r="B62" s="27"/>
      <c r="C62" s="27" t="s">
        <v>2217</v>
      </c>
      <c r="D62" s="44" t="s">
        <v>2218</v>
      </c>
      <c r="E62" s="431">
        <v>2</v>
      </c>
      <c r="F62" s="424">
        <v>0</v>
      </c>
      <c r="G62" s="383">
        <f t="shared" si="0"/>
        <v>2</v>
      </c>
      <c r="H62" s="432">
        <v>0</v>
      </c>
      <c r="I62" s="432">
        <v>1</v>
      </c>
      <c r="J62" s="384">
        <f t="shared" si="1"/>
        <v>3</v>
      </c>
    </row>
    <row r="63" spans="1:10" ht="23.25" customHeight="1">
      <c r="A63" s="28" t="s">
        <v>812</v>
      </c>
      <c r="B63" s="28" t="s">
        <v>936</v>
      </c>
      <c r="C63" s="27"/>
      <c r="D63" s="44" t="s">
        <v>2219</v>
      </c>
      <c r="E63" s="431">
        <v>2</v>
      </c>
      <c r="F63" s="424">
        <v>0</v>
      </c>
      <c r="G63" s="383">
        <f t="shared" si="0"/>
        <v>2</v>
      </c>
      <c r="H63" s="432">
        <v>0</v>
      </c>
      <c r="I63" s="432">
        <v>1</v>
      </c>
      <c r="J63" s="384">
        <f t="shared" si="1"/>
        <v>3</v>
      </c>
    </row>
    <row r="64" spans="1:10" ht="23.25" customHeight="1">
      <c r="A64" s="28"/>
      <c r="B64" s="362"/>
      <c r="C64" s="27"/>
      <c r="D64" s="44" t="s">
        <v>2221</v>
      </c>
      <c r="E64" s="431">
        <v>2</v>
      </c>
      <c r="F64" s="424">
        <v>0</v>
      </c>
      <c r="G64" s="383">
        <f t="shared" si="0"/>
        <v>2</v>
      </c>
      <c r="H64" s="432">
        <v>0</v>
      </c>
      <c r="I64" s="432">
        <v>0</v>
      </c>
      <c r="J64" s="384">
        <f t="shared" si="1"/>
        <v>2</v>
      </c>
    </row>
    <row r="65" spans="1:10" ht="23.25" customHeight="1">
      <c r="A65" s="28" t="s">
        <v>244</v>
      </c>
      <c r="B65" s="28" t="s">
        <v>812</v>
      </c>
      <c r="C65" s="27" t="s">
        <v>265</v>
      </c>
      <c r="D65" s="44" t="s">
        <v>2222</v>
      </c>
      <c r="E65" s="431">
        <v>0</v>
      </c>
      <c r="F65" s="424">
        <v>0</v>
      </c>
      <c r="G65" s="383">
        <f t="shared" si="0"/>
        <v>0</v>
      </c>
      <c r="H65" s="432">
        <v>0</v>
      </c>
      <c r="I65" s="432">
        <v>0</v>
      </c>
      <c r="J65" s="384">
        <f t="shared" si="1"/>
        <v>0</v>
      </c>
    </row>
    <row r="66" spans="1:10" ht="23.25" customHeight="1">
      <c r="A66" s="28"/>
      <c r="B66" s="28"/>
      <c r="C66" s="27"/>
      <c r="D66" s="44" t="s">
        <v>2223</v>
      </c>
      <c r="E66" s="431">
        <v>0</v>
      </c>
      <c r="F66" s="424">
        <v>0</v>
      </c>
      <c r="G66" s="383">
        <f t="shared" si="0"/>
        <v>0</v>
      </c>
      <c r="H66" s="432">
        <v>0</v>
      </c>
      <c r="I66" s="432">
        <v>0</v>
      </c>
      <c r="J66" s="384">
        <f t="shared" si="1"/>
        <v>0</v>
      </c>
    </row>
    <row r="67" spans="1:10" ht="23.25" customHeight="1">
      <c r="A67" s="28" t="s">
        <v>812</v>
      </c>
      <c r="B67" s="28" t="s">
        <v>812</v>
      </c>
      <c r="C67" s="27"/>
      <c r="D67" s="44" t="s">
        <v>2225</v>
      </c>
      <c r="E67" s="431">
        <v>0</v>
      </c>
      <c r="F67" s="424">
        <v>0</v>
      </c>
      <c r="G67" s="383">
        <f t="shared" si="0"/>
        <v>0</v>
      </c>
      <c r="H67" s="432">
        <v>0</v>
      </c>
      <c r="I67" s="432">
        <v>0</v>
      </c>
      <c r="J67" s="384">
        <f t="shared" si="1"/>
        <v>0</v>
      </c>
    </row>
    <row r="68" spans="1:17" s="353" customFormat="1" ht="23.25" customHeight="1">
      <c r="A68" s="355"/>
      <c r="B68" s="351"/>
      <c r="C68" s="352" t="s">
        <v>266</v>
      </c>
      <c r="D68" s="226" t="s">
        <v>498</v>
      </c>
      <c r="E68" s="658">
        <v>0</v>
      </c>
      <c r="F68" s="659">
        <v>0</v>
      </c>
      <c r="G68" s="383">
        <f t="shared" si="0"/>
        <v>0</v>
      </c>
      <c r="H68" s="464">
        <v>0</v>
      </c>
      <c r="I68" s="464">
        <v>0</v>
      </c>
      <c r="J68" s="384">
        <f t="shared" si="1"/>
        <v>0</v>
      </c>
      <c r="L68" s="61"/>
      <c r="M68" s="61"/>
      <c r="N68" s="61"/>
      <c r="O68" s="61"/>
      <c r="P68" s="61"/>
      <c r="Q68" s="61"/>
    </row>
    <row r="69" spans="1:17" s="353" customFormat="1" ht="23.25" customHeight="1">
      <c r="A69" s="355" t="s">
        <v>813</v>
      </c>
      <c r="B69" s="351" t="s">
        <v>264</v>
      </c>
      <c r="C69" s="352"/>
      <c r="D69" s="226" t="s">
        <v>499</v>
      </c>
      <c r="E69" s="658">
        <v>0</v>
      </c>
      <c r="F69" s="659">
        <v>0</v>
      </c>
      <c r="G69" s="383">
        <f t="shared" si="0"/>
        <v>0</v>
      </c>
      <c r="H69" s="464">
        <v>0</v>
      </c>
      <c r="I69" s="464">
        <v>0</v>
      </c>
      <c r="J69" s="384">
        <f t="shared" si="1"/>
        <v>0</v>
      </c>
      <c r="L69" s="61"/>
      <c r="M69" s="61"/>
      <c r="N69" s="61"/>
      <c r="O69" s="61"/>
      <c r="P69" s="61"/>
      <c r="Q69" s="61"/>
    </row>
    <row r="70" spans="1:10" ht="23.25" customHeight="1">
      <c r="A70" s="28"/>
      <c r="B70" s="28"/>
      <c r="C70" s="27"/>
      <c r="D70" s="44" t="s">
        <v>1452</v>
      </c>
      <c r="E70" s="431">
        <v>0</v>
      </c>
      <c r="F70" s="424">
        <v>0</v>
      </c>
      <c r="G70" s="383">
        <f t="shared" si="0"/>
        <v>0</v>
      </c>
      <c r="H70" s="432">
        <v>0</v>
      </c>
      <c r="I70" s="432">
        <v>0</v>
      </c>
      <c r="J70" s="384">
        <f t="shared" si="1"/>
        <v>0</v>
      </c>
    </row>
    <row r="71" spans="1:10" ht="23.25" customHeight="1">
      <c r="A71" s="919"/>
      <c r="B71" s="30"/>
      <c r="C71" s="29"/>
      <c r="D71" s="42" t="s">
        <v>2026</v>
      </c>
      <c r="E71" s="433">
        <f>SUM(E59:E70)</f>
        <v>8</v>
      </c>
      <c r="F71" s="390">
        <f>SUM(F59:F70)</f>
        <v>0</v>
      </c>
      <c r="G71" s="386">
        <f t="shared" si="0"/>
        <v>8</v>
      </c>
      <c r="H71" s="387">
        <f>SUM(H59:H70)</f>
        <v>0</v>
      </c>
      <c r="I71" s="387">
        <f>SUM(I59:I70)</f>
        <v>3</v>
      </c>
      <c r="J71" s="387">
        <f aca="true" t="shared" si="2" ref="J71:J140">SUM(G71+H71+I71)</f>
        <v>11</v>
      </c>
    </row>
    <row r="72" spans="1:10" ht="21" customHeight="1">
      <c r="A72" s="28"/>
      <c r="B72" s="28"/>
      <c r="C72" s="27"/>
      <c r="D72" s="918" t="s">
        <v>1079</v>
      </c>
      <c r="E72" s="591">
        <v>0</v>
      </c>
      <c r="F72" s="592">
        <v>0</v>
      </c>
      <c r="G72" s="399">
        <f t="shared" si="0"/>
        <v>0</v>
      </c>
      <c r="H72" s="664">
        <v>0</v>
      </c>
      <c r="I72" s="664">
        <v>0</v>
      </c>
      <c r="J72" s="406">
        <f t="shared" si="2"/>
        <v>0</v>
      </c>
    </row>
    <row r="73" spans="1:10" ht="21" customHeight="1">
      <c r="A73" s="28"/>
      <c r="B73" s="27"/>
      <c r="C73" s="27"/>
      <c r="D73" s="44" t="s">
        <v>1080</v>
      </c>
      <c r="E73" s="431">
        <v>0</v>
      </c>
      <c r="F73" s="424">
        <v>0</v>
      </c>
      <c r="G73" s="383">
        <f aca="true" t="shared" si="3" ref="G73:G142">(E73-F73)</f>
        <v>0</v>
      </c>
      <c r="H73" s="432">
        <v>0</v>
      </c>
      <c r="I73" s="432">
        <v>0</v>
      </c>
      <c r="J73" s="384">
        <f t="shared" si="2"/>
        <v>0</v>
      </c>
    </row>
    <row r="74" spans="1:10" ht="21" customHeight="1">
      <c r="A74" s="28"/>
      <c r="B74" s="27" t="s">
        <v>812</v>
      </c>
      <c r="C74" s="27" t="s">
        <v>2226</v>
      </c>
      <c r="D74" s="44" t="s">
        <v>2227</v>
      </c>
      <c r="E74" s="431">
        <v>0</v>
      </c>
      <c r="F74" s="424">
        <v>0</v>
      </c>
      <c r="G74" s="383">
        <f t="shared" si="3"/>
        <v>0</v>
      </c>
      <c r="H74" s="432">
        <v>0</v>
      </c>
      <c r="I74" s="432">
        <v>0</v>
      </c>
      <c r="J74" s="384">
        <f t="shared" si="2"/>
        <v>0</v>
      </c>
    </row>
    <row r="75" spans="1:10" ht="21" customHeight="1">
      <c r="A75" s="351"/>
      <c r="B75" s="27"/>
      <c r="C75" s="27"/>
      <c r="D75" s="44" t="s">
        <v>2228</v>
      </c>
      <c r="E75" s="431">
        <v>0</v>
      </c>
      <c r="F75" s="424">
        <v>0</v>
      </c>
      <c r="G75" s="383">
        <f t="shared" si="3"/>
        <v>0</v>
      </c>
      <c r="H75" s="432">
        <v>0</v>
      </c>
      <c r="I75" s="432">
        <v>0</v>
      </c>
      <c r="J75" s="384">
        <f t="shared" si="2"/>
        <v>0</v>
      </c>
    </row>
    <row r="76" spans="1:10" ht="21" customHeight="1">
      <c r="A76" s="28" t="s">
        <v>812</v>
      </c>
      <c r="B76" s="27"/>
      <c r="C76" s="27"/>
      <c r="D76" s="44" t="s">
        <v>2229</v>
      </c>
      <c r="E76" s="431">
        <v>9</v>
      </c>
      <c r="F76" s="424">
        <v>0</v>
      </c>
      <c r="G76" s="383">
        <f t="shared" si="3"/>
        <v>9</v>
      </c>
      <c r="H76" s="432">
        <v>0</v>
      </c>
      <c r="I76" s="432">
        <v>3</v>
      </c>
      <c r="J76" s="384">
        <f t="shared" si="2"/>
        <v>12</v>
      </c>
    </row>
    <row r="77" spans="1:10" ht="21" customHeight="1">
      <c r="A77" s="28"/>
      <c r="B77" s="27" t="s">
        <v>936</v>
      </c>
      <c r="C77" s="27"/>
      <c r="D77" s="44" t="s">
        <v>2230</v>
      </c>
      <c r="E77" s="431">
        <v>0</v>
      </c>
      <c r="F77" s="424">
        <v>0</v>
      </c>
      <c r="G77" s="383">
        <f t="shared" si="3"/>
        <v>0</v>
      </c>
      <c r="H77" s="432">
        <v>0</v>
      </c>
      <c r="I77" s="432">
        <v>0</v>
      </c>
      <c r="J77" s="384">
        <f t="shared" si="2"/>
        <v>0</v>
      </c>
    </row>
    <row r="78" spans="1:10" ht="21" customHeight="1">
      <c r="A78" s="28"/>
      <c r="B78" s="27"/>
      <c r="C78" s="27" t="s">
        <v>812</v>
      </c>
      <c r="D78" s="44" t="s">
        <v>2231</v>
      </c>
      <c r="E78" s="431">
        <v>6</v>
      </c>
      <c r="F78" s="424">
        <v>0</v>
      </c>
      <c r="G78" s="383">
        <f t="shared" si="3"/>
        <v>6</v>
      </c>
      <c r="H78" s="432">
        <v>0</v>
      </c>
      <c r="I78" s="432">
        <v>2</v>
      </c>
      <c r="J78" s="384">
        <f t="shared" si="2"/>
        <v>8</v>
      </c>
    </row>
    <row r="79" spans="1:10" ht="21" customHeight="1">
      <c r="A79" s="28"/>
      <c r="B79" s="27"/>
      <c r="C79" s="27"/>
      <c r="D79" s="44" t="s">
        <v>2232</v>
      </c>
      <c r="E79" s="431">
        <v>0</v>
      </c>
      <c r="F79" s="424">
        <v>0</v>
      </c>
      <c r="G79" s="383">
        <f t="shared" si="3"/>
        <v>0</v>
      </c>
      <c r="H79" s="432">
        <v>0</v>
      </c>
      <c r="I79" s="432">
        <v>0</v>
      </c>
      <c r="J79" s="384">
        <f t="shared" si="2"/>
        <v>0</v>
      </c>
    </row>
    <row r="80" spans="1:10" ht="21" customHeight="1">
      <c r="A80" s="28" t="s">
        <v>1006</v>
      </c>
      <c r="B80" s="27" t="s">
        <v>812</v>
      </c>
      <c r="C80" s="27"/>
      <c r="D80" s="44" t="s">
        <v>2233</v>
      </c>
      <c r="E80" s="431">
        <v>0</v>
      </c>
      <c r="F80" s="424">
        <v>0</v>
      </c>
      <c r="G80" s="383">
        <f t="shared" si="3"/>
        <v>0</v>
      </c>
      <c r="H80" s="432">
        <v>0</v>
      </c>
      <c r="I80" s="432">
        <v>0</v>
      </c>
      <c r="J80" s="384">
        <f t="shared" si="2"/>
        <v>0</v>
      </c>
    </row>
    <row r="81" spans="1:10" ht="21" customHeight="1">
      <c r="A81" s="28" t="s">
        <v>812</v>
      </c>
      <c r="B81" s="27"/>
      <c r="C81" s="27"/>
      <c r="D81" s="44" t="s">
        <v>2234</v>
      </c>
      <c r="E81" s="431">
        <v>1</v>
      </c>
      <c r="F81" s="424">
        <v>0</v>
      </c>
      <c r="G81" s="383">
        <f t="shared" si="3"/>
        <v>1</v>
      </c>
      <c r="H81" s="432">
        <v>0</v>
      </c>
      <c r="I81" s="432">
        <v>0</v>
      </c>
      <c r="J81" s="384">
        <f t="shared" si="2"/>
        <v>1</v>
      </c>
    </row>
    <row r="82" spans="1:10" ht="21" customHeight="1">
      <c r="A82" s="28"/>
      <c r="B82" s="27"/>
      <c r="C82" s="27" t="s">
        <v>812</v>
      </c>
      <c r="D82" s="44" t="s">
        <v>2235</v>
      </c>
      <c r="E82" s="431">
        <v>0</v>
      </c>
      <c r="F82" s="424">
        <v>0</v>
      </c>
      <c r="G82" s="383">
        <f t="shared" si="3"/>
        <v>0</v>
      </c>
      <c r="H82" s="432">
        <v>0</v>
      </c>
      <c r="I82" s="432">
        <v>0</v>
      </c>
      <c r="J82" s="384">
        <f t="shared" si="2"/>
        <v>0</v>
      </c>
    </row>
    <row r="83" spans="1:10" ht="21" customHeight="1">
      <c r="A83" s="28"/>
      <c r="B83" s="27" t="s">
        <v>812</v>
      </c>
      <c r="C83" s="27"/>
      <c r="D83" s="44" t="s">
        <v>2236</v>
      </c>
      <c r="E83" s="431">
        <v>0</v>
      </c>
      <c r="F83" s="424">
        <v>0</v>
      </c>
      <c r="G83" s="383">
        <f t="shared" si="3"/>
        <v>0</v>
      </c>
      <c r="H83" s="432">
        <v>0</v>
      </c>
      <c r="I83" s="432">
        <v>0</v>
      </c>
      <c r="J83" s="384">
        <f t="shared" si="2"/>
        <v>0</v>
      </c>
    </row>
    <row r="84" spans="1:10" ht="21" customHeight="1">
      <c r="A84" s="28"/>
      <c r="B84" s="27"/>
      <c r="C84" s="27"/>
      <c r="D84" s="44" t="s">
        <v>2237</v>
      </c>
      <c r="E84" s="431">
        <v>0</v>
      </c>
      <c r="F84" s="424">
        <v>0</v>
      </c>
      <c r="G84" s="383">
        <f t="shared" si="3"/>
        <v>0</v>
      </c>
      <c r="H84" s="432">
        <v>0</v>
      </c>
      <c r="I84" s="432">
        <v>0</v>
      </c>
      <c r="J84" s="384">
        <f t="shared" si="2"/>
        <v>0</v>
      </c>
    </row>
    <row r="85" spans="1:10" ht="21" customHeight="1">
      <c r="A85" s="28"/>
      <c r="B85" s="27"/>
      <c r="C85" s="27"/>
      <c r="D85" s="44" t="s">
        <v>2238</v>
      </c>
      <c r="E85" s="431">
        <v>1</v>
      </c>
      <c r="F85" s="424">
        <v>0</v>
      </c>
      <c r="G85" s="383">
        <f t="shared" si="3"/>
        <v>1</v>
      </c>
      <c r="H85" s="432">
        <v>0</v>
      </c>
      <c r="I85" s="432">
        <v>1</v>
      </c>
      <c r="J85" s="384">
        <f t="shared" si="2"/>
        <v>2</v>
      </c>
    </row>
    <row r="86" spans="1:10" ht="21" customHeight="1">
      <c r="A86" s="28" t="s">
        <v>2284</v>
      </c>
      <c r="B86" s="27" t="s">
        <v>2284</v>
      </c>
      <c r="C86" s="27" t="s">
        <v>2284</v>
      </c>
      <c r="D86" s="44" t="s">
        <v>2239</v>
      </c>
      <c r="E86" s="431">
        <v>0</v>
      </c>
      <c r="F86" s="424">
        <v>0</v>
      </c>
      <c r="G86" s="383">
        <f t="shared" si="3"/>
        <v>0</v>
      </c>
      <c r="H86" s="432">
        <v>0</v>
      </c>
      <c r="I86" s="432">
        <v>0</v>
      </c>
      <c r="J86" s="384">
        <f t="shared" si="2"/>
        <v>0</v>
      </c>
    </row>
    <row r="87" spans="1:10" ht="21" customHeight="1">
      <c r="A87" s="28"/>
      <c r="B87" s="27"/>
      <c r="C87" s="27"/>
      <c r="D87" s="226" t="s">
        <v>1523</v>
      </c>
      <c r="E87" s="431">
        <v>0</v>
      </c>
      <c r="F87" s="424">
        <v>0</v>
      </c>
      <c r="G87" s="383">
        <f t="shared" si="3"/>
        <v>0</v>
      </c>
      <c r="H87" s="432">
        <v>0</v>
      </c>
      <c r="I87" s="432">
        <v>0</v>
      </c>
      <c r="J87" s="384">
        <f t="shared" si="2"/>
        <v>0</v>
      </c>
    </row>
    <row r="88" spans="1:10" ht="21" customHeight="1">
      <c r="A88" s="28"/>
      <c r="B88" s="27"/>
      <c r="C88" s="27"/>
      <c r="D88" s="226" t="s">
        <v>2322</v>
      </c>
      <c r="E88" s="431">
        <v>0</v>
      </c>
      <c r="F88" s="424">
        <v>0</v>
      </c>
      <c r="G88" s="383">
        <f t="shared" si="3"/>
        <v>0</v>
      </c>
      <c r="H88" s="432">
        <v>0</v>
      </c>
      <c r="I88" s="432">
        <v>0</v>
      </c>
      <c r="J88" s="384">
        <f t="shared" si="2"/>
        <v>0</v>
      </c>
    </row>
    <row r="89" spans="1:10" ht="21" customHeight="1">
      <c r="A89" s="28"/>
      <c r="B89" s="27"/>
      <c r="C89" s="27"/>
      <c r="D89" s="226" t="s">
        <v>920</v>
      </c>
      <c r="E89" s="431">
        <v>0</v>
      </c>
      <c r="F89" s="424">
        <v>0</v>
      </c>
      <c r="G89" s="383">
        <f>(E89-F89)</f>
        <v>0</v>
      </c>
      <c r="H89" s="432">
        <v>0</v>
      </c>
      <c r="I89" s="432">
        <v>0</v>
      </c>
      <c r="J89" s="384">
        <f>SUM(G89+H89+I89)</f>
        <v>0</v>
      </c>
    </row>
    <row r="90" spans="1:10" ht="21" customHeight="1">
      <c r="A90" s="28"/>
      <c r="B90" s="27"/>
      <c r="C90" s="27"/>
      <c r="D90" s="226" t="s">
        <v>921</v>
      </c>
      <c r="E90" s="431">
        <v>0</v>
      </c>
      <c r="F90" s="424">
        <v>0</v>
      </c>
      <c r="G90" s="383">
        <f>(E90-F90)</f>
        <v>0</v>
      </c>
      <c r="H90" s="432">
        <v>0</v>
      </c>
      <c r="I90" s="432">
        <v>0</v>
      </c>
      <c r="J90" s="384">
        <f>SUM(G90+H90+I90)</f>
        <v>0</v>
      </c>
    </row>
    <row r="91" spans="1:10" ht="21" customHeight="1">
      <c r="A91" s="28"/>
      <c r="B91" s="27"/>
      <c r="C91" s="27"/>
      <c r="D91" s="226" t="s">
        <v>2093</v>
      </c>
      <c r="E91" s="431">
        <v>0</v>
      </c>
      <c r="F91" s="424">
        <v>0</v>
      </c>
      <c r="G91" s="383">
        <f t="shared" si="3"/>
        <v>0</v>
      </c>
      <c r="H91" s="432">
        <v>0</v>
      </c>
      <c r="I91" s="432">
        <v>0</v>
      </c>
      <c r="J91" s="384">
        <f t="shared" si="2"/>
        <v>0</v>
      </c>
    </row>
    <row r="92" spans="1:10" ht="21" customHeight="1">
      <c r="A92" s="28"/>
      <c r="B92" s="27"/>
      <c r="C92" s="27"/>
      <c r="D92" s="226" t="s">
        <v>327</v>
      </c>
      <c r="E92" s="431">
        <v>0</v>
      </c>
      <c r="F92" s="424">
        <v>0</v>
      </c>
      <c r="G92" s="383">
        <f t="shared" si="3"/>
        <v>0</v>
      </c>
      <c r="H92" s="432">
        <v>0</v>
      </c>
      <c r="I92" s="432">
        <v>0</v>
      </c>
      <c r="J92" s="384">
        <f t="shared" si="2"/>
        <v>0</v>
      </c>
    </row>
    <row r="93" spans="1:10" ht="21" customHeight="1">
      <c r="A93" s="28"/>
      <c r="B93" s="27"/>
      <c r="C93" s="27"/>
      <c r="D93" s="44" t="s">
        <v>2240</v>
      </c>
      <c r="E93" s="431">
        <v>1</v>
      </c>
      <c r="F93" s="424">
        <v>0</v>
      </c>
      <c r="G93" s="383">
        <f t="shared" si="3"/>
        <v>1</v>
      </c>
      <c r="H93" s="432">
        <v>0</v>
      </c>
      <c r="I93" s="432">
        <v>0</v>
      </c>
      <c r="J93" s="384">
        <f t="shared" si="2"/>
        <v>1</v>
      </c>
    </row>
    <row r="94" spans="1:10" ht="21" customHeight="1">
      <c r="A94" s="28" t="s">
        <v>812</v>
      </c>
      <c r="B94" s="28"/>
      <c r="C94" s="30"/>
      <c r="D94" s="219" t="s">
        <v>2241</v>
      </c>
      <c r="E94" s="433">
        <f>SUM(E72:E93)</f>
        <v>18</v>
      </c>
      <c r="F94" s="390">
        <f>SUM(F72:F93)</f>
        <v>0</v>
      </c>
      <c r="G94" s="386">
        <f>(E94-F94)</f>
        <v>18</v>
      </c>
      <c r="H94" s="387">
        <f>SUM(H72:H93)</f>
        <v>0</v>
      </c>
      <c r="I94" s="387">
        <f>SUM(I72:I93)</f>
        <v>6</v>
      </c>
      <c r="J94" s="387">
        <f>SUM(G94+H94+I94)</f>
        <v>24</v>
      </c>
    </row>
    <row r="95" spans="1:10" ht="21" customHeight="1">
      <c r="A95" s="28"/>
      <c r="B95" s="26"/>
      <c r="C95" s="1595" t="s">
        <v>2242</v>
      </c>
      <c r="D95" s="1596"/>
      <c r="E95" s="408">
        <v>0</v>
      </c>
      <c r="F95" s="413">
        <v>0</v>
      </c>
      <c r="G95" s="392">
        <f t="shared" si="3"/>
        <v>0</v>
      </c>
      <c r="H95" s="446">
        <v>0</v>
      </c>
      <c r="I95" s="446">
        <v>0</v>
      </c>
      <c r="J95" s="397">
        <f t="shared" si="2"/>
        <v>0</v>
      </c>
    </row>
    <row r="96" spans="1:10" ht="21" customHeight="1">
      <c r="A96" s="28"/>
      <c r="B96" s="1359" t="s">
        <v>2125</v>
      </c>
      <c r="C96" s="1365"/>
      <c r="D96" s="1360"/>
      <c r="E96" s="411">
        <f>E71+E94+E95</f>
        <v>26</v>
      </c>
      <c r="F96" s="396">
        <f>F71+F94+F95</f>
        <v>0</v>
      </c>
      <c r="G96" s="392">
        <f>(E96-F96)</f>
        <v>26</v>
      </c>
      <c r="H96" s="397">
        <f>H71+H94+H95</f>
        <v>0</v>
      </c>
      <c r="I96" s="397">
        <f>I71+I94+I95</f>
        <v>9</v>
      </c>
      <c r="J96" s="397">
        <f t="shared" si="2"/>
        <v>35</v>
      </c>
    </row>
    <row r="97" spans="1:17" s="353" customFormat="1" ht="21" customHeight="1">
      <c r="A97" s="28"/>
      <c r="B97" s="354"/>
      <c r="C97" s="1597" t="s">
        <v>2243</v>
      </c>
      <c r="D97" s="1598"/>
      <c r="E97" s="660">
        <v>38</v>
      </c>
      <c r="F97" s="534">
        <v>0</v>
      </c>
      <c r="G97" s="380">
        <f t="shared" si="3"/>
        <v>38</v>
      </c>
      <c r="H97" s="661">
        <v>0</v>
      </c>
      <c r="I97" s="661">
        <v>12</v>
      </c>
      <c r="J97" s="381">
        <f t="shared" si="2"/>
        <v>50</v>
      </c>
      <c r="L97" s="61"/>
      <c r="M97" s="61"/>
      <c r="N97" s="61"/>
      <c r="O97" s="61"/>
      <c r="P97" s="61"/>
      <c r="Q97" s="61"/>
    </row>
    <row r="98" spans="1:17" s="353" customFormat="1" ht="21" customHeight="1">
      <c r="A98" s="28"/>
      <c r="B98" s="351"/>
      <c r="C98" s="1583" t="s">
        <v>2244</v>
      </c>
      <c r="D98" s="1584"/>
      <c r="E98" s="662">
        <v>6</v>
      </c>
      <c r="F98" s="659">
        <v>0</v>
      </c>
      <c r="G98" s="383">
        <f t="shared" si="3"/>
        <v>6</v>
      </c>
      <c r="H98" s="464">
        <v>0</v>
      </c>
      <c r="I98" s="464">
        <v>2</v>
      </c>
      <c r="J98" s="384">
        <f t="shared" si="2"/>
        <v>8</v>
      </c>
      <c r="L98" s="61"/>
      <c r="M98" s="61"/>
      <c r="N98" s="61"/>
      <c r="O98" s="61"/>
      <c r="P98" s="61"/>
      <c r="Q98" s="61"/>
    </row>
    <row r="99" spans="1:17" s="353" customFormat="1" ht="21" customHeight="1">
      <c r="A99" s="351" t="s">
        <v>813</v>
      </c>
      <c r="B99" s="351"/>
      <c r="C99" s="1583" t="s">
        <v>2245</v>
      </c>
      <c r="D99" s="1584"/>
      <c r="E99" s="662">
        <v>0</v>
      </c>
      <c r="F99" s="659">
        <v>0</v>
      </c>
      <c r="G99" s="383">
        <f t="shared" si="3"/>
        <v>0</v>
      </c>
      <c r="H99" s="464">
        <v>0</v>
      </c>
      <c r="I99" s="464">
        <v>0</v>
      </c>
      <c r="J99" s="384">
        <f t="shared" si="2"/>
        <v>0</v>
      </c>
      <c r="L99" s="61"/>
      <c r="M99" s="61"/>
      <c r="N99" s="61"/>
      <c r="O99" s="61"/>
      <c r="P99" s="61"/>
      <c r="Q99" s="61"/>
    </row>
    <row r="100" spans="1:17" s="353" customFormat="1" ht="21" customHeight="1">
      <c r="A100" s="351"/>
      <c r="B100" s="351" t="s">
        <v>245</v>
      </c>
      <c r="C100" s="1583" t="s">
        <v>2224</v>
      </c>
      <c r="D100" s="1584"/>
      <c r="E100" s="662">
        <v>2</v>
      </c>
      <c r="F100" s="659">
        <v>0</v>
      </c>
      <c r="G100" s="383">
        <f t="shared" si="3"/>
        <v>2</v>
      </c>
      <c r="H100" s="464">
        <v>0</v>
      </c>
      <c r="I100" s="464">
        <v>1</v>
      </c>
      <c r="J100" s="384">
        <f t="shared" si="2"/>
        <v>3</v>
      </c>
      <c r="L100" s="61"/>
      <c r="M100" s="61"/>
      <c r="N100" s="61"/>
      <c r="O100" s="61"/>
      <c r="P100" s="61"/>
      <c r="Q100" s="61"/>
    </row>
    <row r="101" spans="1:17" s="353" customFormat="1" ht="21" customHeight="1">
      <c r="A101" s="351"/>
      <c r="B101" s="351" t="s">
        <v>949</v>
      </c>
      <c r="C101" s="1583" t="s">
        <v>246</v>
      </c>
      <c r="D101" s="1584"/>
      <c r="E101" s="662">
        <v>0</v>
      </c>
      <c r="F101" s="659">
        <v>0</v>
      </c>
      <c r="G101" s="383">
        <f t="shared" si="3"/>
        <v>0</v>
      </c>
      <c r="H101" s="464">
        <v>0</v>
      </c>
      <c r="I101" s="464">
        <v>0</v>
      </c>
      <c r="J101" s="384">
        <f t="shared" si="2"/>
        <v>0</v>
      </c>
      <c r="L101" s="61"/>
      <c r="M101" s="61"/>
      <c r="N101" s="61"/>
      <c r="O101" s="61"/>
      <c r="P101" s="61"/>
      <c r="Q101" s="61"/>
    </row>
    <row r="102" spans="1:17" s="353" customFormat="1" ht="21" customHeight="1">
      <c r="A102" s="351"/>
      <c r="B102" s="351" t="s">
        <v>929</v>
      </c>
      <c r="C102" s="1583" t="s">
        <v>2246</v>
      </c>
      <c r="D102" s="1584"/>
      <c r="E102" s="662">
        <v>2</v>
      </c>
      <c r="F102" s="659">
        <v>0</v>
      </c>
      <c r="G102" s="383">
        <f t="shared" si="3"/>
        <v>2</v>
      </c>
      <c r="H102" s="464">
        <v>0</v>
      </c>
      <c r="I102" s="464">
        <v>1</v>
      </c>
      <c r="J102" s="384">
        <f t="shared" si="2"/>
        <v>3</v>
      </c>
      <c r="L102" s="61"/>
      <c r="M102" s="61"/>
      <c r="N102" s="61"/>
      <c r="O102" s="61"/>
      <c r="P102" s="61"/>
      <c r="Q102" s="61"/>
    </row>
    <row r="103" spans="1:17" s="353" customFormat="1" ht="21" customHeight="1">
      <c r="A103" s="351"/>
      <c r="B103" s="351" t="s">
        <v>931</v>
      </c>
      <c r="C103" s="1583" t="s">
        <v>2247</v>
      </c>
      <c r="D103" s="1584"/>
      <c r="E103" s="662">
        <v>0</v>
      </c>
      <c r="F103" s="659">
        <v>0</v>
      </c>
      <c r="G103" s="383">
        <f t="shared" si="3"/>
        <v>0</v>
      </c>
      <c r="H103" s="464">
        <v>0</v>
      </c>
      <c r="I103" s="464">
        <v>0</v>
      </c>
      <c r="J103" s="384">
        <f t="shared" si="2"/>
        <v>0</v>
      </c>
      <c r="L103" s="61"/>
      <c r="M103" s="61"/>
      <c r="N103" s="61"/>
      <c r="O103" s="61"/>
      <c r="P103" s="61"/>
      <c r="Q103" s="61"/>
    </row>
    <row r="104" spans="1:17" s="353" customFormat="1" ht="21" customHeight="1">
      <c r="A104" s="351"/>
      <c r="B104" s="351"/>
      <c r="C104" s="1583" t="s">
        <v>1877</v>
      </c>
      <c r="D104" s="1584"/>
      <c r="E104" s="662">
        <v>0</v>
      </c>
      <c r="F104" s="659">
        <v>0</v>
      </c>
      <c r="G104" s="383">
        <f t="shared" si="3"/>
        <v>0</v>
      </c>
      <c r="H104" s="464">
        <v>0</v>
      </c>
      <c r="I104" s="464">
        <v>0</v>
      </c>
      <c r="J104" s="384">
        <f t="shared" si="2"/>
        <v>0</v>
      </c>
      <c r="L104" s="61"/>
      <c r="M104" s="61"/>
      <c r="N104" s="61"/>
      <c r="O104" s="61"/>
      <c r="P104" s="61"/>
      <c r="Q104" s="61"/>
    </row>
    <row r="105" spans="1:17" s="353" customFormat="1" ht="21" customHeight="1">
      <c r="A105" s="351"/>
      <c r="B105" s="351" t="s">
        <v>812</v>
      </c>
      <c r="C105" s="1583" t="s">
        <v>2323</v>
      </c>
      <c r="D105" s="1584"/>
      <c r="E105" s="662">
        <v>0</v>
      </c>
      <c r="F105" s="659">
        <v>0</v>
      </c>
      <c r="G105" s="383">
        <f t="shared" si="3"/>
        <v>0</v>
      </c>
      <c r="H105" s="464">
        <v>0</v>
      </c>
      <c r="I105" s="464">
        <v>0</v>
      </c>
      <c r="J105" s="384">
        <f t="shared" si="2"/>
        <v>0</v>
      </c>
      <c r="L105" s="61"/>
      <c r="M105" s="61"/>
      <c r="N105" s="61"/>
      <c r="O105" s="61"/>
      <c r="P105" s="61"/>
      <c r="Q105" s="61"/>
    </row>
    <row r="106" spans="1:17" s="353" customFormat="1" ht="21" customHeight="1">
      <c r="A106" s="351"/>
      <c r="B106" s="351" t="s">
        <v>2220</v>
      </c>
      <c r="C106" s="1583" t="s">
        <v>2324</v>
      </c>
      <c r="D106" s="1584"/>
      <c r="E106" s="662">
        <v>1</v>
      </c>
      <c r="F106" s="659">
        <v>0</v>
      </c>
      <c r="G106" s="383">
        <f t="shared" si="3"/>
        <v>1</v>
      </c>
      <c r="H106" s="464">
        <v>0</v>
      </c>
      <c r="I106" s="464">
        <v>0</v>
      </c>
      <c r="J106" s="384">
        <f t="shared" si="2"/>
        <v>1</v>
      </c>
      <c r="L106" s="61"/>
      <c r="M106" s="61"/>
      <c r="N106" s="61"/>
      <c r="O106" s="61"/>
      <c r="P106" s="61"/>
      <c r="Q106" s="61"/>
    </row>
    <row r="107" spans="1:17" s="353" customFormat="1" ht="21" customHeight="1">
      <c r="A107" s="351"/>
      <c r="B107" s="351" t="s">
        <v>2284</v>
      </c>
      <c r="C107" s="1583" t="s">
        <v>2325</v>
      </c>
      <c r="D107" s="1584"/>
      <c r="E107" s="662">
        <v>0</v>
      </c>
      <c r="F107" s="659">
        <v>0</v>
      </c>
      <c r="G107" s="383">
        <f t="shared" si="3"/>
        <v>0</v>
      </c>
      <c r="H107" s="464">
        <v>0</v>
      </c>
      <c r="I107" s="464">
        <v>0</v>
      </c>
      <c r="J107" s="384">
        <f t="shared" si="2"/>
        <v>0</v>
      </c>
      <c r="L107" s="61"/>
      <c r="M107" s="61"/>
      <c r="N107" s="61"/>
      <c r="O107" s="61"/>
      <c r="P107" s="61"/>
      <c r="Q107" s="61"/>
    </row>
    <row r="108" spans="1:17" s="353" customFormat="1" ht="21" customHeight="1">
      <c r="A108" s="351"/>
      <c r="B108" s="351"/>
      <c r="C108" s="1583" t="s">
        <v>1248</v>
      </c>
      <c r="D108" s="1584"/>
      <c r="E108" s="662">
        <v>6</v>
      </c>
      <c r="F108" s="659">
        <v>0</v>
      </c>
      <c r="G108" s="383">
        <f t="shared" si="3"/>
        <v>6</v>
      </c>
      <c r="H108" s="464">
        <v>0</v>
      </c>
      <c r="I108" s="464">
        <v>2</v>
      </c>
      <c r="J108" s="384">
        <f t="shared" si="2"/>
        <v>8</v>
      </c>
      <c r="L108" s="61"/>
      <c r="M108" s="61"/>
      <c r="N108" s="61"/>
      <c r="O108" s="61"/>
      <c r="P108" s="61"/>
      <c r="Q108" s="61"/>
    </row>
    <row r="109" spans="1:17" s="353" customFormat="1" ht="21" customHeight="1">
      <c r="A109" s="351"/>
      <c r="B109" s="351"/>
      <c r="C109" s="1583" t="s">
        <v>2248</v>
      </c>
      <c r="D109" s="1584"/>
      <c r="E109" s="662">
        <v>4</v>
      </c>
      <c r="F109" s="659">
        <v>0</v>
      </c>
      <c r="G109" s="383">
        <f>(E109-F109)</f>
        <v>4</v>
      </c>
      <c r="H109" s="464">
        <v>0</v>
      </c>
      <c r="I109" s="464">
        <v>1</v>
      </c>
      <c r="J109" s="384">
        <f>SUM(G109+H109+I109)</f>
        <v>5</v>
      </c>
      <c r="L109" s="61"/>
      <c r="M109" s="61"/>
      <c r="N109" s="61"/>
      <c r="O109" s="61"/>
      <c r="P109" s="61"/>
      <c r="Q109" s="61"/>
    </row>
    <row r="110" spans="1:17" s="353" customFormat="1" ht="21" customHeight="1">
      <c r="A110" s="351"/>
      <c r="B110" s="355"/>
      <c r="C110" s="1583" t="s">
        <v>922</v>
      </c>
      <c r="D110" s="1584"/>
      <c r="E110" s="662">
        <v>0</v>
      </c>
      <c r="F110" s="659">
        <v>0</v>
      </c>
      <c r="G110" s="383">
        <f t="shared" si="3"/>
        <v>0</v>
      </c>
      <c r="H110" s="464">
        <v>0</v>
      </c>
      <c r="I110" s="464">
        <v>0</v>
      </c>
      <c r="J110" s="384">
        <f t="shared" si="2"/>
        <v>0</v>
      </c>
      <c r="L110" s="61"/>
      <c r="M110" s="61"/>
      <c r="N110" s="61"/>
      <c r="O110" s="61"/>
      <c r="P110" s="61"/>
      <c r="Q110" s="61"/>
    </row>
    <row r="111" spans="1:10" ht="21" customHeight="1">
      <c r="A111" s="28"/>
      <c r="B111" s="356"/>
      <c r="C111" s="1304" t="s">
        <v>2241</v>
      </c>
      <c r="D111" s="1305"/>
      <c r="E111" s="433">
        <f>SUM(E97:E110)</f>
        <v>59</v>
      </c>
      <c r="F111" s="390">
        <f>SUM(F97:F110)</f>
        <v>0</v>
      </c>
      <c r="G111" s="386">
        <f t="shared" si="3"/>
        <v>59</v>
      </c>
      <c r="H111" s="387">
        <f>SUM(H97:H110)</f>
        <v>0</v>
      </c>
      <c r="I111" s="387">
        <f>SUM(I97:I110)</f>
        <v>19</v>
      </c>
      <c r="J111" s="387">
        <f t="shared" si="2"/>
        <v>78</v>
      </c>
    </row>
    <row r="112" spans="1:10" ht="21" customHeight="1">
      <c r="A112" s="28"/>
      <c r="B112" s="1307" t="s">
        <v>2249</v>
      </c>
      <c r="C112" s="1308"/>
      <c r="D112" s="1309"/>
      <c r="E112" s="408">
        <v>0</v>
      </c>
      <c r="F112" s="409">
        <v>0</v>
      </c>
      <c r="G112" s="392">
        <f t="shared" si="3"/>
        <v>0</v>
      </c>
      <c r="H112" s="434">
        <v>0</v>
      </c>
      <c r="I112" s="434">
        <v>0</v>
      </c>
      <c r="J112" s="397">
        <f t="shared" si="2"/>
        <v>0</v>
      </c>
    </row>
    <row r="113" spans="1:10" ht="21" customHeight="1">
      <c r="A113" s="30"/>
      <c r="B113" s="1359" t="s">
        <v>2125</v>
      </c>
      <c r="C113" s="1365"/>
      <c r="D113" s="1360"/>
      <c r="E113" s="411">
        <f>SUM(E96,E111:E112)</f>
        <v>85</v>
      </c>
      <c r="F113" s="396">
        <f>SUM(F96,F111:F112)</f>
        <v>0</v>
      </c>
      <c r="G113" s="391">
        <f t="shared" si="3"/>
        <v>85</v>
      </c>
      <c r="H113" s="411">
        <f>SUM(H96,H111:H112)</f>
        <v>0</v>
      </c>
      <c r="I113" s="411">
        <f>SUM(I96,I111:I112)</f>
        <v>28</v>
      </c>
      <c r="J113" s="397">
        <f t="shared" si="2"/>
        <v>113</v>
      </c>
    </row>
    <row r="114" spans="1:10" ht="21" customHeight="1">
      <c r="A114" s="28"/>
      <c r="B114" s="1309" t="s">
        <v>2288</v>
      </c>
      <c r="C114" s="1361"/>
      <c r="D114" s="1361"/>
      <c r="E114" s="578">
        <v>211</v>
      </c>
      <c r="F114" s="413">
        <v>0</v>
      </c>
      <c r="G114" s="625">
        <f>(E114-F114)</f>
        <v>211</v>
      </c>
      <c r="H114" s="908">
        <v>0</v>
      </c>
      <c r="I114" s="908">
        <v>70</v>
      </c>
      <c r="J114" s="397">
        <f>SUM(G114+H114+I114)</f>
        <v>281</v>
      </c>
    </row>
    <row r="115" spans="1:10" ht="21" customHeight="1">
      <c r="A115" s="370"/>
      <c r="B115" s="1579" t="s">
        <v>2281</v>
      </c>
      <c r="C115" s="1382"/>
      <c r="D115" s="1382"/>
      <c r="E115" s="408">
        <v>0</v>
      </c>
      <c r="F115" s="409">
        <v>0</v>
      </c>
      <c r="G115" s="392">
        <f>(E115-F115)</f>
        <v>0</v>
      </c>
      <c r="H115" s="434">
        <v>0</v>
      </c>
      <c r="I115" s="434">
        <v>0</v>
      </c>
      <c r="J115" s="397">
        <f>SUM(G115+H115+I115)</f>
        <v>0</v>
      </c>
    </row>
    <row r="116" spans="1:10" ht="21" customHeight="1">
      <c r="A116" s="370" t="s">
        <v>699</v>
      </c>
      <c r="B116" s="1309" t="s">
        <v>2282</v>
      </c>
      <c r="C116" s="1361"/>
      <c r="D116" s="1361"/>
      <c r="E116" s="408">
        <v>0</v>
      </c>
      <c r="F116" s="409">
        <v>0</v>
      </c>
      <c r="G116" s="392">
        <f t="shared" si="3"/>
        <v>0</v>
      </c>
      <c r="H116" s="434">
        <v>0</v>
      </c>
      <c r="I116" s="434">
        <v>0</v>
      </c>
      <c r="J116" s="397">
        <f t="shared" si="2"/>
        <v>0</v>
      </c>
    </row>
    <row r="117" spans="1:10" ht="21" customHeight="1">
      <c r="A117" s="370" t="s">
        <v>700</v>
      </c>
      <c r="B117" s="1374" t="s">
        <v>1979</v>
      </c>
      <c r="C117" s="1366"/>
      <c r="D117" s="1366"/>
      <c r="E117" s="656">
        <v>0</v>
      </c>
      <c r="F117" s="597">
        <v>0</v>
      </c>
      <c r="G117" s="385">
        <f t="shared" si="3"/>
        <v>0</v>
      </c>
      <c r="H117" s="596">
        <v>0</v>
      </c>
      <c r="I117" s="596">
        <v>0</v>
      </c>
      <c r="J117" s="397">
        <f t="shared" si="2"/>
        <v>0</v>
      </c>
    </row>
    <row r="118" spans="1:10" ht="21" customHeight="1">
      <c r="A118" s="370" t="s">
        <v>701</v>
      </c>
      <c r="B118" s="1594" t="s">
        <v>2289</v>
      </c>
      <c r="C118" s="1300" t="s">
        <v>2290</v>
      </c>
      <c r="D118" s="1300"/>
      <c r="E118" s="591">
        <v>0</v>
      </c>
      <c r="F118" s="592">
        <v>0</v>
      </c>
      <c r="G118" s="399">
        <f t="shared" si="3"/>
        <v>0</v>
      </c>
      <c r="H118" s="664">
        <v>0</v>
      </c>
      <c r="I118" s="664">
        <v>0</v>
      </c>
      <c r="J118" s="406">
        <f t="shared" si="2"/>
        <v>0</v>
      </c>
    </row>
    <row r="119" spans="1:10" ht="21" customHeight="1">
      <c r="A119" s="370" t="s">
        <v>702</v>
      </c>
      <c r="B119" s="1421"/>
      <c r="C119" s="1380" t="s">
        <v>1249</v>
      </c>
      <c r="D119" s="1380"/>
      <c r="E119" s="431">
        <v>0</v>
      </c>
      <c r="F119" s="424">
        <v>0</v>
      </c>
      <c r="G119" s="383">
        <f t="shared" si="3"/>
        <v>0</v>
      </c>
      <c r="H119" s="432">
        <v>0</v>
      </c>
      <c r="I119" s="432">
        <v>0</v>
      </c>
      <c r="J119" s="384">
        <f t="shared" si="2"/>
        <v>0</v>
      </c>
    </row>
    <row r="120" spans="1:10" ht="21" customHeight="1">
      <c r="A120" s="370" t="s">
        <v>328</v>
      </c>
      <c r="B120" s="1421"/>
      <c r="C120" s="1380" t="s">
        <v>330</v>
      </c>
      <c r="D120" s="1380"/>
      <c r="E120" s="431">
        <v>0</v>
      </c>
      <c r="F120" s="424">
        <v>0</v>
      </c>
      <c r="G120" s="383">
        <f t="shared" si="3"/>
        <v>0</v>
      </c>
      <c r="H120" s="432">
        <v>0</v>
      </c>
      <c r="I120" s="432">
        <v>0</v>
      </c>
      <c r="J120" s="384">
        <f t="shared" si="2"/>
        <v>0</v>
      </c>
    </row>
    <row r="121" spans="1:10" ht="21" customHeight="1">
      <c r="A121" s="370" t="s">
        <v>329</v>
      </c>
      <c r="B121" s="1421"/>
      <c r="C121" s="1380" t="s">
        <v>2291</v>
      </c>
      <c r="D121" s="1380"/>
      <c r="E121" s="431">
        <v>21</v>
      </c>
      <c r="F121" s="424">
        <v>0</v>
      </c>
      <c r="G121" s="383">
        <f t="shared" si="3"/>
        <v>21</v>
      </c>
      <c r="H121" s="432">
        <v>0</v>
      </c>
      <c r="I121" s="432">
        <v>7</v>
      </c>
      <c r="J121" s="384">
        <f t="shared" si="2"/>
        <v>28</v>
      </c>
    </row>
    <row r="122" spans="1:10" ht="21" customHeight="1">
      <c r="A122" s="370"/>
      <c r="B122" s="1421"/>
      <c r="C122" s="1304" t="s">
        <v>2292</v>
      </c>
      <c r="D122" s="1305"/>
      <c r="E122" s="594">
        <f>SUM(E118:E121)</f>
        <v>21</v>
      </c>
      <c r="F122" s="390">
        <f>SUM(F118:F121)</f>
        <v>0</v>
      </c>
      <c r="G122" s="394">
        <f t="shared" si="3"/>
        <v>21</v>
      </c>
      <c r="H122" s="433">
        <f>SUM(H118:H121)</f>
        <v>0</v>
      </c>
      <c r="I122" s="433">
        <f>SUM(I118:I121)</f>
        <v>7</v>
      </c>
      <c r="J122" s="612">
        <f>SUM(G122+H122+I122)</f>
        <v>28</v>
      </c>
    </row>
    <row r="123" spans="1:10" ht="21" customHeight="1">
      <c r="A123" s="756"/>
      <c r="B123" s="1359" t="s">
        <v>2125</v>
      </c>
      <c r="C123" s="1365"/>
      <c r="D123" s="1360"/>
      <c r="E123" s="590">
        <f>SUM(E114:E117,E122)</f>
        <v>232</v>
      </c>
      <c r="F123" s="396">
        <f>SUM(F114:F117,F122)</f>
        <v>0</v>
      </c>
      <c r="G123" s="625">
        <f t="shared" si="3"/>
        <v>232</v>
      </c>
      <c r="H123" s="590">
        <f>SUM(H114:H117,H122)</f>
        <v>0</v>
      </c>
      <c r="I123" s="590">
        <f>SUM(I114:I117,I122)</f>
        <v>77</v>
      </c>
      <c r="J123" s="397">
        <f t="shared" si="2"/>
        <v>309</v>
      </c>
    </row>
    <row r="124" spans="1:10" ht="21" customHeight="1">
      <c r="A124" s="24"/>
      <c r="B124" s="1361" t="s">
        <v>2293</v>
      </c>
      <c r="C124" s="1361"/>
      <c r="D124" s="1361"/>
      <c r="E124" s="408">
        <v>0</v>
      </c>
      <c r="F124" s="409">
        <v>0</v>
      </c>
      <c r="G124" s="392">
        <f t="shared" si="3"/>
        <v>0</v>
      </c>
      <c r="H124" s="434">
        <v>0</v>
      </c>
      <c r="I124" s="434">
        <v>0</v>
      </c>
      <c r="J124" s="397">
        <f t="shared" si="2"/>
        <v>0</v>
      </c>
    </row>
    <row r="125" spans="1:10" ht="21" customHeight="1">
      <c r="A125" s="28"/>
      <c r="B125" s="1361" t="s">
        <v>2294</v>
      </c>
      <c r="C125" s="1361"/>
      <c r="D125" s="1361"/>
      <c r="E125" s="408">
        <v>0</v>
      </c>
      <c r="F125" s="409">
        <v>0</v>
      </c>
      <c r="G125" s="392">
        <f t="shared" si="3"/>
        <v>0</v>
      </c>
      <c r="H125" s="434">
        <v>0</v>
      </c>
      <c r="I125" s="434">
        <v>0</v>
      </c>
      <c r="J125" s="397">
        <f t="shared" si="2"/>
        <v>0</v>
      </c>
    </row>
    <row r="126" spans="1:10" ht="21" customHeight="1">
      <c r="A126" s="28"/>
      <c r="B126" s="1361" t="s">
        <v>2295</v>
      </c>
      <c r="C126" s="1361"/>
      <c r="D126" s="1361"/>
      <c r="E126" s="408">
        <v>0</v>
      </c>
      <c r="F126" s="409">
        <v>0</v>
      </c>
      <c r="G126" s="392">
        <f t="shared" si="3"/>
        <v>0</v>
      </c>
      <c r="H126" s="434">
        <v>0</v>
      </c>
      <c r="I126" s="434">
        <v>0</v>
      </c>
      <c r="J126" s="397">
        <f t="shared" si="2"/>
        <v>0</v>
      </c>
    </row>
    <row r="127" spans="1:10" ht="21" customHeight="1">
      <c r="A127" s="28"/>
      <c r="B127" s="1361" t="s">
        <v>2351</v>
      </c>
      <c r="C127" s="1361"/>
      <c r="D127" s="1361"/>
      <c r="E127" s="408">
        <v>0</v>
      </c>
      <c r="F127" s="409">
        <v>0</v>
      </c>
      <c r="G127" s="392">
        <f t="shared" si="3"/>
        <v>0</v>
      </c>
      <c r="H127" s="434">
        <v>0</v>
      </c>
      <c r="I127" s="434">
        <v>0</v>
      </c>
      <c r="J127" s="397">
        <f t="shared" si="2"/>
        <v>0</v>
      </c>
    </row>
    <row r="128" spans="1:10" ht="21" customHeight="1">
      <c r="A128" s="28" t="s">
        <v>1881</v>
      </c>
      <c r="B128" s="1361" t="s">
        <v>2337</v>
      </c>
      <c r="C128" s="1361"/>
      <c r="D128" s="1361"/>
      <c r="E128" s="408">
        <v>0</v>
      </c>
      <c r="F128" s="409">
        <v>0</v>
      </c>
      <c r="G128" s="392">
        <f t="shared" si="3"/>
        <v>0</v>
      </c>
      <c r="H128" s="434">
        <v>0</v>
      </c>
      <c r="I128" s="434">
        <v>0</v>
      </c>
      <c r="J128" s="397">
        <f t="shared" si="2"/>
        <v>0</v>
      </c>
    </row>
    <row r="129" spans="1:10" ht="21" customHeight="1">
      <c r="A129" s="28"/>
      <c r="B129" s="1361" t="s">
        <v>808</v>
      </c>
      <c r="C129" s="1361"/>
      <c r="D129" s="1361"/>
      <c r="E129" s="408">
        <v>0</v>
      </c>
      <c r="F129" s="409">
        <v>0</v>
      </c>
      <c r="G129" s="392">
        <f t="shared" si="3"/>
        <v>0</v>
      </c>
      <c r="H129" s="434">
        <v>0</v>
      </c>
      <c r="I129" s="434">
        <v>0</v>
      </c>
      <c r="J129" s="397">
        <f t="shared" si="2"/>
        <v>0</v>
      </c>
    </row>
    <row r="130" spans="1:10" ht="21" customHeight="1">
      <c r="A130" s="28" t="s">
        <v>944</v>
      </c>
      <c r="B130" s="1361" t="s">
        <v>2340</v>
      </c>
      <c r="C130" s="1361"/>
      <c r="D130" s="1361"/>
      <c r="E130" s="408">
        <v>53</v>
      </c>
      <c r="F130" s="409">
        <v>0</v>
      </c>
      <c r="G130" s="392">
        <f t="shared" si="3"/>
        <v>53</v>
      </c>
      <c r="H130" s="434">
        <v>0</v>
      </c>
      <c r="I130" s="434">
        <v>0</v>
      </c>
      <c r="J130" s="397">
        <f t="shared" si="2"/>
        <v>53</v>
      </c>
    </row>
    <row r="131" spans="1:10" ht="21" customHeight="1">
      <c r="A131" s="28"/>
      <c r="B131" s="1307" t="s">
        <v>2341</v>
      </c>
      <c r="C131" s="1308"/>
      <c r="D131" s="1309"/>
      <c r="E131" s="408">
        <v>0</v>
      </c>
      <c r="F131" s="409">
        <v>0</v>
      </c>
      <c r="G131" s="392">
        <f t="shared" si="3"/>
        <v>0</v>
      </c>
      <c r="H131" s="434">
        <v>0</v>
      </c>
      <c r="I131" s="434">
        <v>0</v>
      </c>
      <c r="J131" s="397">
        <f t="shared" si="2"/>
        <v>0</v>
      </c>
    </row>
    <row r="132" spans="1:10" ht="21" customHeight="1">
      <c r="A132" s="28" t="s">
        <v>1847</v>
      </c>
      <c r="B132" s="1366" t="s">
        <v>1971</v>
      </c>
      <c r="C132" s="1366"/>
      <c r="D132" s="1366"/>
      <c r="E132" s="408">
        <v>0</v>
      </c>
      <c r="F132" s="409">
        <v>0</v>
      </c>
      <c r="G132" s="392">
        <f t="shared" si="3"/>
        <v>0</v>
      </c>
      <c r="H132" s="434">
        <v>0</v>
      </c>
      <c r="I132" s="434">
        <v>0</v>
      </c>
      <c r="J132" s="397">
        <f t="shared" si="2"/>
        <v>0</v>
      </c>
    </row>
    <row r="133" spans="1:10" ht="21" customHeight="1">
      <c r="A133" s="28"/>
      <c r="B133" s="1361" t="s">
        <v>2344</v>
      </c>
      <c r="C133" s="1361"/>
      <c r="D133" s="1361"/>
      <c r="E133" s="408">
        <v>2</v>
      </c>
      <c r="F133" s="409">
        <v>0</v>
      </c>
      <c r="G133" s="392">
        <f t="shared" si="3"/>
        <v>2</v>
      </c>
      <c r="H133" s="434">
        <v>0</v>
      </c>
      <c r="I133" s="434">
        <v>0</v>
      </c>
      <c r="J133" s="397">
        <f t="shared" si="2"/>
        <v>2</v>
      </c>
    </row>
    <row r="134" spans="1:10" ht="21" customHeight="1">
      <c r="A134" s="28" t="s">
        <v>2152</v>
      </c>
      <c r="B134" s="1372" t="s">
        <v>2343</v>
      </c>
      <c r="C134" s="1373"/>
      <c r="D134" s="1374"/>
      <c r="E134" s="408">
        <v>0</v>
      </c>
      <c r="F134" s="409">
        <v>0</v>
      </c>
      <c r="G134" s="392">
        <f t="shared" si="3"/>
        <v>0</v>
      </c>
      <c r="H134" s="434">
        <v>0</v>
      </c>
      <c r="I134" s="434">
        <v>0</v>
      </c>
      <c r="J134" s="397">
        <f t="shared" si="2"/>
        <v>0</v>
      </c>
    </row>
    <row r="135" spans="1:10" ht="21" customHeight="1">
      <c r="A135" s="28"/>
      <c r="B135" s="1366" t="s">
        <v>809</v>
      </c>
      <c r="C135" s="1366"/>
      <c r="D135" s="1366"/>
      <c r="E135" s="408">
        <v>0</v>
      </c>
      <c r="F135" s="409">
        <v>0</v>
      </c>
      <c r="G135" s="392">
        <f t="shared" si="3"/>
        <v>0</v>
      </c>
      <c r="H135" s="434">
        <v>0</v>
      </c>
      <c r="I135" s="434">
        <v>0</v>
      </c>
      <c r="J135" s="397">
        <f t="shared" si="2"/>
        <v>0</v>
      </c>
    </row>
    <row r="136" spans="1:10" ht="21" customHeight="1">
      <c r="A136" s="28" t="s">
        <v>2151</v>
      </c>
      <c r="B136" s="1366" t="s">
        <v>1972</v>
      </c>
      <c r="C136" s="1366"/>
      <c r="D136" s="1366"/>
      <c r="E136" s="408">
        <v>0</v>
      </c>
      <c r="F136" s="409">
        <v>0</v>
      </c>
      <c r="G136" s="392">
        <f t="shared" si="3"/>
        <v>0</v>
      </c>
      <c r="H136" s="434">
        <v>0</v>
      </c>
      <c r="I136" s="434">
        <v>0</v>
      </c>
      <c r="J136" s="397">
        <f t="shared" si="2"/>
        <v>0</v>
      </c>
    </row>
    <row r="137" spans="1:10" ht="21" customHeight="1">
      <c r="A137" s="28"/>
      <c r="B137" s="1366" t="s">
        <v>1952</v>
      </c>
      <c r="C137" s="1366"/>
      <c r="D137" s="1366"/>
      <c r="E137" s="408">
        <v>0</v>
      </c>
      <c r="F137" s="409">
        <v>0</v>
      </c>
      <c r="G137" s="392">
        <f t="shared" si="3"/>
        <v>0</v>
      </c>
      <c r="H137" s="434">
        <v>0</v>
      </c>
      <c r="I137" s="434">
        <v>0</v>
      </c>
      <c r="J137" s="397">
        <f t="shared" si="2"/>
        <v>0</v>
      </c>
    </row>
    <row r="138" spans="1:10" ht="21" customHeight="1">
      <c r="A138" s="28"/>
      <c r="B138" s="1366" t="s">
        <v>810</v>
      </c>
      <c r="C138" s="1366"/>
      <c r="D138" s="1366"/>
      <c r="E138" s="408">
        <v>0</v>
      </c>
      <c r="F138" s="409">
        <v>0</v>
      </c>
      <c r="G138" s="392">
        <f t="shared" si="3"/>
        <v>0</v>
      </c>
      <c r="H138" s="434">
        <v>0</v>
      </c>
      <c r="I138" s="434">
        <v>0</v>
      </c>
      <c r="J138" s="397">
        <f t="shared" si="2"/>
        <v>0</v>
      </c>
    </row>
    <row r="139" spans="1:10" ht="21" customHeight="1">
      <c r="A139" s="28"/>
      <c r="B139" s="1366" t="s">
        <v>811</v>
      </c>
      <c r="C139" s="1366"/>
      <c r="D139" s="1366"/>
      <c r="E139" s="408">
        <v>0</v>
      </c>
      <c r="F139" s="409">
        <v>0</v>
      </c>
      <c r="G139" s="392">
        <f t="shared" si="3"/>
        <v>0</v>
      </c>
      <c r="H139" s="434">
        <v>0</v>
      </c>
      <c r="I139" s="434">
        <v>0</v>
      </c>
      <c r="J139" s="397">
        <f t="shared" si="2"/>
        <v>0</v>
      </c>
    </row>
    <row r="140" spans="1:10" ht="21" customHeight="1">
      <c r="A140" s="28"/>
      <c r="B140" s="1366" t="s">
        <v>1250</v>
      </c>
      <c r="C140" s="1366"/>
      <c r="D140" s="1366"/>
      <c r="E140" s="408">
        <v>0</v>
      </c>
      <c r="F140" s="409">
        <v>0</v>
      </c>
      <c r="G140" s="392">
        <f t="shared" si="3"/>
        <v>0</v>
      </c>
      <c r="H140" s="434">
        <v>0</v>
      </c>
      <c r="I140" s="434">
        <v>0</v>
      </c>
      <c r="J140" s="397">
        <f t="shared" si="2"/>
        <v>0</v>
      </c>
    </row>
    <row r="141" spans="1:10" ht="21" customHeight="1">
      <c r="A141" s="30"/>
      <c r="B141" s="1585" t="s">
        <v>2345</v>
      </c>
      <c r="C141" s="1585"/>
      <c r="D141" s="1585"/>
      <c r="E141" s="590">
        <f>SUM(E124:E140)</f>
        <v>55</v>
      </c>
      <c r="F141" s="396">
        <f>SUM(F124:F140)</f>
        <v>0</v>
      </c>
      <c r="G141" s="391">
        <f t="shared" si="3"/>
        <v>55</v>
      </c>
      <c r="H141" s="411">
        <f>SUM(H124:H140)</f>
        <v>0</v>
      </c>
      <c r="I141" s="411">
        <f>SUM(I124:I140)</f>
        <v>0</v>
      </c>
      <c r="J141" s="397">
        <f aca="true" t="shared" si="4" ref="J141:J147">SUM(G141+H141+I141)</f>
        <v>55</v>
      </c>
    </row>
    <row r="142" spans="1:10" ht="21" customHeight="1">
      <c r="A142" s="24"/>
      <c r="B142" s="1361" t="s">
        <v>2346</v>
      </c>
      <c r="C142" s="1361"/>
      <c r="D142" s="1361"/>
      <c r="E142" s="408">
        <v>160</v>
      </c>
      <c r="F142" s="409">
        <v>0</v>
      </c>
      <c r="G142" s="392">
        <f t="shared" si="3"/>
        <v>160</v>
      </c>
      <c r="H142" s="434">
        <v>0</v>
      </c>
      <c r="I142" s="434">
        <v>53</v>
      </c>
      <c r="J142" s="397">
        <f t="shared" si="4"/>
        <v>213</v>
      </c>
    </row>
    <row r="143" spans="1:10" ht="21" customHeight="1">
      <c r="A143" s="28" t="s">
        <v>969</v>
      </c>
      <c r="B143" s="1312" t="s">
        <v>2347</v>
      </c>
      <c r="C143" s="1310" t="s">
        <v>578</v>
      </c>
      <c r="D143" s="1310"/>
      <c r="E143" s="429">
        <v>561</v>
      </c>
      <c r="F143" s="423">
        <v>0</v>
      </c>
      <c r="G143" s="380">
        <f>(E143-F143)</f>
        <v>561</v>
      </c>
      <c r="H143" s="430">
        <v>64</v>
      </c>
      <c r="I143" s="430">
        <v>187</v>
      </c>
      <c r="J143" s="381">
        <f t="shared" si="4"/>
        <v>812</v>
      </c>
    </row>
    <row r="144" spans="1:10" ht="21" customHeight="1">
      <c r="A144" s="28" t="s">
        <v>877</v>
      </c>
      <c r="B144" s="1313"/>
      <c r="C144" s="1300" t="s">
        <v>2348</v>
      </c>
      <c r="D144" s="1300"/>
      <c r="E144" s="431">
        <v>235</v>
      </c>
      <c r="F144" s="424">
        <v>0</v>
      </c>
      <c r="G144" s="383">
        <f>(E144-F144)</f>
        <v>235</v>
      </c>
      <c r="H144" s="432">
        <v>0</v>
      </c>
      <c r="I144" s="432">
        <v>78</v>
      </c>
      <c r="J144" s="384">
        <f t="shared" si="4"/>
        <v>313</v>
      </c>
    </row>
    <row r="145" spans="1:10" ht="21" customHeight="1">
      <c r="A145" s="28" t="s">
        <v>812</v>
      </c>
      <c r="B145" s="1313"/>
      <c r="C145" s="1300" t="s">
        <v>2349</v>
      </c>
      <c r="D145" s="1300"/>
      <c r="E145" s="431">
        <v>0</v>
      </c>
      <c r="F145" s="424">
        <v>0</v>
      </c>
      <c r="G145" s="383">
        <f>(E145-F145)</f>
        <v>0</v>
      </c>
      <c r="H145" s="432">
        <v>0</v>
      </c>
      <c r="I145" s="432">
        <v>0</v>
      </c>
      <c r="J145" s="384">
        <f t="shared" si="4"/>
        <v>0</v>
      </c>
    </row>
    <row r="146" spans="1:10" ht="21" customHeight="1">
      <c r="A146" s="28" t="s">
        <v>813</v>
      </c>
      <c r="B146" s="1314"/>
      <c r="C146" s="1586" t="s">
        <v>2336</v>
      </c>
      <c r="D146" s="1586"/>
      <c r="E146" s="433">
        <f>SUM(E143:E145)</f>
        <v>796</v>
      </c>
      <c r="F146" s="390">
        <f>SUM(F143:F145)</f>
        <v>0</v>
      </c>
      <c r="G146" s="386">
        <f>(E146-F146)</f>
        <v>796</v>
      </c>
      <c r="H146" s="387">
        <f>SUM(H143:H145)</f>
        <v>64</v>
      </c>
      <c r="I146" s="387">
        <f>SUM(I143:I145)</f>
        <v>265</v>
      </c>
      <c r="J146" s="387">
        <f t="shared" si="4"/>
        <v>1125</v>
      </c>
    </row>
    <row r="147" spans="1:10" ht="21" customHeight="1">
      <c r="A147" s="30"/>
      <c r="B147" s="1361" t="s">
        <v>2350</v>
      </c>
      <c r="C147" s="1361"/>
      <c r="D147" s="1361"/>
      <c r="E147" s="408">
        <v>333</v>
      </c>
      <c r="F147" s="409">
        <v>0</v>
      </c>
      <c r="G147" s="392">
        <f>(E147-F147)</f>
        <v>333</v>
      </c>
      <c r="H147" s="434">
        <v>0</v>
      </c>
      <c r="I147" s="434">
        <v>111</v>
      </c>
      <c r="J147" s="397">
        <f t="shared" si="4"/>
        <v>444</v>
      </c>
    </row>
    <row r="148" spans="1:5" ht="16.5" customHeight="1">
      <c r="A148" s="118"/>
      <c r="E148" s="63">
        <v>0</v>
      </c>
    </row>
    <row r="149" spans="1:2" ht="15" customHeight="1">
      <c r="A149" s="327" t="s">
        <v>678</v>
      </c>
      <c r="B149" s="327"/>
    </row>
  </sheetData>
  <sheetProtection password="CC4D" sheet="1" objects="1" scenarios="1"/>
  <mergeCells count="113">
    <mergeCell ref="C105:D105"/>
    <mergeCell ref="C11:D11"/>
    <mergeCell ref="C12:D12"/>
    <mergeCell ref="C95:D95"/>
    <mergeCell ref="B96:D96"/>
    <mergeCell ref="C31:D31"/>
    <mergeCell ref="C15:D15"/>
    <mergeCell ref="C16:D16"/>
    <mergeCell ref="C17:D17"/>
    <mergeCell ref="C97:D97"/>
    <mergeCell ref="C106:D106"/>
    <mergeCell ref="C107:D107"/>
    <mergeCell ref="C108:D108"/>
    <mergeCell ref="B113:D113"/>
    <mergeCell ref="C110:D110"/>
    <mergeCell ref="C111:D111"/>
    <mergeCell ref="C109:D109"/>
    <mergeCell ref="B136:D136"/>
    <mergeCell ref="B137:D137"/>
    <mergeCell ref="B117:D117"/>
    <mergeCell ref="C119:D119"/>
    <mergeCell ref="C121:D121"/>
    <mergeCell ref="C122:D122"/>
    <mergeCell ref="C120:D120"/>
    <mergeCell ref="B118:B122"/>
    <mergeCell ref="C118:D118"/>
    <mergeCell ref="B131:D131"/>
    <mergeCell ref="B133:D133"/>
    <mergeCell ref="B132:D132"/>
    <mergeCell ref="B135:D135"/>
    <mergeCell ref="A1:J1"/>
    <mergeCell ref="A3:D5"/>
    <mergeCell ref="E3:G3"/>
    <mergeCell ref="C103:D103"/>
    <mergeCell ref="C99:D99"/>
    <mergeCell ref="C100:D100"/>
    <mergeCell ref="C102:D102"/>
    <mergeCell ref="C6:D6"/>
    <mergeCell ref="C7:D7"/>
    <mergeCell ref="C30:D30"/>
    <mergeCell ref="C35:D35"/>
    <mergeCell ref="C32:D32"/>
    <mergeCell ref="C24:D24"/>
    <mergeCell ref="C22:D22"/>
    <mergeCell ref="C18:D18"/>
    <mergeCell ref="C14:D14"/>
    <mergeCell ref="C34:D34"/>
    <mergeCell ref="C98:D98"/>
    <mergeCell ref="C46:D46"/>
    <mergeCell ref="C42:D42"/>
    <mergeCell ref="C43:D43"/>
    <mergeCell ref="B52:D52"/>
    <mergeCell ref="B51:D51"/>
    <mergeCell ref="C49:D49"/>
    <mergeCell ref="C8:D8"/>
    <mergeCell ref="C9:D9"/>
    <mergeCell ref="C10:D10"/>
    <mergeCell ref="C13:D13"/>
    <mergeCell ref="C26:D26"/>
    <mergeCell ref="B37:D37"/>
    <mergeCell ref="C27:D27"/>
    <mergeCell ref="C29:D29"/>
    <mergeCell ref="C36:D36"/>
    <mergeCell ref="B26:B36"/>
    <mergeCell ref="C28:D28"/>
    <mergeCell ref="C33:D33"/>
    <mergeCell ref="C19:D19"/>
    <mergeCell ref="C20:D20"/>
    <mergeCell ref="C21:D21"/>
    <mergeCell ref="C25:D25"/>
    <mergeCell ref="C23:D23"/>
    <mergeCell ref="C39:D39"/>
    <mergeCell ref="C40:D40"/>
    <mergeCell ref="C47:D47"/>
    <mergeCell ref="B38:B50"/>
    <mergeCell ref="C41:D41"/>
    <mergeCell ref="C38:D38"/>
    <mergeCell ref="C45:D45"/>
    <mergeCell ref="C44:D44"/>
    <mergeCell ref="C50:D50"/>
    <mergeCell ref="C48:D48"/>
    <mergeCell ref="B147:D147"/>
    <mergeCell ref="B142:D142"/>
    <mergeCell ref="B143:B146"/>
    <mergeCell ref="C143:D143"/>
    <mergeCell ref="C144:D144"/>
    <mergeCell ref="C145:D145"/>
    <mergeCell ref="C146:D146"/>
    <mergeCell ref="B138:D138"/>
    <mergeCell ref="B141:D141"/>
    <mergeCell ref="B127:D127"/>
    <mergeCell ref="B114:D114"/>
    <mergeCell ref="B129:D129"/>
    <mergeCell ref="B116:D116"/>
    <mergeCell ref="B140:D140"/>
    <mergeCell ref="B139:D139"/>
    <mergeCell ref="B134:D134"/>
    <mergeCell ref="B130:D130"/>
    <mergeCell ref="B128:D128"/>
    <mergeCell ref="B126:D126"/>
    <mergeCell ref="B123:D123"/>
    <mergeCell ref="B124:D124"/>
    <mergeCell ref="B125:D125"/>
    <mergeCell ref="B115:D115"/>
    <mergeCell ref="B55:D55"/>
    <mergeCell ref="B56:D56"/>
    <mergeCell ref="B53:D53"/>
    <mergeCell ref="B54:D54"/>
    <mergeCell ref="B57:D57"/>
    <mergeCell ref="B58:D58"/>
    <mergeCell ref="C104:D104"/>
    <mergeCell ref="B112:D112"/>
    <mergeCell ref="C101:D101"/>
  </mergeCells>
  <printOptions horizontalCentered="1"/>
  <pageMargins left="0.7874015748031497" right="0.7874015748031497" top="0.984251968503937" bottom="0.7874015748031497" header="0.11811023622047245" footer="0"/>
  <pageSetup fitToHeight="0" fitToWidth="1" horizontalDpi="600" verticalDpi="600" orientation="portrait" paperSize="9" scale="43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>
    <tabColor indexed="27"/>
    <pageSetUpPr fitToPage="1"/>
  </sheetPr>
  <dimension ref="A1:O119"/>
  <sheetViews>
    <sheetView showGridLines="0" showZeros="0" zoomScale="70" zoomScaleNormal="70" zoomScaleSheetLayoutView="75" workbookViewId="0" topLeftCell="A1">
      <pane xSplit="3" ySplit="5" topLeftCell="D75" activePane="bottomRight" state="frozen"/>
      <selection pane="topLeft" activeCell="B29" sqref="B29:C29"/>
      <selection pane="topRight" activeCell="B29" sqref="B29:C29"/>
      <selection pane="bottomLeft" activeCell="B29" sqref="B29:C29"/>
      <selection pane="bottomRight" activeCell="H78" sqref="H78"/>
    </sheetView>
  </sheetViews>
  <sheetFormatPr defaultColWidth="8.88671875" defaultRowHeight="15" customHeight="1"/>
  <cols>
    <col min="1" max="2" width="4.6640625" style="63" customWidth="1"/>
    <col min="3" max="3" width="31.21484375" style="63" customWidth="1"/>
    <col min="4" max="9" width="16.77734375" style="63" customWidth="1"/>
    <col min="10" max="10" width="7.99609375" style="63" customWidth="1"/>
    <col min="11" max="15" width="7.99609375" style="61" customWidth="1"/>
    <col min="16" max="16384" width="7.99609375" style="63" customWidth="1"/>
  </cols>
  <sheetData>
    <row r="1" spans="1:15" ht="30" customHeight="1">
      <c r="A1" s="1396" t="s">
        <v>2352</v>
      </c>
      <c r="B1" s="1396"/>
      <c r="C1" s="1396"/>
      <c r="D1" s="1396"/>
      <c r="E1" s="1396"/>
      <c r="F1" s="1396"/>
      <c r="G1" s="1396"/>
      <c r="H1" s="1396"/>
      <c r="I1" s="1396"/>
      <c r="K1" s="1"/>
      <c r="L1" s="1"/>
      <c r="M1" s="1"/>
      <c r="N1" s="1"/>
      <c r="O1" s="1"/>
    </row>
    <row r="2" spans="1:15" ht="25.5" customHeight="1">
      <c r="A2" s="172"/>
      <c r="B2" s="172"/>
      <c r="C2" s="172"/>
      <c r="D2" s="172"/>
      <c r="E2" s="172"/>
      <c r="F2" s="172"/>
      <c r="G2" s="172"/>
      <c r="H2" s="172"/>
      <c r="I2" s="174" t="s">
        <v>2212</v>
      </c>
      <c r="K2" s="1"/>
      <c r="L2" s="1"/>
      <c r="M2" s="1"/>
      <c r="N2" s="1"/>
      <c r="O2" s="1"/>
    </row>
    <row r="3" spans="1:15" ht="24.75" customHeight="1">
      <c r="A3" s="1221" t="s">
        <v>2353</v>
      </c>
      <c r="B3" s="1348"/>
      <c r="C3" s="1222"/>
      <c r="D3" s="1221" t="s">
        <v>1590</v>
      </c>
      <c r="E3" s="1348"/>
      <c r="F3" s="1222"/>
      <c r="G3" s="992" t="s">
        <v>1592</v>
      </c>
      <c r="H3" s="220" t="s">
        <v>1593</v>
      </c>
      <c r="I3" s="67" t="s">
        <v>1081</v>
      </c>
      <c r="K3" s="1"/>
      <c r="L3" s="1"/>
      <c r="M3" s="1"/>
      <c r="N3" s="1"/>
      <c r="O3" s="1"/>
    </row>
    <row r="4" spans="1:15" ht="19.5" customHeight="1">
      <c r="A4" s="1223"/>
      <c r="B4" s="1349"/>
      <c r="C4" s="1224"/>
      <c r="D4" s="196" t="s">
        <v>1082</v>
      </c>
      <c r="E4" s="197" t="s">
        <v>1076</v>
      </c>
      <c r="F4" s="198" t="s">
        <v>1083</v>
      </c>
      <c r="G4" s="199" t="s">
        <v>1021</v>
      </c>
      <c r="H4" s="69" t="s">
        <v>1084</v>
      </c>
      <c r="I4" s="69" t="s">
        <v>1044</v>
      </c>
      <c r="K4" s="1"/>
      <c r="L4" s="1"/>
      <c r="M4" s="1"/>
      <c r="N4" s="1"/>
      <c r="O4" s="1"/>
    </row>
    <row r="5" spans="1:15" ht="19.5" customHeight="1">
      <c r="A5" s="1219"/>
      <c r="B5" s="1350"/>
      <c r="C5" s="1220"/>
      <c r="D5" s="75" t="s">
        <v>997</v>
      </c>
      <c r="E5" s="76" t="s">
        <v>998</v>
      </c>
      <c r="F5" s="77" t="s">
        <v>1050</v>
      </c>
      <c r="G5" s="990" t="s">
        <v>1001</v>
      </c>
      <c r="H5" s="48" t="s">
        <v>1002</v>
      </c>
      <c r="I5" s="48" t="s">
        <v>1051</v>
      </c>
      <c r="K5" s="1"/>
      <c r="L5" s="1"/>
      <c r="M5" s="1"/>
      <c r="N5" s="1"/>
      <c r="O5" s="1"/>
    </row>
    <row r="6" spans="1:15" ht="23.25" customHeight="1">
      <c r="A6" s="900"/>
      <c r="B6" s="1406" t="s">
        <v>17</v>
      </c>
      <c r="C6" s="104" t="s">
        <v>18</v>
      </c>
      <c r="D6" s="429">
        <v>0</v>
      </c>
      <c r="E6" s="423">
        <v>0</v>
      </c>
      <c r="F6" s="380">
        <f aca="true" t="shared" si="0" ref="F6:F76">(D6-E6)</f>
        <v>0</v>
      </c>
      <c r="G6" s="430">
        <v>0</v>
      </c>
      <c r="H6" s="430">
        <v>0</v>
      </c>
      <c r="I6" s="381">
        <f aca="true" t="shared" si="1" ref="I6:I76">(F6+G6+H6)</f>
        <v>0</v>
      </c>
      <c r="K6" s="1"/>
      <c r="L6" s="1"/>
      <c r="M6" s="1"/>
      <c r="N6" s="1"/>
      <c r="O6" s="1"/>
    </row>
    <row r="7" spans="1:15" ht="23.25" customHeight="1">
      <c r="A7" s="752"/>
      <c r="B7" s="1389"/>
      <c r="C7" s="106" t="s">
        <v>19</v>
      </c>
      <c r="D7" s="431">
        <v>0</v>
      </c>
      <c r="E7" s="424">
        <v>0</v>
      </c>
      <c r="F7" s="383">
        <f t="shared" si="0"/>
        <v>0</v>
      </c>
      <c r="G7" s="432">
        <v>0</v>
      </c>
      <c r="H7" s="432">
        <v>0</v>
      </c>
      <c r="I7" s="384">
        <f t="shared" si="1"/>
        <v>0</v>
      </c>
      <c r="K7" s="1"/>
      <c r="L7" s="1"/>
      <c r="M7" s="1"/>
      <c r="N7" s="1"/>
      <c r="O7" s="1"/>
    </row>
    <row r="8" spans="1:15" ht="23.25" customHeight="1">
      <c r="A8" s="752" t="s">
        <v>703</v>
      </c>
      <c r="B8" s="1389"/>
      <c r="C8" s="106" t="s">
        <v>20</v>
      </c>
      <c r="D8" s="431">
        <v>0</v>
      </c>
      <c r="E8" s="424">
        <v>0</v>
      </c>
      <c r="F8" s="383">
        <f t="shared" si="0"/>
        <v>0</v>
      </c>
      <c r="G8" s="432">
        <v>0</v>
      </c>
      <c r="H8" s="432">
        <v>0</v>
      </c>
      <c r="I8" s="384">
        <f t="shared" si="1"/>
        <v>0</v>
      </c>
      <c r="K8" s="11"/>
      <c r="L8" s="11"/>
      <c r="M8" s="11"/>
      <c r="N8" s="11"/>
      <c r="O8" s="11"/>
    </row>
    <row r="9" spans="1:15" ht="23.25" customHeight="1">
      <c r="A9" s="752"/>
      <c r="B9" s="1389"/>
      <c r="C9" s="106" t="s">
        <v>21</v>
      </c>
      <c r="D9" s="431">
        <v>0</v>
      </c>
      <c r="E9" s="424">
        <v>0</v>
      </c>
      <c r="F9" s="383">
        <f t="shared" si="0"/>
        <v>0</v>
      </c>
      <c r="G9" s="432">
        <v>0</v>
      </c>
      <c r="H9" s="432">
        <v>0</v>
      </c>
      <c r="I9" s="384">
        <f t="shared" si="1"/>
        <v>0</v>
      </c>
      <c r="K9" s="11"/>
      <c r="L9" s="11"/>
      <c r="M9" s="11"/>
      <c r="N9" s="11"/>
      <c r="O9" s="11"/>
    </row>
    <row r="10" spans="1:15" ht="23.25" customHeight="1">
      <c r="A10" s="752"/>
      <c r="B10" s="1389"/>
      <c r="C10" s="106" t="s">
        <v>22</v>
      </c>
      <c r="D10" s="431">
        <v>0</v>
      </c>
      <c r="E10" s="424">
        <v>0</v>
      </c>
      <c r="F10" s="383">
        <f t="shared" si="0"/>
        <v>0</v>
      </c>
      <c r="G10" s="432">
        <v>0</v>
      </c>
      <c r="H10" s="432">
        <v>0</v>
      </c>
      <c r="I10" s="384">
        <f t="shared" si="1"/>
        <v>0</v>
      </c>
      <c r="K10" s="11"/>
      <c r="L10" s="11"/>
      <c r="M10" s="11"/>
      <c r="N10" s="11"/>
      <c r="O10" s="11"/>
    </row>
    <row r="11" spans="1:15" ht="23.25" customHeight="1">
      <c r="A11" s="752"/>
      <c r="B11" s="1389"/>
      <c r="C11" s="106" t="s">
        <v>23</v>
      </c>
      <c r="D11" s="431">
        <v>0</v>
      </c>
      <c r="E11" s="424">
        <v>0</v>
      </c>
      <c r="F11" s="383">
        <f t="shared" si="0"/>
        <v>0</v>
      </c>
      <c r="G11" s="432">
        <v>0</v>
      </c>
      <c r="H11" s="432">
        <v>0</v>
      </c>
      <c r="I11" s="384">
        <f t="shared" si="1"/>
        <v>0</v>
      </c>
      <c r="K11" s="11"/>
      <c r="L11" s="11"/>
      <c r="M11" s="11"/>
      <c r="N11" s="11"/>
      <c r="O11" s="11"/>
    </row>
    <row r="12" spans="1:15" ht="23.25" customHeight="1">
      <c r="A12" s="752" t="s">
        <v>704</v>
      </c>
      <c r="B12" s="1389"/>
      <c r="C12" s="106" t="s">
        <v>24</v>
      </c>
      <c r="D12" s="431">
        <v>0</v>
      </c>
      <c r="E12" s="424">
        <v>0</v>
      </c>
      <c r="F12" s="383">
        <f t="shared" si="0"/>
        <v>0</v>
      </c>
      <c r="G12" s="432">
        <v>0</v>
      </c>
      <c r="H12" s="432">
        <v>0</v>
      </c>
      <c r="I12" s="384">
        <f t="shared" si="1"/>
        <v>0</v>
      </c>
      <c r="K12" s="11"/>
      <c r="L12" s="11"/>
      <c r="M12" s="11"/>
      <c r="N12" s="11"/>
      <c r="O12" s="11"/>
    </row>
    <row r="13" spans="1:15" s="353" customFormat="1" ht="23.25" customHeight="1">
      <c r="A13" s="752"/>
      <c r="B13" s="1389"/>
      <c r="C13" s="106" t="s">
        <v>25</v>
      </c>
      <c r="D13" s="662">
        <v>0</v>
      </c>
      <c r="E13" s="659">
        <v>0</v>
      </c>
      <c r="F13" s="383">
        <f t="shared" si="0"/>
        <v>0</v>
      </c>
      <c r="G13" s="464">
        <v>0</v>
      </c>
      <c r="H13" s="464">
        <v>0</v>
      </c>
      <c r="I13" s="384">
        <f t="shared" si="1"/>
        <v>0</v>
      </c>
      <c r="K13" s="11"/>
      <c r="L13" s="11"/>
      <c r="M13" s="11"/>
      <c r="N13" s="11"/>
      <c r="O13" s="11"/>
    </row>
    <row r="14" spans="1:15" ht="23.25" customHeight="1">
      <c r="A14" s="752"/>
      <c r="B14" s="1389"/>
      <c r="C14" s="106" t="s">
        <v>26</v>
      </c>
      <c r="D14" s="431">
        <v>0</v>
      </c>
      <c r="E14" s="424">
        <v>0</v>
      </c>
      <c r="F14" s="383">
        <f t="shared" si="0"/>
        <v>0</v>
      </c>
      <c r="G14" s="432">
        <v>0</v>
      </c>
      <c r="H14" s="432">
        <v>0</v>
      </c>
      <c r="I14" s="384">
        <f t="shared" si="1"/>
        <v>0</v>
      </c>
      <c r="K14" s="38"/>
      <c r="L14" s="38"/>
      <c r="M14" s="38"/>
      <c r="N14" s="38"/>
      <c r="O14" s="38"/>
    </row>
    <row r="15" spans="1:15" ht="23.25" customHeight="1">
      <c r="A15" s="752"/>
      <c r="B15" s="1389"/>
      <c r="C15" s="46" t="s">
        <v>27</v>
      </c>
      <c r="D15" s="433">
        <f>SUM(D6:D14)</f>
        <v>0</v>
      </c>
      <c r="E15" s="390">
        <f>SUM(E6:E14)</f>
        <v>0</v>
      </c>
      <c r="F15" s="383">
        <f>(D15-E15)</f>
        <v>0</v>
      </c>
      <c r="G15" s="387">
        <f>SUM(G6:G14)</f>
        <v>0</v>
      </c>
      <c r="H15" s="387">
        <f>SUM(H6:H14)</f>
        <v>0</v>
      </c>
      <c r="I15" s="384">
        <f>(F15+G15+H15)</f>
        <v>0</v>
      </c>
      <c r="K15" s="38"/>
      <c r="L15" s="38"/>
      <c r="M15" s="38"/>
      <c r="N15" s="38"/>
      <c r="O15" s="38"/>
    </row>
    <row r="16" spans="1:15" ht="23.25" customHeight="1">
      <c r="A16" s="752" t="s">
        <v>705</v>
      </c>
      <c r="B16" s="1406" t="s">
        <v>28</v>
      </c>
      <c r="C16" s="104" t="s">
        <v>29</v>
      </c>
      <c r="D16" s="429">
        <v>0</v>
      </c>
      <c r="E16" s="423">
        <v>0</v>
      </c>
      <c r="F16" s="380">
        <f t="shared" si="0"/>
        <v>0</v>
      </c>
      <c r="G16" s="430">
        <v>0</v>
      </c>
      <c r="H16" s="430">
        <v>0</v>
      </c>
      <c r="I16" s="381">
        <f t="shared" si="1"/>
        <v>0</v>
      </c>
      <c r="K16" s="38"/>
      <c r="L16" s="38"/>
      <c r="M16" s="38"/>
      <c r="N16" s="38"/>
      <c r="O16" s="38"/>
    </row>
    <row r="17" spans="1:15" ht="23.25" customHeight="1">
      <c r="A17" s="752"/>
      <c r="B17" s="1389"/>
      <c r="C17" s="106" t="s">
        <v>30</v>
      </c>
      <c r="D17" s="431">
        <v>0</v>
      </c>
      <c r="E17" s="424">
        <v>0</v>
      </c>
      <c r="F17" s="383">
        <f t="shared" si="0"/>
        <v>0</v>
      </c>
      <c r="G17" s="432">
        <v>0</v>
      </c>
      <c r="H17" s="432">
        <v>0</v>
      </c>
      <c r="I17" s="384">
        <f t="shared" si="1"/>
        <v>0</v>
      </c>
      <c r="K17" s="38"/>
      <c r="L17" s="38"/>
      <c r="M17" s="38"/>
      <c r="N17" s="38"/>
      <c r="O17" s="38"/>
    </row>
    <row r="18" spans="1:15" ht="23.25" customHeight="1">
      <c r="A18" s="752"/>
      <c r="B18" s="1389"/>
      <c r="C18" s="106" t="s">
        <v>31</v>
      </c>
      <c r="D18" s="431">
        <v>0</v>
      </c>
      <c r="E18" s="424">
        <v>0</v>
      </c>
      <c r="F18" s="383">
        <f t="shared" si="0"/>
        <v>0</v>
      </c>
      <c r="G18" s="432">
        <v>0</v>
      </c>
      <c r="H18" s="432">
        <v>0</v>
      </c>
      <c r="I18" s="384">
        <f t="shared" si="1"/>
        <v>0</v>
      </c>
      <c r="K18" s="38"/>
      <c r="L18" s="38"/>
      <c r="M18" s="38"/>
      <c r="N18" s="38"/>
      <c r="O18" s="38"/>
    </row>
    <row r="19" spans="1:15" ht="23.25" customHeight="1">
      <c r="A19" s="752"/>
      <c r="B19" s="1389"/>
      <c r="C19" s="106" t="s">
        <v>32</v>
      </c>
      <c r="D19" s="431">
        <v>0</v>
      </c>
      <c r="E19" s="424">
        <v>0</v>
      </c>
      <c r="F19" s="383">
        <f t="shared" si="0"/>
        <v>0</v>
      </c>
      <c r="G19" s="432">
        <v>0</v>
      </c>
      <c r="H19" s="432">
        <v>0</v>
      </c>
      <c r="I19" s="384">
        <f t="shared" si="1"/>
        <v>0</v>
      </c>
      <c r="K19" s="38"/>
      <c r="L19" s="38"/>
      <c r="M19" s="38"/>
      <c r="N19" s="38"/>
      <c r="O19" s="38"/>
    </row>
    <row r="20" spans="1:15" ht="23.25" customHeight="1">
      <c r="A20" s="752" t="s">
        <v>706</v>
      </c>
      <c r="B20" s="1389"/>
      <c r="C20" s="106" t="s">
        <v>33</v>
      </c>
      <c r="D20" s="431">
        <v>0</v>
      </c>
      <c r="E20" s="424">
        <v>0</v>
      </c>
      <c r="F20" s="383">
        <f t="shared" si="0"/>
        <v>0</v>
      </c>
      <c r="G20" s="432">
        <v>0</v>
      </c>
      <c r="H20" s="432">
        <v>0</v>
      </c>
      <c r="I20" s="384">
        <f t="shared" si="1"/>
        <v>0</v>
      </c>
      <c r="K20" s="38"/>
      <c r="L20" s="38"/>
      <c r="M20" s="38"/>
      <c r="N20" s="38"/>
      <c r="O20" s="38"/>
    </row>
    <row r="21" spans="1:15" ht="23.25" customHeight="1">
      <c r="A21" s="752"/>
      <c r="B21" s="1389"/>
      <c r="C21" s="106" t="s">
        <v>34</v>
      </c>
      <c r="D21" s="431">
        <v>0</v>
      </c>
      <c r="E21" s="424">
        <v>0</v>
      </c>
      <c r="F21" s="383">
        <f t="shared" si="0"/>
        <v>0</v>
      </c>
      <c r="G21" s="432">
        <v>0</v>
      </c>
      <c r="H21" s="432">
        <v>0</v>
      </c>
      <c r="I21" s="384">
        <f t="shared" si="1"/>
        <v>0</v>
      </c>
      <c r="K21" s="38"/>
      <c r="L21" s="38"/>
      <c r="M21" s="38"/>
      <c r="N21" s="38"/>
      <c r="O21" s="38"/>
    </row>
    <row r="22" spans="1:15" ht="23.25" customHeight="1">
      <c r="A22" s="752"/>
      <c r="B22" s="1389"/>
      <c r="C22" s="106" t="s">
        <v>35</v>
      </c>
      <c r="D22" s="431">
        <v>0</v>
      </c>
      <c r="E22" s="424">
        <v>0</v>
      </c>
      <c r="F22" s="383">
        <f t="shared" si="0"/>
        <v>0</v>
      </c>
      <c r="G22" s="432">
        <v>0</v>
      </c>
      <c r="H22" s="432">
        <v>0</v>
      </c>
      <c r="I22" s="384">
        <f t="shared" si="1"/>
        <v>0</v>
      </c>
      <c r="K22" s="38"/>
      <c r="L22" s="38"/>
      <c r="M22" s="38"/>
      <c r="N22" s="38"/>
      <c r="O22" s="38"/>
    </row>
    <row r="23" spans="1:15" s="353" customFormat="1" ht="23.25" customHeight="1">
      <c r="A23" s="752"/>
      <c r="B23" s="1389"/>
      <c r="C23" s="106" t="s">
        <v>36</v>
      </c>
      <c r="D23" s="658">
        <v>0</v>
      </c>
      <c r="E23" s="659">
        <v>0</v>
      </c>
      <c r="F23" s="383">
        <f t="shared" si="0"/>
        <v>0</v>
      </c>
      <c r="G23" s="464">
        <v>0</v>
      </c>
      <c r="H23" s="464">
        <v>0</v>
      </c>
      <c r="I23" s="384">
        <f t="shared" si="1"/>
        <v>0</v>
      </c>
      <c r="K23" s="38"/>
      <c r="L23" s="38"/>
      <c r="M23" s="38"/>
      <c r="N23" s="38"/>
      <c r="O23" s="38"/>
    </row>
    <row r="24" spans="1:15" ht="23.25" customHeight="1">
      <c r="A24" s="752" t="s">
        <v>707</v>
      </c>
      <c r="B24" s="1389"/>
      <c r="C24" s="106" t="s">
        <v>37</v>
      </c>
      <c r="D24" s="431">
        <v>0</v>
      </c>
      <c r="E24" s="424">
        <v>0</v>
      </c>
      <c r="F24" s="383">
        <f t="shared" si="0"/>
        <v>0</v>
      </c>
      <c r="G24" s="432">
        <v>0</v>
      </c>
      <c r="H24" s="432">
        <v>0</v>
      </c>
      <c r="I24" s="384">
        <f t="shared" si="1"/>
        <v>0</v>
      </c>
      <c r="K24" s="38"/>
      <c r="L24" s="38"/>
      <c r="M24" s="38"/>
      <c r="N24" s="38"/>
      <c r="O24" s="38"/>
    </row>
    <row r="25" spans="1:15" ht="23.25" customHeight="1">
      <c r="A25" s="752"/>
      <c r="B25" s="1389"/>
      <c r="C25" s="46" t="s">
        <v>27</v>
      </c>
      <c r="D25" s="433">
        <f>SUM(D16:D24)</f>
        <v>0</v>
      </c>
      <c r="E25" s="390">
        <f>SUM(E16:E24)</f>
        <v>0</v>
      </c>
      <c r="F25" s="383">
        <f t="shared" si="0"/>
        <v>0</v>
      </c>
      <c r="G25" s="387">
        <f>SUM(G16:G24)</f>
        <v>0</v>
      </c>
      <c r="H25" s="387">
        <f>SUM(H16:H24)</f>
        <v>0</v>
      </c>
      <c r="I25" s="384">
        <f>(F25+G25+H25)</f>
        <v>0</v>
      </c>
      <c r="K25" s="38"/>
      <c r="L25" s="38"/>
      <c r="M25" s="38"/>
      <c r="N25" s="38"/>
      <c r="O25" s="38"/>
    </row>
    <row r="26" spans="1:15" ht="23.25" customHeight="1">
      <c r="A26" s="752"/>
      <c r="B26" s="103" t="s">
        <v>47</v>
      </c>
      <c r="C26" s="104" t="s">
        <v>48</v>
      </c>
      <c r="D26" s="429">
        <v>0</v>
      </c>
      <c r="E26" s="423">
        <v>0</v>
      </c>
      <c r="F26" s="380">
        <f t="shared" si="0"/>
        <v>0</v>
      </c>
      <c r="G26" s="430">
        <v>0</v>
      </c>
      <c r="H26" s="430">
        <v>0</v>
      </c>
      <c r="I26" s="381">
        <f t="shared" si="1"/>
        <v>0</v>
      </c>
      <c r="K26" s="38"/>
      <c r="L26" s="38"/>
      <c r="M26" s="38"/>
      <c r="N26" s="38"/>
      <c r="O26" s="38"/>
    </row>
    <row r="27" spans="1:15" ht="23.25" customHeight="1">
      <c r="A27" s="752"/>
      <c r="B27" s="105"/>
      <c r="C27" s="106" t="s">
        <v>49</v>
      </c>
      <c r="D27" s="431">
        <v>0</v>
      </c>
      <c r="E27" s="424">
        <v>0</v>
      </c>
      <c r="F27" s="383">
        <f t="shared" si="0"/>
        <v>0</v>
      </c>
      <c r="G27" s="432">
        <v>0</v>
      </c>
      <c r="H27" s="432">
        <v>0</v>
      </c>
      <c r="I27" s="384">
        <f t="shared" si="1"/>
        <v>0</v>
      </c>
      <c r="K27" s="38"/>
      <c r="L27" s="38"/>
      <c r="M27" s="38"/>
      <c r="N27" s="38"/>
      <c r="O27" s="38"/>
    </row>
    <row r="28" spans="1:15" ht="23.25" customHeight="1">
      <c r="A28" s="752" t="s">
        <v>704</v>
      </c>
      <c r="B28" s="105"/>
      <c r="C28" s="106" t="s">
        <v>51</v>
      </c>
      <c r="D28" s="431">
        <v>0</v>
      </c>
      <c r="E28" s="424">
        <v>0</v>
      </c>
      <c r="F28" s="383">
        <f t="shared" si="0"/>
        <v>0</v>
      </c>
      <c r="G28" s="432">
        <v>0</v>
      </c>
      <c r="H28" s="432">
        <v>0</v>
      </c>
      <c r="I28" s="384">
        <f t="shared" si="1"/>
        <v>0</v>
      </c>
      <c r="K28" s="38"/>
      <c r="L28" s="38"/>
      <c r="M28" s="38"/>
      <c r="N28" s="38"/>
      <c r="O28" s="38"/>
    </row>
    <row r="29" spans="1:15" ht="23.25" customHeight="1">
      <c r="A29" s="752"/>
      <c r="B29" s="105" t="s">
        <v>50</v>
      </c>
      <c r="C29" s="106" t="s">
        <v>53</v>
      </c>
      <c r="D29" s="431">
        <v>0</v>
      </c>
      <c r="E29" s="424">
        <v>0</v>
      </c>
      <c r="F29" s="383">
        <f t="shared" si="0"/>
        <v>0</v>
      </c>
      <c r="G29" s="432">
        <v>0</v>
      </c>
      <c r="H29" s="432">
        <v>0</v>
      </c>
      <c r="I29" s="384">
        <f t="shared" si="1"/>
        <v>0</v>
      </c>
      <c r="K29" s="38"/>
      <c r="L29" s="38"/>
      <c r="M29" s="38"/>
      <c r="N29" s="38"/>
      <c r="O29" s="38"/>
    </row>
    <row r="30" spans="1:15" ht="23.25" customHeight="1">
      <c r="A30" s="752"/>
      <c r="B30" s="105" t="s">
        <v>52</v>
      </c>
      <c r="C30" s="106" t="s">
        <v>55</v>
      </c>
      <c r="D30" s="431">
        <v>0</v>
      </c>
      <c r="E30" s="424">
        <v>0</v>
      </c>
      <c r="F30" s="383">
        <f t="shared" si="0"/>
        <v>0</v>
      </c>
      <c r="G30" s="432">
        <v>0</v>
      </c>
      <c r="H30" s="432">
        <v>0</v>
      </c>
      <c r="I30" s="384">
        <f t="shared" si="1"/>
        <v>0</v>
      </c>
      <c r="K30" s="38"/>
      <c r="L30" s="38"/>
      <c r="M30" s="38"/>
      <c r="N30" s="38"/>
      <c r="O30" s="38"/>
    </row>
    <row r="31" spans="1:15" ht="23.25" customHeight="1">
      <c r="A31" s="752"/>
      <c r="B31" s="105" t="s">
        <v>54</v>
      </c>
      <c r="C31" s="106" t="s">
        <v>23</v>
      </c>
      <c r="D31" s="431">
        <v>0</v>
      </c>
      <c r="E31" s="424">
        <v>0</v>
      </c>
      <c r="F31" s="383">
        <f t="shared" si="0"/>
        <v>0</v>
      </c>
      <c r="G31" s="432">
        <v>0</v>
      </c>
      <c r="H31" s="432">
        <v>0</v>
      </c>
      <c r="I31" s="384">
        <f t="shared" si="1"/>
        <v>0</v>
      </c>
      <c r="K31" s="38"/>
      <c r="L31" s="38"/>
      <c r="M31" s="38"/>
      <c r="N31" s="38"/>
      <c r="O31" s="38"/>
    </row>
    <row r="32" spans="1:15" ht="23.25" customHeight="1">
      <c r="A32" s="752" t="s">
        <v>708</v>
      </c>
      <c r="B32" s="105" t="s">
        <v>56</v>
      </c>
      <c r="C32" s="106" t="s">
        <v>24</v>
      </c>
      <c r="D32" s="431">
        <v>0</v>
      </c>
      <c r="E32" s="424">
        <v>0</v>
      </c>
      <c r="F32" s="383">
        <f t="shared" si="0"/>
        <v>0</v>
      </c>
      <c r="G32" s="432">
        <v>0</v>
      </c>
      <c r="H32" s="432">
        <v>0</v>
      </c>
      <c r="I32" s="384">
        <f t="shared" si="1"/>
        <v>0</v>
      </c>
      <c r="K32" s="38"/>
      <c r="L32" s="38"/>
      <c r="M32" s="38"/>
      <c r="N32" s="38"/>
      <c r="O32" s="38"/>
    </row>
    <row r="33" spans="1:15" ht="23.25" customHeight="1">
      <c r="A33" s="752"/>
      <c r="B33" s="105" t="s">
        <v>57</v>
      </c>
      <c r="C33" s="106" t="s">
        <v>420</v>
      </c>
      <c r="D33" s="431">
        <v>0</v>
      </c>
      <c r="E33" s="424">
        <v>0</v>
      </c>
      <c r="F33" s="383">
        <f t="shared" si="0"/>
        <v>0</v>
      </c>
      <c r="G33" s="432">
        <v>0</v>
      </c>
      <c r="H33" s="432">
        <v>0</v>
      </c>
      <c r="I33" s="384">
        <f t="shared" si="1"/>
        <v>0</v>
      </c>
      <c r="K33" s="38"/>
      <c r="L33" s="38"/>
      <c r="M33" s="38"/>
      <c r="N33" s="38"/>
      <c r="O33" s="38"/>
    </row>
    <row r="34" spans="1:15" s="353" customFormat="1" ht="23.25" customHeight="1">
      <c r="A34" s="752"/>
      <c r="B34" s="355"/>
      <c r="C34" s="106" t="s">
        <v>58</v>
      </c>
      <c r="D34" s="658">
        <v>0</v>
      </c>
      <c r="E34" s="659">
        <v>0</v>
      </c>
      <c r="F34" s="383">
        <f t="shared" si="0"/>
        <v>0</v>
      </c>
      <c r="G34" s="464">
        <v>0</v>
      </c>
      <c r="H34" s="464">
        <v>0</v>
      </c>
      <c r="I34" s="384">
        <f t="shared" si="1"/>
        <v>0</v>
      </c>
      <c r="K34" s="38"/>
      <c r="L34" s="38"/>
      <c r="M34" s="38"/>
      <c r="N34" s="38"/>
      <c r="O34" s="38"/>
    </row>
    <row r="35" spans="1:15" ht="23.25" customHeight="1">
      <c r="A35" s="752"/>
      <c r="B35" s="105"/>
      <c r="C35" s="106" t="s">
        <v>59</v>
      </c>
      <c r="D35" s="431">
        <v>0</v>
      </c>
      <c r="E35" s="424">
        <v>0</v>
      </c>
      <c r="F35" s="383">
        <f t="shared" si="0"/>
        <v>0</v>
      </c>
      <c r="G35" s="432">
        <v>0</v>
      </c>
      <c r="H35" s="432">
        <v>0</v>
      </c>
      <c r="I35" s="384">
        <f t="shared" si="1"/>
        <v>0</v>
      </c>
      <c r="K35" s="38"/>
      <c r="L35" s="38"/>
      <c r="M35" s="38"/>
      <c r="N35" s="38"/>
      <c r="O35" s="38"/>
    </row>
    <row r="36" spans="1:15" ht="23.25" customHeight="1">
      <c r="A36" s="752" t="s">
        <v>709</v>
      </c>
      <c r="B36" s="107"/>
      <c r="C36" s="46" t="s">
        <v>27</v>
      </c>
      <c r="D36" s="594">
        <f>SUM(D26:D35)</f>
        <v>0</v>
      </c>
      <c r="E36" s="390">
        <f>SUM(E26:E35)</f>
        <v>0</v>
      </c>
      <c r="F36" s="383">
        <f>(D36-E36)</f>
        <v>0</v>
      </c>
      <c r="G36" s="387">
        <f>SUM(G26:G35)</f>
        <v>0</v>
      </c>
      <c r="H36" s="387">
        <f>SUM(H26:H35)</f>
        <v>0</v>
      </c>
      <c r="I36" s="384">
        <f>(F36+G36+H36)</f>
        <v>0</v>
      </c>
      <c r="K36" s="38"/>
      <c r="L36" s="38"/>
      <c r="M36" s="38"/>
      <c r="N36" s="38"/>
      <c r="O36" s="38"/>
    </row>
    <row r="37" spans="1:15" ht="23.25" customHeight="1">
      <c r="A37" s="752"/>
      <c r="B37" s="1389" t="s">
        <v>815</v>
      </c>
      <c r="C37" s="1389"/>
      <c r="D37" s="408">
        <v>0</v>
      </c>
      <c r="E37" s="409">
        <v>0</v>
      </c>
      <c r="F37" s="392">
        <f t="shared" si="0"/>
        <v>0</v>
      </c>
      <c r="G37" s="434">
        <v>0</v>
      </c>
      <c r="H37" s="434">
        <v>0</v>
      </c>
      <c r="I37" s="397">
        <f t="shared" si="1"/>
        <v>0</v>
      </c>
      <c r="K37" s="38"/>
      <c r="L37" s="38"/>
      <c r="M37" s="38"/>
      <c r="N37" s="38"/>
      <c r="O37" s="38"/>
    </row>
    <row r="38" spans="1:15" ht="23.25" customHeight="1">
      <c r="A38" s="752"/>
      <c r="B38" s="103"/>
      <c r="C38" s="106" t="s">
        <v>60</v>
      </c>
      <c r="D38" s="672">
        <v>0</v>
      </c>
      <c r="E38" s="652">
        <v>0</v>
      </c>
      <c r="F38" s="598">
        <f t="shared" si="0"/>
        <v>0</v>
      </c>
      <c r="G38" s="653">
        <v>0</v>
      </c>
      <c r="H38" s="653">
        <v>0</v>
      </c>
      <c r="I38" s="422">
        <f t="shared" si="1"/>
        <v>0</v>
      </c>
      <c r="K38" s="38"/>
      <c r="L38" s="38"/>
      <c r="M38" s="38"/>
      <c r="N38" s="38"/>
      <c r="O38" s="38"/>
    </row>
    <row r="39" spans="1:15" ht="23.25" customHeight="1">
      <c r="A39" s="71"/>
      <c r="B39" s="105"/>
      <c r="C39" s="106" t="s">
        <v>61</v>
      </c>
      <c r="D39" s="431">
        <v>0</v>
      </c>
      <c r="E39" s="424">
        <v>0</v>
      </c>
      <c r="F39" s="383">
        <f t="shared" si="0"/>
        <v>0</v>
      </c>
      <c r="G39" s="432">
        <v>0</v>
      </c>
      <c r="H39" s="432">
        <v>0</v>
      </c>
      <c r="I39" s="384">
        <f t="shared" si="1"/>
        <v>0</v>
      </c>
      <c r="K39" s="38"/>
      <c r="L39" s="38"/>
      <c r="M39" s="38"/>
      <c r="N39" s="38"/>
      <c r="O39" s="38"/>
    </row>
    <row r="40" spans="1:15" ht="23.25" customHeight="1">
      <c r="A40" s="71" t="s">
        <v>710</v>
      </c>
      <c r="B40" s="105"/>
      <c r="C40" s="106" t="s">
        <v>62</v>
      </c>
      <c r="D40" s="431">
        <v>0</v>
      </c>
      <c r="E40" s="424">
        <v>0</v>
      </c>
      <c r="F40" s="383">
        <f t="shared" si="0"/>
        <v>0</v>
      </c>
      <c r="G40" s="432">
        <v>0</v>
      </c>
      <c r="H40" s="432">
        <v>0</v>
      </c>
      <c r="I40" s="384">
        <f t="shared" si="1"/>
        <v>0</v>
      </c>
      <c r="K40" s="38"/>
      <c r="L40" s="38"/>
      <c r="M40" s="38"/>
      <c r="N40" s="38"/>
      <c r="O40" s="38"/>
    </row>
    <row r="41" spans="1:15" ht="23.25" customHeight="1">
      <c r="A41" s="71"/>
      <c r="B41" s="172"/>
      <c r="C41" s="106" t="s">
        <v>64</v>
      </c>
      <c r="D41" s="431">
        <v>0</v>
      </c>
      <c r="E41" s="424">
        <v>0</v>
      </c>
      <c r="F41" s="383">
        <f t="shared" si="0"/>
        <v>0</v>
      </c>
      <c r="G41" s="432">
        <v>0</v>
      </c>
      <c r="H41" s="432">
        <v>0</v>
      </c>
      <c r="I41" s="384">
        <f t="shared" si="1"/>
        <v>0</v>
      </c>
      <c r="K41" s="11"/>
      <c r="L41" s="11"/>
      <c r="M41" s="11"/>
      <c r="N41" s="11"/>
      <c r="O41" s="11"/>
    </row>
    <row r="42" spans="1:15" ht="23.25" customHeight="1">
      <c r="A42" s="71"/>
      <c r="B42" s="105" t="s">
        <v>63</v>
      </c>
      <c r="C42" s="106" t="s">
        <v>66</v>
      </c>
      <c r="D42" s="431">
        <v>0</v>
      </c>
      <c r="E42" s="424">
        <v>0</v>
      </c>
      <c r="F42" s="383">
        <f t="shared" si="0"/>
        <v>0</v>
      </c>
      <c r="G42" s="432">
        <v>0</v>
      </c>
      <c r="H42" s="432">
        <v>0</v>
      </c>
      <c r="I42" s="384">
        <f t="shared" si="1"/>
        <v>0</v>
      </c>
      <c r="K42" s="11"/>
      <c r="L42" s="11"/>
      <c r="M42" s="11"/>
      <c r="N42" s="11"/>
      <c r="O42" s="11"/>
    </row>
    <row r="43" spans="1:15" ht="23.25" customHeight="1">
      <c r="A43" s="71"/>
      <c r="B43" s="105" t="s">
        <v>65</v>
      </c>
      <c r="C43" s="106" t="s">
        <v>23</v>
      </c>
      <c r="D43" s="431">
        <v>0</v>
      </c>
      <c r="E43" s="424">
        <v>0</v>
      </c>
      <c r="F43" s="383">
        <f t="shared" si="0"/>
        <v>0</v>
      </c>
      <c r="G43" s="432">
        <v>0</v>
      </c>
      <c r="H43" s="432">
        <v>0</v>
      </c>
      <c r="I43" s="384">
        <f t="shared" si="1"/>
        <v>0</v>
      </c>
      <c r="K43" s="11"/>
      <c r="L43" s="11"/>
      <c r="M43" s="11"/>
      <c r="N43" s="11"/>
      <c r="O43" s="11"/>
    </row>
    <row r="44" spans="1:15" ht="23.25" customHeight="1">
      <c r="A44" s="71" t="s">
        <v>2329</v>
      </c>
      <c r="B44" s="105" t="s">
        <v>54</v>
      </c>
      <c r="C44" s="106" t="s">
        <v>24</v>
      </c>
      <c r="D44" s="431">
        <v>0</v>
      </c>
      <c r="E44" s="424">
        <v>0</v>
      </c>
      <c r="F44" s="383">
        <f t="shared" si="0"/>
        <v>0</v>
      </c>
      <c r="G44" s="432">
        <v>0</v>
      </c>
      <c r="H44" s="432">
        <v>0</v>
      </c>
      <c r="I44" s="384">
        <f t="shared" si="1"/>
        <v>0</v>
      </c>
      <c r="K44" s="11"/>
      <c r="L44" s="11"/>
      <c r="M44" s="11"/>
      <c r="N44" s="11"/>
      <c r="O44" s="11"/>
    </row>
    <row r="45" spans="1:15" ht="23.25" customHeight="1">
      <c r="A45" s="71"/>
      <c r="B45" s="105" t="s">
        <v>56</v>
      </c>
      <c r="C45" s="106" t="s">
        <v>67</v>
      </c>
      <c r="D45" s="431">
        <v>0</v>
      </c>
      <c r="E45" s="424">
        <v>0</v>
      </c>
      <c r="F45" s="383">
        <f t="shared" si="0"/>
        <v>0</v>
      </c>
      <c r="G45" s="432">
        <v>0</v>
      </c>
      <c r="H45" s="432">
        <v>0</v>
      </c>
      <c r="I45" s="384">
        <f t="shared" si="1"/>
        <v>0</v>
      </c>
      <c r="K45" s="11"/>
      <c r="L45" s="11"/>
      <c r="M45" s="11"/>
      <c r="N45" s="11"/>
      <c r="O45" s="11"/>
    </row>
    <row r="46" spans="1:15" ht="23.25" customHeight="1">
      <c r="A46" s="71"/>
      <c r="B46" s="105" t="s">
        <v>57</v>
      </c>
      <c r="C46" s="106" t="s">
        <v>68</v>
      </c>
      <c r="D46" s="431">
        <v>0</v>
      </c>
      <c r="E46" s="424">
        <v>0</v>
      </c>
      <c r="F46" s="383">
        <f t="shared" si="0"/>
        <v>0</v>
      </c>
      <c r="G46" s="432">
        <v>0</v>
      </c>
      <c r="H46" s="432">
        <v>0</v>
      </c>
      <c r="I46" s="384">
        <f t="shared" si="1"/>
        <v>0</v>
      </c>
      <c r="K46" s="11"/>
      <c r="L46" s="11"/>
      <c r="M46" s="11"/>
      <c r="N46" s="11"/>
      <c r="O46" s="11"/>
    </row>
    <row r="47" spans="1:15" ht="23.25" customHeight="1">
      <c r="A47" s="71"/>
      <c r="B47" s="105"/>
      <c r="C47" s="106" t="s">
        <v>69</v>
      </c>
      <c r="D47" s="431">
        <v>0</v>
      </c>
      <c r="E47" s="424">
        <v>0</v>
      </c>
      <c r="F47" s="383">
        <f t="shared" si="0"/>
        <v>0</v>
      </c>
      <c r="G47" s="432">
        <v>0</v>
      </c>
      <c r="H47" s="432">
        <v>0</v>
      </c>
      <c r="I47" s="384">
        <f t="shared" si="1"/>
        <v>0</v>
      </c>
      <c r="K47" s="11"/>
      <c r="L47" s="11"/>
      <c r="M47" s="11"/>
      <c r="N47" s="11"/>
      <c r="O47" s="11"/>
    </row>
    <row r="48" spans="1:15" s="353" customFormat="1" ht="23.25" customHeight="1">
      <c r="A48" s="71" t="s">
        <v>2330</v>
      </c>
      <c r="B48" s="355"/>
      <c r="C48" s="106" t="s">
        <v>70</v>
      </c>
      <c r="D48" s="658">
        <v>0</v>
      </c>
      <c r="E48" s="659">
        <v>0</v>
      </c>
      <c r="F48" s="383">
        <f t="shared" si="0"/>
        <v>0</v>
      </c>
      <c r="G48" s="464">
        <v>0</v>
      </c>
      <c r="H48" s="464">
        <v>0</v>
      </c>
      <c r="I48" s="384">
        <f t="shared" si="1"/>
        <v>0</v>
      </c>
      <c r="K48" s="11"/>
      <c r="L48" s="11"/>
      <c r="M48" s="11"/>
      <c r="N48" s="11"/>
      <c r="O48" s="11"/>
    </row>
    <row r="49" spans="1:15" ht="23.25" customHeight="1">
      <c r="A49" s="71"/>
      <c r="B49" s="105"/>
      <c r="C49" s="106" t="s">
        <v>212</v>
      </c>
      <c r="D49" s="672">
        <v>0</v>
      </c>
      <c r="E49" s="652">
        <v>0</v>
      </c>
      <c r="F49" s="598">
        <f t="shared" si="0"/>
        <v>0</v>
      </c>
      <c r="G49" s="653">
        <v>0</v>
      </c>
      <c r="H49" s="653">
        <v>0</v>
      </c>
      <c r="I49" s="422">
        <f t="shared" si="1"/>
        <v>0</v>
      </c>
      <c r="K49" s="11"/>
      <c r="L49" s="11"/>
      <c r="M49" s="11"/>
      <c r="N49" s="11"/>
      <c r="O49" s="11"/>
    </row>
    <row r="50" spans="1:15" ht="23.25" customHeight="1">
      <c r="A50" s="71"/>
      <c r="B50" s="107"/>
      <c r="C50" s="46" t="s">
        <v>27</v>
      </c>
      <c r="D50" s="433">
        <f>SUM(D38:D49)</f>
        <v>0</v>
      </c>
      <c r="E50" s="390">
        <f>SUM(E38:E49)</f>
        <v>0</v>
      </c>
      <c r="F50" s="386">
        <f t="shared" si="0"/>
        <v>0</v>
      </c>
      <c r="G50" s="387">
        <f>SUM(G38:G49)</f>
        <v>0</v>
      </c>
      <c r="H50" s="387">
        <f>SUM(H38:H49)</f>
        <v>0</v>
      </c>
      <c r="I50" s="387">
        <f>(F50+G50+H50)</f>
        <v>0</v>
      </c>
      <c r="K50" s="11"/>
      <c r="L50" s="11"/>
      <c r="M50" s="11"/>
      <c r="N50" s="11"/>
      <c r="O50" s="11"/>
    </row>
    <row r="51" spans="1:15" ht="23.25" customHeight="1">
      <c r="A51" s="71"/>
      <c r="B51" s="1389" t="s">
        <v>213</v>
      </c>
      <c r="C51" s="1389"/>
      <c r="D51" s="663">
        <v>0</v>
      </c>
      <c r="E51" s="409">
        <v>0</v>
      </c>
      <c r="F51" s="393">
        <f t="shared" si="0"/>
        <v>0</v>
      </c>
      <c r="G51" s="434">
        <v>0</v>
      </c>
      <c r="H51" s="434">
        <v>0</v>
      </c>
      <c r="I51" s="397">
        <f t="shared" si="1"/>
        <v>0</v>
      </c>
      <c r="K51" s="11"/>
      <c r="L51" s="11"/>
      <c r="M51" s="11"/>
      <c r="N51" s="11"/>
      <c r="O51" s="11"/>
    </row>
    <row r="52" spans="1:15" ht="23.25" customHeight="1">
      <c r="A52" s="71"/>
      <c r="B52" s="1228" t="s">
        <v>2125</v>
      </c>
      <c r="C52" s="1227"/>
      <c r="D52" s="590">
        <f aca="true" t="shared" si="2" ref="D52:I52">SUM(D15,D25,D36,D37,D50,D51)</f>
        <v>0</v>
      </c>
      <c r="E52" s="396">
        <f t="shared" si="2"/>
        <v>0</v>
      </c>
      <c r="F52" s="393">
        <f t="shared" si="2"/>
        <v>0</v>
      </c>
      <c r="G52" s="397">
        <f t="shared" si="2"/>
        <v>0</v>
      </c>
      <c r="H52" s="397">
        <f t="shared" si="2"/>
        <v>0</v>
      </c>
      <c r="I52" s="397">
        <f t="shared" si="2"/>
        <v>0</v>
      </c>
      <c r="K52" s="11"/>
      <c r="L52" s="11"/>
      <c r="M52" s="11"/>
      <c r="N52" s="11"/>
      <c r="O52" s="11"/>
    </row>
    <row r="53" spans="1:15" ht="23.25" customHeight="1">
      <c r="A53" s="1356" t="s">
        <v>1270</v>
      </c>
      <c r="B53" s="1604" t="s">
        <v>10</v>
      </c>
      <c r="C53" s="1605"/>
      <c r="D53" s="759">
        <v>0</v>
      </c>
      <c r="E53" s="760">
        <v>0</v>
      </c>
      <c r="F53" s="761">
        <f t="shared" si="0"/>
        <v>0</v>
      </c>
      <c r="G53" s="762">
        <v>0</v>
      </c>
      <c r="H53" s="762">
        <v>300</v>
      </c>
      <c r="I53" s="466">
        <f t="shared" si="1"/>
        <v>300</v>
      </c>
      <c r="K53" s="11"/>
      <c r="L53" s="11"/>
      <c r="M53" s="11"/>
      <c r="N53" s="11"/>
      <c r="O53" s="11"/>
    </row>
    <row r="54" spans="1:15" ht="23.25" customHeight="1">
      <c r="A54" s="1404"/>
      <c r="B54" s="1600" t="s">
        <v>711</v>
      </c>
      <c r="C54" s="1601"/>
      <c r="D54" s="763">
        <v>0</v>
      </c>
      <c r="E54" s="764">
        <v>0</v>
      </c>
      <c r="F54" s="765">
        <f t="shared" si="0"/>
        <v>0</v>
      </c>
      <c r="G54" s="766">
        <v>0</v>
      </c>
      <c r="H54" s="766">
        <v>0</v>
      </c>
      <c r="I54" s="421">
        <f t="shared" si="1"/>
        <v>0</v>
      </c>
      <c r="K54" s="11"/>
      <c r="L54" s="11"/>
      <c r="M54" s="11"/>
      <c r="N54" s="11"/>
      <c r="O54" s="11"/>
    </row>
    <row r="55" spans="1:15" ht="23.25" customHeight="1">
      <c r="A55" s="1411"/>
      <c r="B55" s="1602" t="s">
        <v>2125</v>
      </c>
      <c r="C55" s="1603"/>
      <c r="D55" s="820">
        <f>SUM(D53:D54)</f>
        <v>0</v>
      </c>
      <c r="E55" s="821">
        <f>SUM(E53:E54)</f>
        <v>0</v>
      </c>
      <c r="F55" s="765">
        <f t="shared" si="0"/>
        <v>0</v>
      </c>
      <c r="G55" s="461">
        <f>SUM(G53:G54)</f>
        <v>0</v>
      </c>
      <c r="H55" s="461">
        <f>SUM(H53:H54)</f>
        <v>300</v>
      </c>
      <c r="I55" s="421">
        <f>(F55+G55+H55)</f>
        <v>300</v>
      </c>
      <c r="K55" s="11"/>
      <c r="L55" s="11"/>
      <c r="M55" s="11"/>
      <c r="N55" s="11"/>
      <c r="O55" s="11"/>
    </row>
    <row r="56" spans="1:15" ht="23.25" customHeight="1">
      <c r="A56" s="1356" t="s">
        <v>712</v>
      </c>
      <c r="B56" s="1604" t="s">
        <v>713</v>
      </c>
      <c r="C56" s="1605"/>
      <c r="D56" s="759">
        <v>0</v>
      </c>
      <c r="E56" s="760">
        <v>0</v>
      </c>
      <c r="F56" s="761">
        <f t="shared" si="0"/>
        <v>0</v>
      </c>
      <c r="G56" s="762">
        <v>0</v>
      </c>
      <c r="H56" s="762">
        <v>0</v>
      </c>
      <c r="I56" s="466">
        <f t="shared" si="1"/>
        <v>0</v>
      </c>
      <c r="K56" s="11"/>
      <c r="L56" s="11"/>
      <c r="M56" s="11"/>
      <c r="N56" s="11"/>
      <c r="O56" s="11"/>
    </row>
    <row r="57" spans="1:15" ht="23.25" customHeight="1">
      <c r="A57" s="1404"/>
      <c r="B57" s="1600" t="s">
        <v>714</v>
      </c>
      <c r="C57" s="1601"/>
      <c r="D57" s="763">
        <v>0</v>
      </c>
      <c r="E57" s="764">
        <v>0</v>
      </c>
      <c r="F57" s="765">
        <f t="shared" si="0"/>
        <v>0</v>
      </c>
      <c r="G57" s="766">
        <v>0</v>
      </c>
      <c r="H57" s="766">
        <v>0</v>
      </c>
      <c r="I57" s="421">
        <f t="shared" si="1"/>
        <v>0</v>
      </c>
      <c r="K57" s="11"/>
      <c r="L57" s="11"/>
      <c r="M57" s="11"/>
      <c r="N57" s="11"/>
      <c r="O57" s="11"/>
    </row>
    <row r="58" spans="1:15" ht="23.25" customHeight="1">
      <c r="A58" s="1411"/>
      <c r="B58" s="1602" t="s">
        <v>2125</v>
      </c>
      <c r="C58" s="1603"/>
      <c r="D58" s="820">
        <f>SUM(D56:D57)</f>
        <v>0</v>
      </c>
      <c r="E58" s="821">
        <f>SUM(E56:E57)</f>
        <v>0</v>
      </c>
      <c r="F58" s="765">
        <f>(D58-E58)</f>
        <v>0</v>
      </c>
      <c r="G58" s="461">
        <f>SUM(G56:G57)</f>
        <v>0</v>
      </c>
      <c r="H58" s="461">
        <f>SUM(H56:H57)</f>
        <v>0</v>
      </c>
      <c r="I58" s="421">
        <f>(F58+G58+H58)</f>
        <v>0</v>
      </c>
      <c r="K58" s="11"/>
      <c r="L58" s="11"/>
      <c r="M58" s="11"/>
      <c r="N58" s="11"/>
      <c r="O58" s="11"/>
    </row>
    <row r="59" spans="1:15" ht="21" customHeight="1">
      <c r="A59" s="47"/>
      <c r="B59" s="1267" t="s">
        <v>715</v>
      </c>
      <c r="C59" s="79" t="s">
        <v>2354</v>
      </c>
      <c r="D59" s="429">
        <v>0</v>
      </c>
      <c r="E59" s="423">
        <v>0</v>
      </c>
      <c r="F59" s="380">
        <f t="shared" si="0"/>
        <v>0</v>
      </c>
      <c r="G59" s="430">
        <v>0</v>
      </c>
      <c r="H59" s="430">
        <v>0</v>
      </c>
      <c r="I59" s="381">
        <f t="shared" si="1"/>
        <v>0</v>
      </c>
      <c r="K59" s="11"/>
      <c r="L59" s="11"/>
      <c r="M59" s="11"/>
      <c r="N59" s="11"/>
      <c r="O59" s="11"/>
    </row>
    <row r="60" spans="1:9" ht="21" customHeight="1">
      <c r="A60" s="71"/>
      <c r="B60" s="1606"/>
      <c r="C60" s="81" t="s">
        <v>0</v>
      </c>
      <c r="D60" s="431">
        <v>2</v>
      </c>
      <c r="E60" s="424">
        <v>0</v>
      </c>
      <c r="F60" s="383">
        <f t="shared" si="0"/>
        <v>2</v>
      </c>
      <c r="G60" s="432">
        <v>0</v>
      </c>
      <c r="H60" s="432">
        <v>0</v>
      </c>
      <c r="I60" s="384">
        <f t="shared" si="1"/>
        <v>2</v>
      </c>
    </row>
    <row r="61" spans="1:15" ht="21" customHeight="1">
      <c r="A61" s="71"/>
      <c r="B61" s="1606"/>
      <c r="C61" s="81" t="s">
        <v>1</v>
      </c>
      <c r="D61" s="431">
        <v>1</v>
      </c>
      <c r="E61" s="424">
        <v>0</v>
      </c>
      <c r="F61" s="383">
        <f t="shared" si="0"/>
        <v>1</v>
      </c>
      <c r="G61" s="432">
        <v>0</v>
      </c>
      <c r="H61" s="432">
        <v>0</v>
      </c>
      <c r="I61" s="384">
        <f t="shared" si="1"/>
        <v>1</v>
      </c>
      <c r="K61" s="11"/>
      <c r="L61" s="11"/>
      <c r="M61" s="11"/>
      <c r="N61" s="11"/>
      <c r="O61" s="11"/>
    </row>
    <row r="62" spans="1:9" ht="21" customHeight="1">
      <c r="A62" s="71" t="s">
        <v>812</v>
      </c>
      <c r="B62" s="1606"/>
      <c r="C62" s="81" t="s">
        <v>2</v>
      </c>
      <c r="D62" s="431">
        <v>0</v>
      </c>
      <c r="E62" s="424">
        <v>0</v>
      </c>
      <c r="F62" s="383">
        <f t="shared" si="0"/>
        <v>0</v>
      </c>
      <c r="G62" s="432">
        <v>0</v>
      </c>
      <c r="H62" s="432">
        <v>0</v>
      </c>
      <c r="I62" s="384">
        <f t="shared" si="1"/>
        <v>0</v>
      </c>
    </row>
    <row r="63" spans="1:9" ht="21" customHeight="1">
      <c r="A63" s="71"/>
      <c r="B63" s="1606"/>
      <c r="C63" s="81" t="s">
        <v>3</v>
      </c>
      <c r="D63" s="431">
        <v>0</v>
      </c>
      <c r="E63" s="424">
        <v>0</v>
      </c>
      <c r="F63" s="383">
        <f t="shared" si="0"/>
        <v>0</v>
      </c>
      <c r="G63" s="432">
        <v>0</v>
      </c>
      <c r="H63" s="432">
        <v>0</v>
      </c>
      <c r="I63" s="384">
        <f t="shared" si="1"/>
        <v>0</v>
      </c>
    </row>
    <row r="64" spans="1:9" ht="21" customHeight="1">
      <c r="A64" s="71" t="s">
        <v>812</v>
      </c>
      <c r="B64" s="1606"/>
      <c r="C64" s="81" t="s">
        <v>4</v>
      </c>
      <c r="D64" s="431">
        <v>0</v>
      </c>
      <c r="E64" s="424">
        <v>0</v>
      </c>
      <c r="F64" s="383">
        <f t="shared" si="0"/>
        <v>0</v>
      </c>
      <c r="G64" s="432">
        <v>0</v>
      </c>
      <c r="H64" s="432">
        <v>0</v>
      </c>
      <c r="I64" s="384">
        <f t="shared" si="1"/>
        <v>0</v>
      </c>
    </row>
    <row r="65" spans="1:9" ht="21" customHeight="1">
      <c r="A65" s="71"/>
      <c r="B65" s="1606"/>
      <c r="C65" s="81" t="s">
        <v>5</v>
      </c>
      <c r="D65" s="431">
        <v>0</v>
      </c>
      <c r="E65" s="424">
        <v>0</v>
      </c>
      <c r="F65" s="383">
        <f t="shared" si="0"/>
        <v>0</v>
      </c>
      <c r="G65" s="432">
        <v>0</v>
      </c>
      <c r="H65" s="432">
        <v>0</v>
      </c>
      <c r="I65" s="384">
        <f t="shared" si="1"/>
        <v>0</v>
      </c>
    </row>
    <row r="66" spans="1:9" ht="21" customHeight="1">
      <c r="A66" s="71" t="s">
        <v>2284</v>
      </c>
      <c r="B66" s="1606"/>
      <c r="C66" s="81" t="s">
        <v>6</v>
      </c>
      <c r="D66" s="431">
        <v>0</v>
      </c>
      <c r="E66" s="424">
        <v>0</v>
      </c>
      <c r="F66" s="383">
        <f t="shared" si="0"/>
        <v>0</v>
      </c>
      <c r="G66" s="432">
        <v>0</v>
      </c>
      <c r="H66" s="432">
        <v>0</v>
      </c>
      <c r="I66" s="384">
        <f t="shared" si="1"/>
        <v>0</v>
      </c>
    </row>
    <row r="67" spans="1:9" ht="21" customHeight="1">
      <c r="A67" s="71"/>
      <c r="B67" s="1606"/>
      <c r="C67" s="767" t="s">
        <v>7</v>
      </c>
      <c r="D67" s="626">
        <v>0</v>
      </c>
      <c r="E67" s="586">
        <v>0</v>
      </c>
      <c r="F67" s="383">
        <f t="shared" si="0"/>
        <v>0</v>
      </c>
      <c r="G67" s="459">
        <v>0</v>
      </c>
      <c r="H67" s="459">
        <v>0</v>
      </c>
      <c r="I67" s="384">
        <f t="shared" si="1"/>
        <v>0</v>
      </c>
    </row>
    <row r="68" spans="1:9" ht="21" customHeight="1">
      <c r="A68" s="71" t="s">
        <v>2285</v>
      </c>
      <c r="B68" s="1606"/>
      <c r="C68" s="81" t="s">
        <v>8</v>
      </c>
      <c r="D68" s="626">
        <v>0</v>
      </c>
      <c r="E68" s="586">
        <v>0</v>
      </c>
      <c r="F68" s="383">
        <f t="shared" si="0"/>
        <v>0</v>
      </c>
      <c r="G68" s="459">
        <v>0</v>
      </c>
      <c r="H68" s="459">
        <v>0</v>
      </c>
      <c r="I68" s="384">
        <f t="shared" si="1"/>
        <v>0</v>
      </c>
    </row>
    <row r="69" spans="1:9" ht="21" customHeight="1">
      <c r="A69" s="71"/>
      <c r="B69" s="1606"/>
      <c r="C69" s="81" t="s">
        <v>9</v>
      </c>
      <c r="D69" s="431">
        <v>0</v>
      </c>
      <c r="E69" s="424">
        <v>0</v>
      </c>
      <c r="F69" s="383">
        <f t="shared" si="0"/>
        <v>0</v>
      </c>
      <c r="G69" s="432">
        <v>0</v>
      </c>
      <c r="H69" s="432">
        <v>0</v>
      </c>
      <c r="I69" s="384">
        <f t="shared" si="1"/>
        <v>0</v>
      </c>
    </row>
    <row r="70" spans="1:9" ht="21" customHeight="1">
      <c r="A70" s="71" t="s">
        <v>935</v>
      </c>
      <c r="B70" s="1606"/>
      <c r="C70" s="341" t="s">
        <v>2094</v>
      </c>
      <c r="D70" s="682">
        <v>0</v>
      </c>
      <c r="E70" s="425">
        <v>0</v>
      </c>
      <c r="F70" s="383">
        <f t="shared" si="0"/>
        <v>0</v>
      </c>
      <c r="G70" s="462">
        <v>0</v>
      </c>
      <c r="H70" s="462">
        <v>0</v>
      </c>
      <c r="I70" s="384">
        <f t="shared" si="1"/>
        <v>0</v>
      </c>
    </row>
    <row r="71" spans="1:9" ht="21" customHeight="1">
      <c r="A71" s="71"/>
      <c r="B71" s="1606"/>
      <c r="C71" s="341" t="s">
        <v>1252</v>
      </c>
      <c r="D71" s="682">
        <v>0</v>
      </c>
      <c r="E71" s="425">
        <v>0</v>
      </c>
      <c r="F71" s="383">
        <f t="shared" si="0"/>
        <v>0</v>
      </c>
      <c r="G71" s="462">
        <v>0</v>
      </c>
      <c r="H71" s="462">
        <v>0</v>
      </c>
      <c r="I71" s="384">
        <f t="shared" si="1"/>
        <v>0</v>
      </c>
    </row>
    <row r="72" spans="1:9" ht="21" customHeight="1">
      <c r="A72" s="1077"/>
      <c r="B72" s="1606"/>
      <c r="C72" s="633" t="s">
        <v>421</v>
      </c>
      <c r="D72" s="682">
        <v>0</v>
      </c>
      <c r="E72" s="425">
        <v>0</v>
      </c>
      <c r="F72" s="383">
        <f>(D72-E72)</f>
        <v>0</v>
      </c>
      <c r="G72" s="462">
        <v>0</v>
      </c>
      <c r="H72" s="462">
        <v>0</v>
      </c>
      <c r="I72" s="384">
        <f>(F72+G72+H72)</f>
        <v>0</v>
      </c>
    </row>
    <row r="73" spans="1:9" ht="21" customHeight="1">
      <c r="A73" s="1077"/>
      <c r="B73" s="1606"/>
      <c r="C73" s="1218" t="s">
        <v>132</v>
      </c>
      <c r="D73" s="682">
        <v>37</v>
      </c>
      <c r="E73" s="425">
        <v>0</v>
      </c>
      <c r="F73" s="383">
        <f>(D73-E73)</f>
        <v>37</v>
      </c>
      <c r="G73" s="462">
        <v>0</v>
      </c>
      <c r="H73" s="462">
        <v>163</v>
      </c>
      <c r="I73" s="384">
        <f>(F73+G73+H73)</f>
        <v>200</v>
      </c>
    </row>
    <row r="74" spans="1:9" ht="21" customHeight="1">
      <c r="A74" s="36"/>
      <c r="B74" s="1405"/>
      <c r="C74" s="46" t="s">
        <v>2026</v>
      </c>
      <c r="D74" s="433">
        <f>SUM(D59:D73)</f>
        <v>40</v>
      </c>
      <c r="E74" s="390">
        <f>SUM(E59:E73)</f>
        <v>0</v>
      </c>
      <c r="F74" s="383">
        <f>(D74-E74)</f>
        <v>40</v>
      </c>
      <c r="G74" s="387">
        <f>SUM(G59:G73)</f>
        <v>0</v>
      </c>
      <c r="H74" s="387">
        <f>SUM(H59:H73)</f>
        <v>163</v>
      </c>
      <c r="I74" s="384">
        <f>(F74+G74+H74)</f>
        <v>203</v>
      </c>
    </row>
    <row r="75" spans="1:9" ht="21" customHeight="1">
      <c r="A75" s="66"/>
      <c r="B75" s="1389" t="s">
        <v>40</v>
      </c>
      <c r="C75" s="1389"/>
      <c r="D75" s="578">
        <v>90</v>
      </c>
      <c r="E75" s="413">
        <v>0</v>
      </c>
      <c r="F75" s="392">
        <f>(D75-E75)</f>
        <v>90</v>
      </c>
      <c r="G75" s="446">
        <v>0</v>
      </c>
      <c r="H75" s="446">
        <v>30</v>
      </c>
      <c r="I75" s="397">
        <f>(F75+G75+H75)</f>
        <v>120</v>
      </c>
    </row>
    <row r="76" spans="1:9" ht="21" customHeight="1">
      <c r="A76" s="752"/>
      <c r="B76" s="1356" t="s">
        <v>11</v>
      </c>
      <c r="C76" s="79" t="s">
        <v>12</v>
      </c>
      <c r="D76" s="429">
        <v>167</v>
      </c>
      <c r="E76" s="423">
        <v>0</v>
      </c>
      <c r="F76" s="380">
        <f t="shared" si="0"/>
        <v>167</v>
      </c>
      <c r="G76" s="430">
        <v>0</v>
      </c>
      <c r="H76" s="430">
        <v>60</v>
      </c>
      <c r="I76" s="381">
        <f t="shared" si="1"/>
        <v>227</v>
      </c>
    </row>
    <row r="77" spans="1:9" ht="21" customHeight="1">
      <c r="A77" s="752"/>
      <c r="B77" s="1257"/>
      <c r="C77" s="81" t="s">
        <v>13</v>
      </c>
      <c r="D77" s="431"/>
      <c r="E77" s="424">
        <v>0</v>
      </c>
      <c r="F77" s="383">
        <f aca="true" t="shared" si="3" ref="F77:F115">(D77-E77)</f>
        <v>0</v>
      </c>
      <c r="G77" s="432">
        <v>0</v>
      </c>
      <c r="H77" s="432">
        <v>0</v>
      </c>
      <c r="I77" s="384">
        <f aca="true" t="shared" si="4" ref="I77:I115">(F77+G77+H77)</f>
        <v>0</v>
      </c>
    </row>
    <row r="78" spans="1:9" ht="21" customHeight="1">
      <c r="A78" s="752" t="s">
        <v>969</v>
      </c>
      <c r="B78" s="1257"/>
      <c r="C78" s="81" t="s">
        <v>14</v>
      </c>
      <c r="D78" s="431"/>
      <c r="E78" s="424">
        <v>0</v>
      </c>
      <c r="F78" s="383">
        <f t="shared" si="3"/>
        <v>0</v>
      </c>
      <c r="G78" s="432">
        <v>0</v>
      </c>
      <c r="H78" s="432">
        <v>0</v>
      </c>
      <c r="I78" s="384">
        <f t="shared" si="4"/>
        <v>0</v>
      </c>
    </row>
    <row r="79" spans="1:9" ht="21" customHeight="1">
      <c r="A79" s="752"/>
      <c r="B79" s="1257"/>
      <c r="C79" s="106" t="s">
        <v>1524</v>
      </c>
      <c r="D79" s="431">
        <v>19</v>
      </c>
      <c r="E79" s="424">
        <v>0</v>
      </c>
      <c r="F79" s="383">
        <f t="shared" si="3"/>
        <v>19</v>
      </c>
      <c r="G79" s="432">
        <v>0</v>
      </c>
      <c r="H79" s="432">
        <v>8</v>
      </c>
      <c r="I79" s="384">
        <f t="shared" si="4"/>
        <v>27</v>
      </c>
    </row>
    <row r="80" spans="1:9" ht="21" customHeight="1">
      <c r="A80" s="752" t="s">
        <v>877</v>
      </c>
      <c r="B80" s="1257"/>
      <c r="C80" s="106" t="s">
        <v>2286</v>
      </c>
      <c r="D80" s="431">
        <v>10</v>
      </c>
      <c r="E80" s="424">
        <v>0</v>
      </c>
      <c r="F80" s="383">
        <f>(D80-E80)</f>
        <v>10</v>
      </c>
      <c r="G80" s="432">
        <v>0</v>
      </c>
      <c r="H80" s="432">
        <v>10</v>
      </c>
      <c r="I80" s="384">
        <f>(F80+G80+H80)</f>
        <v>20</v>
      </c>
    </row>
    <row r="81" spans="1:9" ht="21" customHeight="1">
      <c r="A81" s="752"/>
      <c r="B81" s="1257"/>
      <c r="C81" s="106" t="s">
        <v>1509</v>
      </c>
      <c r="D81" s="682">
        <v>23</v>
      </c>
      <c r="E81" s="425">
        <v>0</v>
      </c>
      <c r="F81" s="383">
        <f>(D81-E81)</f>
        <v>23</v>
      </c>
      <c r="G81" s="462">
        <v>0</v>
      </c>
      <c r="H81" s="462">
        <v>9</v>
      </c>
      <c r="I81" s="384">
        <f>(F81+G81+H81)</f>
        <v>32</v>
      </c>
    </row>
    <row r="82" spans="1:9" ht="21" customHeight="1">
      <c r="A82" s="752"/>
      <c r="B82" s="1257"/>
      <c r="C82" s="81" t="s">
        <v>15</v>
      </c>
      <c r="D82" s="682">
        <v>0</v>
      </c>
      <c r="E82" s="425">
        <v>0</v>
      </c>
      <c r="F82" s="383">
        <f t="shared" si="3"/>
        <v>0</v>
      </c>
      <c r="G82" s="462">
        <v>0</v>
      </c>
      <c r="H82" s="462">
        <v>0</v>
      </c>
      <c r="I82" s="384">
        <f t="shared" si="4"/>
        <v>0</v>
      </c>
    </row>
    <row r="83" spans="1:9" ht="21" customHeight="1">
      <c r="A83" s="752" t="s">
        <v>1881</v>
      </c>
      <c r="B83" s="1342"/>
      <c r="C83" s="46" t="s">
        <v>16</v>
      </c>
      <c r="D83" s="433">
        <f>SUM(D76:D82)</f>
        <v>219</v>
      </c>
      <c r="E83" s="390">
        <f>SUM(E76:E82)</f>
        <v>0</v>
      </c>
      <c r="F83" s="386">
        <f>(D83-E83)</f>
        <v>219</v>
      </c>
      <c r="G83" s="387">
        <f>SUM(G76:G82)</f>
        <v>0</v>
      </c>
      <c r="H83" s="387">
        <f>SUM(H76:H82)</f>
        <v>87</v>
      </c>
      <c r="I83" s="387">
        <f t="shared" si="4"/>
        <v>306</v>
      </c>
    </row>
    <row r="84" spans="1:9" ht="21" customHeight="1">
      <c r="A84" s="752"/>
      <c r="B84" s="1389" t="s">
        <v>38</v>
      </c>
      <c r="C84" s="1389"/>
      <c r="D84" s="578">
        <v>0</v>
      </c>
      <c r="E84" s="413">
        <v>0</v>
      </c>
      <c r="F84" s="392">
        <f t="shared" si="3"/>
        <v>0</v>
      </c>
      <c r="G84" s="446">
        <v>0</v>
      </c>
      <c r="H84" s="446">
        <v>0</v>
      </c>
      <c r="I84" s="397">
        <f t="shared" si="4"/>
        <v>0</v>
      </c>
    </row>
    <row r="85" spans="1:9" ht="21" customHeight="1">
      <c r="A85" s="752" t="s">
        <v>944</v>
      </c>
      <c r="B85" s="1389" t="s">
        <v>39</v>
      </c>
      <c r="C85" s="1389"/>
      <c r="D85" s="578">
        <v>0</v>
      </c>
      <c r="E85" s="413">
        <v>0</v>
      </c>
      <c r="F85" s="392">
        <f t="shared" si="3"/>
        <v>0</v>
      </c>
      <c r="G85" s="446">
        <v>0</v>
      </c>
      <c r="H85" s="446">
        <v>0</v>
      </c>
      <c r="I85" s="397">
        <f t="shared" si="4"/>
        <v>0</v>
      </c>
    </row>
    <row r="86" spans="1:9" ht="21" customHeight="1">
      <c r="A86" s="752"/>
      <c r="B86" s="1356" t="s">
        <v>332</v>
      </c>
      <c r="C86" s="81" t="s">
        <v>41</v>
      </c>
      <c r="D86" s="431">
        <v>0</v>
      </c>
      <c r="E86" s="424">
        <v>0</v>
      </c>
      <c r="F86" s="383">
        <f t="shared" si="3"/>
        <v>0</v>
      </c>
      <c r="G86" s="432">
        <v>0</v>
      </c>
      <c r="H86" s="432">
        <v>0</v>
      </c>
      <c r="I86" s="384">
        <f t="shared" si="4"/>
        <v>0</v>
      </c>
    </row>
    <row r="87" spans="1:9" ht="21" customHeight="1">
      <c r="A87" s="752" t="s">
        <v>2285</v>
      </c>
      <c r="B87" s="1404"/>
      <c r="C87" s="81" t="s">
        <v>422</v>
      </c>
      <c r="D87" s="431">
        <v>0</v>
      </c>
      <c r="E87" s="424">
        <v>0</v>
      </c>
      <c r="F87" s="383">
        <f t="shared" si="3"/>
        <v>0</v>
      </c>
      <c r="G87" s="432">
        <v>0</v>
      </c>
      <c r="H87" s="432">
        <v>0</v>
      </c>
      <c r="I87" s="384">
        <f t="shared" si="4"/>
        <v>0</v>
      </c>
    </row>
    <row r="88" spans="1:9" ht="21" customHeight="1">
      <c r="A88" s="752"/>
      <c r="B88" s="1404"/>
      <c r="C88" s="974" t="s">
        <v>331</v>
      </c>
      <c r="D88" s="431">
        <v>0</v>
      </c>
      <c r="E88" s="424">
        <v>0</v>
      </c>
      <c r="F88" s="383">
        <f t="shared" si="3"/>
        <v>0</v>
      </c>
      <c r="G88" s="432">
        <v>0</v>
      </c>
      <c r="H88" s="432">
        <v>0</v>
      </c>
      <c r="I88" s="384">
        <f t="shared" si="4"/>
        <v>0</v>
      </c>
    </row>
    <row r="89" spans="1:9" ht="21" customHeight="1">
      <c r="A89" s="752" t="s">
        <v>935</v>
      </c>
      <c r="B89" s="1404"/>
      <c r="C89" s="81" t="s">
        <v>42</v>
      </c>
      <c r="D89" s="431">
        <v>34</v>
      </c>
      <c r="E89" s="424">
        <v>4</v>
      </c>
      <c r="F89" s="383">
        <f t="shared" si="3"/>
        <v>30</v>
      </c>
      <c r="G89" s="432">
        <v>0</v>
      </c>
      <c r="H89" s="432">
        <v>5</v>
      </c>
      <c r="I89" s="384">
        <f t="shared" si="4"/>
        <v>35</v>
      </c>
    </row>
    <row r="90" spans="1:9" ht="21" customHeight="1">
      <c r="A90" s="1077"/>
      <c r="B90" s="1411"/>
      <c r="C90" s="46" t="s">
        <v>27</v>
      </c>
      <c r="D90" s="594">
        <f>SUM(D86:D89)</f>
        <v>34</v>
      </c>
      <c r="E90" s="390">
        <f>SUM(E86:E89)</f>
        <v>4</v>
      </c>
      <c r="F90" s="394">
        <f t="shared" si="3"/>
        <v>30</v>
      </c>
      <c r="G90" s="433">
        <f>SUM(G86:G89)</f>
        <v>0</v>
      </c>
      <c r="H90" s="433">
        <f>SUM(H86:H89)</f>
        <v>5</v>
      </c>
      <c r="I90" s="387">
        <f t="shared" si="4"/>
        <v>35</v>
      </c>
    </row>
    <row r="91" spans="1:9" ht="21" customHeight="1">
      <c r="A91" s="752"/>
      <c r="B91" s="1607" t="s">
        <v>1973</v>
      </c>
      <c r="C91" s="1607"/>
      <c r="D91" s="408">
        <v>4</v>
      </c>
      <c r="E91" s="409">
        <v>0</v>
      </c>
      <c r="F91" s="392">
        <f t="shared" si="3"/>
        <v>4</v>
      </c>
      <c r="G91" s="434">
        <v>0</v>
      </c>
      <c r="H91" s="434">
        <v>0</v>
      </c>
      <c r="I91" s="397">
        <f t="shared" si="4"/>
        <v>4</v>
      </c>
    </row>
    <row r="92" spans="1:9" ht="21" customHeight="1">
      <c r="A92" s="742"/>
      <c r="B92" s="1395" t="s">
        <v>43</v>
      </c>
      <c r="C92" s="1395"/>
      <c r="D92" s="590">
        <f>SUM(D75,D83:D85,D90,D91)</f>
        <v>347</v>
      </c>
      <c r="E92" s="396">
        <f>SUM(E75,E83:E85,E90,E91)</f>
        <v>4</v>
      </c>
      <c r="F92" s="625">
        <f t="shared" si="3"/>
        <v>343</v>
      </c>
      <c r="G92" s="590">
        <f>SUM(G75,G83:G85,G90,G91)</f>
        <v>0</v>
      </c>
      <c r="H92" s="590">
        <f>SUM(H75,H83:H85,H90,H91)</f>
        <v>122</v>
      </c>
      <c r="I92" s="397">
        <f t="shared" si="4"/>
        <v>465</v>
      </c>
    </row>
    <row r="93" spans="1:9" ht="21" customHeight="1">
      <c r="A93" s="47"/>
      <c r="B93" s="1353" t="s">
        <v>44</v>
      </c>
      <c r="C93" s="1353"/>
      <c r="D93" s="408">
        <v>0</v>
      </c>
      <c r="E93" s="409">
        <v>0</v>
      </c>
      <c r="F93" s="392">
        <f t="shared" si="3"/>
        <v>0</v>
      </c>
      <c r="G93" s="434">
        <v>0</v>
      </c>
      <c r="H93" s="434">
        <v>0</v>
      </c>
      <c r="I93" s="397">
        <f t="shared" si="4"/>
        <v>0</v>
      </c>
    </row>
    <row r="94" spans="1:9" ht="21" customHeight="1">
      <c r="A94" s="901"/>
      <c r="B94" s="1353" t="s">
        <v>45</v>
      </c>
      <c r="C94" s="1353"/>
      <c r="D94" s="408">
        <v>0</v>
      </c>
      <c r="E94" s="409">
        <v>0</v>
      </c>
      <c r="F94" s="392">
        <f t="shared" si="3"/>
        <v>0</v>
      </c>
      <c r="G94" s="434">
        <v>0</v>
      </c>
      <c r="H94" s="434">
        <v>0</v>
      </c>
      <c r="I94" s="397">
        <f t="shared" si="4"/>
        <v>0</v>
      </c>
    </row>
    <row r="95" spans="1:9" ht="21" customHeight="1">
      <c r="A95" s="71" t="s">
        <v>1881</v>
      </c>
      <c r="B95" s="1353" t="s">
        <v>46</v>
      </c>
      <c r="C95" s="1353"/>
      <c r="D95" s="408">
        <v>0</v>
      </c>
      <c r="E95" s="409">
        <v>0</v>
      </c>
      <c r="F95" s="392">
        <f t="shared" si="3"/>
        <v>0</v>
      </c>
      <c r="G95" s="434">
        <v>0</v>
      </c>
      <c r="H95" s="434">
        <v>0</v>
      </c>
      <c r="I95" s="397">
        <f t="shared" si="4"/>
        <v>0</v>
      </c>
    </row>
    <row r="96" spans="1:9" ht="21" customHeight="1">
      <c r="A96" s="901"/>
      <c r="B96" s="1389" t="s">
        <v>214</v>
      </c>
      <c r="C96" s="1389"/>
      <c r="D96" s="663">
        <v>0</v>
      </c>
      <c r="E96" s="409">
        <v>0</v>
      </c>
      <c r="F96" s="393">
        <f t="shared" si="3"/>
        <v>0</v>
      </c>
      <c r="G96" s="434">
        <v>0</v>
      </c>
      <c r="H96" s="446">
        <v>0</v>
      </c>
      <c r="I96" s="397">
        <f t="shared" si="4"/>
        <v>0</v>
      </c>
    </row>
    <row r="97" spans="1:9" ht="21" customHeight="1">
      <c r="A97" s="71" t="s">
        <v>944</v>
      </c>
      <c r="B97" s="1353" t="s">
        <v>215</v>
      </c>
      <c r="C97" s="1353"/>
      <c r="D97" s="663">
        <v>0</v>
      </c>
      <c r="E97" s="409">
        <v>0</v>
      </c>
      <c r="F97" s="393">
        <f t="shared" si="3"/>
        <v>0</v>
      </c>
      <c r="G97" s="434">
        <v>0</v>
      </c>
      <c r="H97" s="434">
        <v>0</v>
      </c>
      <c r="I97" s="397">
        <f t="shared" si="4"/>
        <v>0</v>
      </c>
    </row>
    <row r="98" spans="1:9" ht="21" customHeight="1">
      <c r="A98" s="901"/>
      <c r="B98" s="1353" t="s">
        <v>2287</v>
      </c>
      <c r="C98" s="1353"/>
      <c r="D98" s="663">
        <v>0</v>
      </c>
      <c r="E98" s="409">
        <v>0</v>
      </c>
      <c r="F98" s="393">
        <f t="shared" si="3"/>
        <v>0</v>
      </c>
      <c r="G98" s="434">
        <v>0</v>
      </c>
      <c r="H98" s="434">
        <v>0</v>
      </c>
      <c r="I98" s="397">
        <f t="shared" si="4"/>
        <v>0</v>
      </c>
    </row>
    <row r="99" spans="1:9" ht="21" customHeight="1">
      <c r="A99" s="71" t="s">
        <v>814</v>
      </c>
      <c r="B99" s="1353" t="s">
        <v>216</v>
      </c>
      <c r="C99" s="1353"/>
      <c r="D99" s="663">
        <v>0</v>
      </c>
      <c r="E99" s="409">
        <v>0</v>
      </c>
      <c r="F99" s="393">
        <f t="shared" si="3"/>
        <v>0</v>
      </c>
      <c r="G99" s="434">
        <v>0</v>
      </c>
      <c r="H99" s="434">
        <v>0</v>
      </c>
      <c r="I99" s="397">
        <f t="shared" si="4"/>
        <v>0</v>
      </c>
    </row>
    <row r="100" spans="1:9" ht="21" customHeight="1">
      <c r="A100" s="901"/>
      <c r="B100" s="1353" t="s">
        <v>217</v>
      </c>
      <c r="C100" s="1353"/>
      <c r="D100" s="663">
        <v>0</v>
      </c>
      <c r="E100" s="409">
        <v>0</v>
      </c>
      <c r="F100" s="393">
        <f t="shared" si="3"/>
        <v>0</v>
      </c>
      <c r="G100" s="434">
        <v>0</v>
      </c>
      <c r="H100" s="434">
        <v>0</v>
      </c>
      <c r="I100" s="397">
        <f t="shared" si="4"/>
        <v>0</v>
      </c>
    </row>
    <row r="101" spans="1:9" ht="21" customHeight="1">
      <c r="A101" s="71" t="s">
        <v>2285</v>
      </c>
      <c r="B101" s="1238" t="s">
        <v>1974</v>
      </c>
      <c r="C101" s="1239"/>
      <c r="D101" s="663">
        <v>0</v>
      </c>
      <c r="E101" s="409">
        <v>0</v>
      </c>
      <c r="F101" s="393">
        <f t="shared" si="3"/>
        <v>0</v>
      </c>
      <c r="G101" s="434">
        <v>0</v>
      </c>
      <c r="H101" s="434">
        <v>0</v>
      </c>
      <c r="I101" s="397">
        <f t="shared" si="4"/>
        <v>0</v>
      </c>
    </row>
    <row r="102" spans="1:9" ht="21" customHeight="1">
      <c r="A102" s="71"/>
      <c r="B102" s="1343" t="s">
        <v>218</v>
      </c>
      <c r="C102" s="1345"/>
      <c r="D102" s="663">
        <v>0</v>
      </c>
      <c r="E102" s="409">
        <v>0</v>
      </c>
      <c r="F102" s="393">
        <f t="shared" si="3"/>
        <v>0</v>
      </c>
      <c r="G102" s="434">
        <v>0</v>
      </c>
      <c r="H102" s="434">
        <v>0</v>
      </c>
      <c r="I102" s="397">
        <f t="shared" si="4"/>
        <v>0</v>
      </c>
    </row>
    <row r="103" spans="1:9" ht="21" customHeight="1">
      <c r="A103" s="71" t="s">
        <v>935</v>
      </c>
      <c r="B103" s="1343" t="s">
        <v>1975</v>
      </c>
      <c r="C103" s="1345"/>
      <c r="D103" s="663">
        <v>0</v>
      </c>
      <c r="E103" s="409">
        <v>0</v>
      </c>
      <c r="F103" s="393">
        <f t="shared" si="3"/>
        <v>0</v>
      </c>
      <c r="G103" s="434">
        <v>0</v>
      </c>
      <c r="H103" s="434">
        <v>0</v>
      </c>
      <c r="I103" s="397">
        <f t="shared" si="4"/>
        <v>0</v>
      </c>
    </row>
    <row r="104" spans="1:9" ht="21" customHeight="1">
      <c r="A104" s="901"/>
      <c r="B104" s="1343" t="s">
        <v>1846</v>
      </c>
      <c r="C104" s="1345"/>
      <c r="D104" s="663">
        <v>0</v>
      </c>
      <c r="E104" s="409">
        <v>0</v>
      </c>
      <c r="F104" s="393">
        <f t="shared" si="3"/>
        <v>0</v>
      </c>
      <c r="G104" s="434">
        <v>0</v>
      </c>
      <c r="H104" s="434">
        <v>0</v>
      </c>
      <c r="I104" s="397">
        <f t="shared" si="4"/>
        <v>0</v>
      </c>
    </row>
    <row r="105" spans="1:9" ht="21" customHeight="1">
      <c r="A105" s="901"/>
      <c r="B105" s="1343" t="s">
        <v>423</v>
      </c>
      <c r="C105" s="1345"/>
      <c r="D105" s="663">
        <v>0</v>
      </c>
      <c r="E105" s="409">
        <v>0</v>
      </c>
      <c r="F105" s="393">
        <f t="shared" si="3"/>
        <v>0</v>
      </c>
      <c r="G105" s="434">
        <v>0</v>
      </c>
      <c r="H105" s="434">
        <v>0</v>
      </c>
      <c r="I105" s="397">
        <f t="shared" si="4"/>
        <v>0</v>
      </c>
    </row>
    <row r="106" spans="1:9" ht="21" customHeight="1">
      <c r="A106" s="71"/>
      <c r="B106" s="1353" t="s">
        <v>219</v>
      </c>
      <c r="C106" s="1353"/>
      <c r="D106" s="663">
        <v>44</v>
      </c>
      <c r="E106" s="409">
        <v>0</v>
      </c>
      <c r="F106" s="393">
        <f t="shared" si="3"/>
        <v>44</v>
      </c>
      <c r="G106" s="434">
        <v>0</v>
      </c>
      <c r="H106" s="434">
        <v>15</v>
      </c>
      <c r="I106" s="397">
        <f t="shared" si="4"/>
        <v>59</v>
      </c>
    </row>
    <row r="107" spans="1:9" ht="21" customHeight="1">
      <c r="A107" s="36"/>
      <c r="B107" s="1599" t="s">
        <v>43</v>
      </c>
      <c r="C107" s="1599"/>
      <c r="D107" s="619">
        <f>SUM(D93:D106)</f>
        <v>44</v>
      </c>
      <c r="E107" s="396">
        <f>SUM(E93:E106)</f>
        <v>0</v>
      </c>
      <c r="F107" s="667">
        <f t="shared" si="3"/>
        <v>44</v>
      </c>
      <c r="G107" s="619">
        <f>SUM(G93:G106)</f>
        <v>0</v>
      </c>
      <c r="H107" s="619">
        <f>SUM(H93:H106)</f>
        <v>15</v>
      </c>
      <c r="I107" s="397">
        <f>(F107+G107+H107)</f>
        <v>59</v>
      </c>
    </row>
    <row r="108" spans="1:9" ht="21" customHeight="1">
      <c r="A108" s="1356" t="s">
        <v>220</v>
      </c>
      <c r="B108" s="1353" t="s">
        <v>221</v>
      </c>
      <c r="C108" s="1353"/>
      <c r="D108" s="408">
        <v>15</v>
      </c>
      <c r="E108" s="409">
        <v>0</v>
      </c>
      <c r="F108" s="392">
        <f t="shared" si="3"/>
        <v>15</v>
      </c>
      <c r="G108" s="434">
        <v>0</v>
      </c>
      <c r="H108" s="434">
        <v>5</v>
      </c>
      <c r="I108" s="397">
        <f t="shared" si="4"/>
        <v>20</v>
      </c>
    </row>
    <row r="109" spans="1:9" ht="21" customHeight="1">
      <c r="A109" s="1257"/>
      <c r="B109" s="1356" t="s">
        <v>222</v>
      </c>
      <c r="C109" s="79" t="s">
        <v>579</v>
      </c>
      <c r="D109" s="429">
        <v>561</v>
      </c>
      <c r="E109" s="423">
        <v>0</v>
      </c>
      <c r="F109" s="380">
        <f t="shared" si="3"/>
        <v>561</v>
      </c>
      <c r="G109" s="430">
        <v>64</v>
      </c>
      <c r="H109" s="430">
        <v>187</v>
      </c>
      <c r="I109" s="381">
        <f>(F109+G109+H109)</f>
        <v>812</v>
      </c>
    </row>
    <row r="110" spans="1:9" ht="21" customHeight="1">
      <c r="A110" s="1257"/>
      <c r="B110" s="1257"/>
      <c r="C110" s="81" t="s">
        <v>223</v>
      </c>
      <c r="D110" s="431">
        <v>235</v>
      </c>
      <c r="E110" s="424">
        <v>0</v>
      </c>
      <c r="F110" s="383">
        <f t="shared" si="3"/>
        <v>235</v>
      </c>
      <c r="G110" s="432">
        <v>0</v>
      </c>
      <c r="H110" s="432">
        <v>78</v>
      </c>
      <c r="I110" s="384">
        <f t="shared" si="4"/>
        <v>313</v>
      </c>
    </row>
    <row r="111" spans="1:9" ht="21" customHeight="1">
      <c r="A111" s="1257"/>
      <c r="B111" s="1257"/>
      <c r="C111" s="81" t="s">
        <v>224</v>
      </c>
      <c r="D111" s="431">
        <v>0</v>
      </c>
      <c r="E111" s="424">
        <v>0</v>
      </c>
      <c r="F111" s="383">
        <f t="shared" si="3"/>
        <v>0</v>
      </c>
      <c r="G111" s="432">
        <v>0</v>
      </c>
      <c r="H111" s="432">
        <v>0</v>
      </c>
      <c r="I111" s="384">
        <f>(F111+G111+H111)</f>
        <v>0</v>
      </c>
    </row>
    <row r="112" spans="1:9" ht="21" customHeight="1">
      <c r="A112" s="1257"/>
      <c r="B112" s="1342"/>
      <c r="C112" s="177" t="s">
        <v>43</v>
      </c>
      <c r="D112" s="433">
        <f>SUM(D109:D111)</f>
        <v>796</v>
      </c>
      <c r="E112" s="390">
        <f>SUM(E109:E111)</f>
        <v>0</v>
      </c>
      <c r="F112" s="386">
        <f t="shared" si="3"/>
        <v>796</v>
      </c>
      <c r="G112" s="387">
        <f>SUM(G109:G111)</f>
        <v>64</v>
      </c>
      <c r="H112" s="387">
        <f>SUM(H109:H111)</f>
        <v>265</v>
      </c>
      <c r="I112" s="387">
        <f>(F112+G112+H112)</f>
        <v>1125</v>
      </c>
    </row>
    <row r="113" spans="1:9" ht="21" customHeight="1">
      <c r="A113" s="1257"/>
      <c r="B113" s="47" t="s">
        <v>225</v>
      </c>
      <c r="C113" s="79" t="s">
        <v>226</v>
      </c>
      <c r="D113" s="429">
        <v>363</v>
      </c>
      <c r="E113" s="423">
        <v>0</v>
      </c>
      <c r="F113" s="380">
        <f t="shared" si="3"/>
        <v>363</v>
      </c>
      <c r="G113" s="430">
        <v>0</v>
      </c>
      <c r="H113" s="430">
        <v>121</v>
      </c>
      <c r="I113" s="381">
        <f t="shared" si="4"/>
        <v>484</v>
      </c>
    </row>
    <row r="114" spans="1:9" ht="21" customHeight="1">
      <c r="A114" s="1257"/>
      <c r="B114" s="71" t="s">
        <v>227</v>
      </c>
      <c r="C114" s="81" t="s">
        <v>228</v>
      </c>
      <c r="D114" s="431">
        <v>529</v>
      </c>
      <c r="E114" s="424">
        <v>0</v>
      </c>
      <c r="F114" s="383">
        <f t="shared" si="3"/>
        <v>529</v>
      </c>
      <c r="G114" s="432">
        <v>0</v>
      </c>
      <c r="H114" s="432">
        <v>176</v>
      </c>
      <c r="I114" s="384">
        <f t="shared" si="4"/>
        <v>705</v>
      </c>
    </row>
    <row r="115" spans="1:9" ht="21" customHeight="1">
      <c r="A115" s="1342"/>
      <c r="B115" s="36" t="s">
        <v>229</v>
      </c>
      <c r="C115" s="177" t="s">
        <v>43</v>
      </c>
      <c r="D115" s="433">
        <f>SUM(D113:D114)</f>
        <v>892</v>
      </c>
      <c r="E115" s="390">
        <f>SUM(E113:E114)</f>
        <v>0</v>
      </c>
      <c r="F115" s="386">
        <f t="shared" si="3"/>
        <v>892</v>
      </c>
      <c r="G115" s="387">
        <f>SUM(G113:G114)</f>
        <v>0</v>
      </c>
      <c r="H115" s="387">
        <f>SUM(H113:H114)</f>
        <v>297</v>
      </c>
      <c r="I115" s="387">
        <f t="shared" si="4"/>
        <v>1189</v>
      </c>
    </row>
    <row r="116" ht="19.5" customHeight="1">
      <c r="A116" s="118" t="s">
        <v>2191</v>
      </c>
    </row>
    <row r="117" ht="19.5" customHeight="1">
      <c r="A117" s="118" t="s">
        <v>677</v>
      </c>
    </row>
    <row r="118" ht="15" customHeight="1">
      <c r="A118" s="331"/>
    </row>
    <row r="119" ht="19.5" customHeight="1">
      <c r="B119" s="11"/>
    </row>
  </sheetData>
  <sheetProtection password="CC4D" sheet="1" objects="1" scenarios="1"/>
  <mergeCells count="42">
    <mergeCell ref="B93:C93"/>
    <mergeCell ref="B86:B90"/>
    <mergeCell ref="B103:C103"/>
    <mergeCell ref="B91:C91"/>
    <mergeCell ref="B94:C94"/>
    <mergeCell ref="B95:C95"/>
    <mergeCell ref="A56:A58"/>
    <mergeCell ref="B56:C56"/>
    <mergeCell ref="B57:C57"/>
    <mergeCell ref="B58:C58"/>
    <mergeCell ref="B76:B83"/>
    <mergeCell ref="B84:C84"/>
    <mergeCell ref="B102:C102"/>
    <mergeCell ref="B99:C99"/>
    <mergeCell ref="B101:C101"/>
    <mergeCell ref="B97:C97"/>
    <mergeCell ref="B85:C85"/>
    <mergeCell ref="B100:C100"/>
    <mergeCell ref="B92:C92"/>
    <mergeCell ref="B98:C98"/>
    <mergeCell ref="B53:C53"/>
    <mergeCell ref="B51:C51"/>
    <mergeCell ref="B59:B74"/>
    <mergeCell ref="B75:C75"/>
    <mergeCell ref="A1:I1"/>
    <mergeCell ref="A3:C5"/>
    <mergeCell ref="D3:F3"/>
    <mergeCell ref="B54:C54"/>
    <mergeCell ref="A53:A55"/>
    <mergeCell ref="B55:C55"/>
    <mergeCell ref="B52:C52"/>
    <mergeCell ref="B37:C37"/>
    <mergeCell ref="B6:B15"/>
    <mergeCell ref="B16:B25"/>
    <mergeCell ref="B104:C104"/>
    <mergeCell ref="B96:C96"/>
    <mergeCell ref="B105:C105"/>
    <mergeCell ref="A108:A115"/>
    <mergeCell ref="B108:C108"/>
    <mergeCell ref="B109:B112"/>
    <mergeCell ref="B106:C106"/>
    <mergeCell ref="B107:C107"/>
  </mergeCells>
  <printOptions horizontalCentered="1"/>
  <pageMargins left="0.7874015748031497" right="0.7874015748031497" top="0.984251968503937" bottom="0.7874015748031497" header="0.11811023622047245" footer="0.11811023622047245"/>
  <pageSetup fitToHeight="0" fitToWidth="1" horizontalDpi="600" verticalDpi="600" orientation="portrait" paperSize="9" scale="52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>
    <tabColor indexed="27"/>
    <pageSetUpPr fitToPage="1"/>
  </sheetPr>
  <dimension ref="A1:Q63"/>
  <sheetViews>
    <sheetView showGridLines="0" showZeros="0" zoomScale="70" zoomScaleNormal="70" zoomScaleSheetLayoutView="70" workbookViewId="0" topLeftCell="A1">
      <pane xSplit="2" ySplit="7" topLeftCell="E23" activePane="bottomRight" state="frozen"/>
      <selection pane="topLeft" activeCell="B29" sqref="B29:C29"/>
      <selection pane="topRight" activeCell="B29" sqref="B29:C29"/>
      <selection pane="bottomLeft" activeCell="B29" sqref="B29:C29"/>
      <selection pane="bottomRight" activeCell="I44" sqref="I44"/>
    </sheetView>
  </sheetViews>
  <sheetFormatPr defaultColWidth="8.88671875" defaultRowHeight="19.5" customHeight="1"/>
  <cols>
    <col min="1" max="1" width="7.6640625" style="63" customWidth="1"/>
    <col min="2" max="2" width="29.10546875" style="63" customWidth="1"/>
    <col min="3" max="5" width="18.4453125" style="63" customWidth="1"/>
    <col min="6" max="6" width="19.21484375" style="63" customWidth="1"/>
    <col min="7" max="9" width="20.4453125" style="63" customWidth="1"/>
    <col min="10" max="10" width="20.10546875" style="63" customWidth="1"/>
    <col min="11" max="11" width="7.99609375" style="63" customWidth="1"/>
    <col min="12" max="17" width="7.99609375" style="61" customWidth="1"/>
    <col min="18" max="16384" width="7.99609375" style="63" customWidth="1"/>
  </cols>
  <sheetData>
    <row r="1" spans="1:17" s="222" customFormat="1" ht="25.5" customHeight="1">
      <c r="A1" s="1396" t="s">
        <v>230</v>
      </c>
      <c r="B1" s="1396"/>
      <c r="C1" s="1396"/>
      <c r="D1" s="1396"/>
      <c r="E1" s="1396"/>
      <c r="F1" s="1396"/>
      <c r="G1" s="1396"/>
      <c r="H1" s="1396"/>
      <c r="I1" s="1396"/>
      <c r="J1" s="1396"/>
      <c r="K1" s="221"/>
      <c r="L1" s="1"/>
      <c r="M1" s="1"/>
      <c r="N1" s="1"/>
      <c r="O1" s="1"/>
      <c r="P1" s="1"/>
      <c r="Q1" s="1"/>
    </row>
    <row r="2" spans="1:17" s="222" customFormat="1" ht="15.75" customHeight="1">
      <c r="A2" s="902"/>
      <c r="B2" s="902"/>
      <c r="C2" s="902"/>
      <c r="D2" s="902"/>
      <c r="E2" s="902"/>
      <c r="F2" s="902"/>
      <c r="G2" s="902"/>
      <c r="H2" s="902"/>
      <c r="I2" s="902"/>
      <c r="J2" s="902"/>
      <c r="K2" s="221"/>
      <c r="L2" s="1"/>
      <c r="M2" s="1"/>
      <c r="N2" s="1"/>
      <c r="O2" s="1"/>
      <c r="P2" s="1"/>
      <c r="Q2" s="1"/>
    </row>
    <row r="3" spans="10:17" ht="15" customHeight="1">
      <c r="J3" s="65" t="s">
        <v>2080</v>
      </c>
      <c r="L3" s="1"/>
      <c r="M3" s="1"/>
      <c r="N3" s="1"/>
      <c r="O3" s="1"/>
      <c r="P3" s="1"/>
      <c r="Q3" s="1"/>
    </row>
    <row r="4" spans="1:17" ht="18.75" customHeight="1">
      <c r="A4" s="1221" t="s">
        <v>231</v>
      </c>
      <c r="B4" s="1222"/>
      <c r="C4" s="1221" t="s">
        <v>1594</v>
      </c>
      <c r="D4" s="1348"/>
      <c r="E4" s="1222"/>
      <c r="F4" s="308" t="s">
        <v>1566</v>
      </c>
      <c r="G4" s="1221" t="s">
        <v>1599</v>
      </c>
      <c r="H4" s="1348"/>
      <c r="I4" s="1222"/>
      <c r="J4" s="1256" t="s">
        <v>1019</v>
      </c>
      <c r="L4" s="1"/>
      <c r="M4" s="1"/>
      <c r="N4" s="1"/>
      <c r="O4" s="1"/>
      <c r="P4" s="1"/>
      <c r="Q4" s="1"/>
    </row>
    <row r="5" spans="1:17" ht="18.75" customHeight="1">
      <c r="A5" s="1223"/>
      <c r="B5" s="1224"/>
      <c r="C5" s="1263" t="s">
        <v>232</v>
      </c>
      <c r="D5" s="1609" t="s">
        <v>233</v>
      </c>
      <c r="E5" s="1619" t="s">
        <v>234</v>
      </c>
      <c r="F5" s="309" t="s">
        <v>1940</v>
      </c>
      <c r="G5" s="196" t="s">
        <v>1085</v>
      </c>
      <c r="H5" s="197" t="s">
        <v>235</v>
      </c>
      <c r="I5" s="198" t="s">
        <v>235</v>
      </c>
      <c r="J5" s="1257"/>
      <c r="L5" s="1"/>
      <c r="M5" s="1"/>
      <c r="N5" s="1"/>
      <c r="O5" s="1"/>
      <c r="P5" s="1"/>
      <c r="Q5" s="1"/>
    </row>
    <row r="6" spans="1:17" ht="18.75" customHeight="1">
      <c r="A6" s="1223"/>
      <c r="B6" s="1224"/>
      <c r="C6" s="1252"/>
      <c r="D6" s="1262"/>
      <c r="E6" s="1253"/>
      <c r="F6" s="309"/>
      <c r="G6" s="72" t="s">
        <v>1086</v>
      </c>
      <c r="H6" s="73" t="s">
        <v>1087</v>
      </c>
      <c r="I6" s="74" t="s">
        <v>236</v>
      </c>
      <c r="J6" s="1257"/>
      <c r="L6" s="1"/>
      <c r="M6" s="1"/>
      <c r="N6" s="1"/>
      <c r="O6" s="1"/>
      <c r="P6" s="1"/>
      <c r="Q6" s="1"/>
    </row>
    <row r="7" spans="1:17" ht="18.75" customHeight="1">
      <c r="A7" s="1219"/>
      <c r="B7" s="1220"/>
      <c r="C7" s="75" t="s">
        <v>997</v>
      </c>
      <c r="D7" s="76" t="s">
        <v>998</v>
      </c>
      <c r="E7" s="77" t="s">
        <v>1050</v>
      </c>
      <c r="F7" s="310" t="s">
        <v>1001</v>
      </c>
      <c r="G7" s="75" t="s">
        <v>1002</v>
      </c>
      <c r="H7" s="76" t="s">
        <v>1088</v>
      </c>
      <c r="I7" s="77" t="s">
        <v>237</v>
      </c>
      <c r="J7" s="48" t="s">
        <v>238</v>
      </c>
      <c r="L7" s="1"/>
      <c r="M7" s="1"/>
      <c r="N7" s="1"/>
      <c r="O7" s="1"/>
      <c r="P7" s="1"/>
      <c r="Q7" s="1"/>
    </row>
    <row r="8" spans="1:17" ht="16.5" customHeight="1">
      <c r="A8" s="1312" t="s">
        <v>514</v>
      </c>
      <c r="B8" s="33" t="s">
        <v>239</v>
      </c>
      <c r="C8" s="429">
        <v>18</v>
      </c>
      <c r="D8" s="423">
        <v>10</v>
      </c>
      <c r="E8" s="380">
        <f aca="true" t="shared" si="0" ref="E8:E16">+C8-D8</f>
        <v>8</v>
      </c>
      <c r="F8" s="430">
        <v>13</v>
      </c>
      <c r="G8" s="429">
        <v>0</v>
      </c>
      <c r="H8" s="223">
        <v>0</v>
      </c>
      <c r="I8" s="679">
        <v>7</v>
      </c>
      <c r="J8" s="381">
        <f>+E8+F8+I8</f>
        <v>28</v>
      </c>
      <c r="L8" s="1"/>
      <c r="M8" s="1"/>
      <c r="N8" s="1"/>
      <c r="O8" s="1"/>
      <c r="P8" s="1"/>
      <c r="Q8" s="1"/>
    </row>
    <row r="9" spans="1:17" ht="16.5" customHeight="1">
      <c r="A9" s="1313"/>
      <c r="B9" s="44" t="s">
        <v>513</v>
      </c>
      <c r="C9" s="431">
        <v>2</v>
      </c>
      <c r="D9" s="424">
        <v>0</v>
      </c>
      <c r="E9" s="383">
        <f t="shared" si="0"/>
        <v>2</v>
      </c>
      <c r="F9" s="432"/>
      <c r="G9" s="431">
        <v>0</v>
      </c>
      <c r="H9" s="224"/>
      <c r="I9" s="680">
        <v>1</v>
      </c>
      <c r="J9" s="384">
        <f>+E9+F9+I9</f>
        <v>3</v>
      </c>
      <c r="L9" s="11"/>
      <c r="M9" s="11"/>
      <c r="N9" s="11"/>
      <c r="O9" s="11"/>
      <c r="P9" s="11"/>
      <c r="Q9" s="11"/>
    </row>
    <row r="10" spans="1:17" ht="16.5" customHeight="1">
      <c r="A10" s="1314"/>
      <c r="B10" s="42" t="s">
        <v>2026</v>
      </c>
      <c r="C10" s="433">
        <f>SUM(C8:C9)</f>
        <v>20</v>
      </c>
      <c r="D10" s="390">
        <f>SUM(D8:D9)</f>
        <v>10</v>
      </c>
      <c r="E10" s="383">
        <f t="shared" si="0"/>
        <v>10</v>
      </c>
      <c r="F10" s="387">
        <f>SUM(F8:F9)</f>
        <v>13</v>
      </c>
      <c r="G10" s="433">
        <f>SUM(G8:G9)</f>
        <v>0</v>
      </c>
      <c r="H10" s="225"/>
      <c r="I10" s="386">
        <f>SUM(I8:I9)</f>
        <v>8</v>
      </c>
      <c r="J10" s="387">
        <f>SUM(J8:J9)</f>
        <v>31</v>
      </c>
      <c r="L10" s="11"/>
      <c r="M10" s="11"/>
      <c r="N10" s="11"/>
      <c r="O10" s="11"/>
      <c r="P10" s="11"/>
      <c r="Q10" s="11"/>
    </row>
    <row r="11" spans="1:17" ht="16.5" customHeight="1">
      <c r="A11" s="1312" t="s">
        <v>240</v>
      </c>
      <c r="B11" s="33" t="s">
        <v>241</v>
      </c>
      <c r="C11" s="674">
        <v>66</v>
      </c>
      <c r="D11" s="423">
        <v>0</v>
      </c>
      <c r="E11" s="380">
        <f t="shared" si="0"/>
        <v>66</v>
      </c>
      <c r="F11" s="430">
        <v>0</v>
      </c>
      <c r="G11" s="429">
        <v>520</v>
      </c>
      <c r="H11" s="223"/>
      <c r="I11" s="679">
        <v>22</v>
      </c>
      <c r="J11" s="381">
        <f aca="true" t="shared" si="1" ref="J11:J16">+E11+F11+I11</f>
        <v>88</v>
      </c>
      <c r="L11" s="11"/>
      <c r="M11" s="11"/>
      <c r="N11" s="11"/>
      <c r="O11" s="11"/>
      <c r="P11" s="11"/>
      <c r="Q11" s="11"/>
    </row>
    <row r="12" spans="1:17" ht="16.5" customHeight="1">
      <c r="A12" s="1313"/>
      <c r="B12" s="44" t="s">
        <v>267</v>
      </c>
      <c r="C12" s="675">
        <v>64</v>
      </c>
      <c r="D12" s="424">
        <v>0</v>
      </c>
      <c r="E12" s="383">
        <f t="shared" si="0"/>
        <v>64</v>
      </c>
      <c r="F12" s="432">
        <v>0</v>
      </c>
      <c r="G12" s="431">
        <v>100</v>
      </c>
      <c r="H12" s="224"/>
      <c r="I12" s="680">
        <v>21</v>
      </c>
      <c r="J12" s="384">
        <f t="shared" si="1"/>
        <v>85</v>
      </c>
      <c r="L12" s="11"/>
      <c r="M12" s="11"/>
      <c r="N12" s="11"/>
      <c r="O12" s="11"/>
      <c r="P12" s="11"/>
      <c r="Q12" s="11"/>
    </row>
    <row r="13" spans="1:17" ht="16.5" customHeight="1">
      <c r="A13" s="1313"/>
      <c r="B13" s="44" t="s">
        <v>286</v>
      </c>
      <c r="C13" s="675">
        <v>0</v>
      </c>
      <c r="D13" s="424">
        <v>0</v>
      </c>
      <c r="E13" s="383">
        <f t="shared" si="0"/>
        <v>0</v>
      </c>
      <c r="F13" s="432">
        <v>0</v>
      </c>
      <c r="G13" s="431">
        <v>0</v>
      </c>
      <c r="H13" s="224"/>
      <c r="I13" s="680">
        <v>0</v>
      </c>
      <c r="J13" s="384">
        <f t="shared" si="1"/>
        <v>0</v>
      </c>
      <c r="L13" s="11"/>
      <c r="M13" s="11"/>
      <c r="N13" s="11"/>
      <c r="O13" s="11"/>
      <c r="P13" s="11"/>
      <c r="Q13" s="11"/>
    </row>
    <row r="14" spans="1:17" ht="16.5" customHeight="1">
      <c r="A14" s="1313"/>
      <c r="B14" s="44" t="s">
        <v>287</v>
      </c>
      <c r="C14" s="675">
        <v>0</v>
      </c>
      <c r="D14" s="424">
        <v>0</v>
      </c>
      <c r="E14" s="383">
        <f t="shared" si="0"/>
        <v>0</v>
      </c>
      <c r="F14" s="432">
        <v>0</v>
      </c>
      <c r="G14" s="431">
        <v>0</v>
      </c>
      <c r="H14" s="224"/>
      <c r="I14" s="680">
        <v>0</v>
      </c>
      <c r="J14" s="384">
        <f t="shared" si="1"/>
        <v>0</v>
      </c>
      <c r="L14" s="11"/>
      <c r="M14" s="11"/>
      <c r="N14" s="11"/>
      <c r="O14" s="11"/>
      <c r="P14" s="11"/>
      <c r="Q14" s="11"/>
    </row>
    <row r="15" spans="1:17" ht="16.5" customHeight="1">
      <c r="A15" s="1313"/>
      <c r="B15" s="44" t="s">
        <v>288</v>
      </c>
      <c r="C15" s="675">
        <v>69</v>
      </c>
      <c r="D15" s="424">
        <v>0</v>
      </c>
      <c r="E15" s="383">
        <f t="shared" si="0"/>
        <v>69</v>
      </c>
      <c r="F15" s="432">
        <v>0</v>
      </c>
      <c r="G15" s="431"/>
      <c r="H15" s="224"/>
      <c r="I15" s="680">
        <v>23</v>
      </c>
      <c r="J15" s="384">
        <f t="shared" si="1"/>
        <v>92</v>
      </c>
      <c r="L15" s="38"/>
      <c r="M15" s="38"/>
      <c r="N15" s="38"/>
      <c r="O15" s="38"/>
      <c r="P15" s="38"/>
      <c r="Q15" s="38"/>
    </row>
    <row r="16" spans="1:17" ht="17.25" customHeight="1">
      <c r="A16" s="1314"/>
      <c r="B16" s="42" t="s">
        <v>289</v>
      </c>
      <c r="C16" s="676">
        <f>SUM(C11:C15)</f>
        <v>199</v>
      </c>
      <c r="D16" s="677">
        <f>SUM(D11:D15)</f>
        <v>0</v>
      </c>
      <c r="E16" s="383">
        <f t="shared" si="0"/>
        <v>199</v>
      </c>
      <c r="F16" s="678">
        <f>SUM(F11:F15)</f>
        <v>0</v>
      </c>
      <c r="G16" s="676">
        <f>SUM(G11:G15)</f>
        <v>620</v>
      </c>
      <c r="H16" s="225"/>
      <c r="I16" s="386">
        <f>SUM(I11:I15)</f>
        <v>66</v>
      </c>
      <c r="J16" s="384">
        <f t="shared" si="1"/>
        <v>265</v>
      </c>
      <c r="L16" s="38"/>
      <c r="M16" s="38"/>
      <c r="N16" s="38"/>
      <c r="O16" s="38"/>
      <c r="P16" s="38"/>
      <c r="Q16" s="38"/>
    </row>
    <row r="17" spans="1:17" ht="16.5" customHeight="1">
      <c r="A17" s="1312" t="s">
        <v>290</v>
      </c>
      <c r="B17" s="33" t="s">
        <v>291</v>
      </c>
      <c r="C17" s="429">
        <v>0</v>
      </c>
      <c r="D17" s="423">
        <v>0</v>
      </c>
      <c r="E17" s="380">
        <f aca="true" t="shared" si="2" ref="E17:E24">+C17-D17</f>
        <v>0</v>
      </c>
      <c r="F17" s="430">
        <v>0</v>
      </c>
      <c r="G17" s="429">
        <v>0</v>
      </c>
      <c r="H17" s="223"/>
      <c r="I17" s="679">
        <v>0</v>
      </c>
      <c r="J17" s="381">
        <f aca="true" t="shared" si="3" ref="J17:J24">+E17+F17+I17</f>
        <v>0</v>
      </c>
      <c r="L17" s="38"/>
      <c r="M17" s="38"/>
      <c r="N17" s="38"/>
      <c r="O17" s="38"/>
      <c r="P17" s="38"/>
      <c r="Q17" s="38"/>
    </row>
    <row r="18" spans="1:17" ht="16.5" customHeight="1">
      <c r="A18" s="1313"/>
      <c r="B18" s="226" t="s">
        <v>292</v>
      </c>
      <c r="C18" s="431">
        <v>0</v>
      </c>
      <c r="D18" s="424">
        <v>0</v>
      </c>
      <c r="E18" s="383">
        <f t="shared" si="2"/>
        <v>0</v>
      </c>
      <c r="F18" s="432">
        <v>0</v>
      </c>
      <c r="G18" s="431">
        <v>0</v>
      </c>
      <c r="H18" s="224"/>
      <c r="I18" s="680">
        <v>0</v>
      </c>
      <c r="J18" s="384">
        <f t="shared" si="3"/>
        <v>0</v>
      </c>
      <c r="L18" s="38"/>
      <c r="M18" s="38"/>
      <c r="N18" s="38"/>
      <c r="O18" s="38"/>
      <c r="P18" s="38"/>
      <c r="Q18" s="38"/>
    </row>
    <row r="19" spans="1:17" ht="16.5" customHeight="1">
      <c r="A19" s="1313"/>
      <c r="B19" s="226" t="s">
        <v>293</v>
      </c>
      <c r="C19" s="431">
        <v>0</v>
      </c>
      <c r="D19" s="424">
        <v>0</v>
      </c>
      <c r="E19" s="383">
        <f t="shared" si="2"/>
        <v>0</v>
      </c>
      <c r="F19" s="432">
        <v>0</v>
      </c>
      <c r="G19" s="431">
        <v>0</v>
      </c>
      <c r="H19" s="224"/>
      <c r="I19" s="680">
        <v>0</v>
      </c>
      <c r="J19" s="384">
        <f t="shared" si="3"/>
        <v>0</v>
      </c>
      <c r="L19" s="38"/>
      <c r="M19" s="38"/>
      <c r="N19" s="38"/>
      <c r="O19" s="38"/>
      <c r="P19" s="38"/>
      <c r="Q19" s="38"/>
    </row>
    <row r="20" spans="1:17" ht="16.5" customHeight="1">
      <c r="A20" s="1313"/>
      <c r="B20" s="226" t="s">
        <v>294</v>
      </c>
      <c r="C20" s="431">
        <v>0</v>
      </c>
      <c r="D20" s="424">
        <v>0</v>
      </c>
      <c r="E20" s="383">
        <f t="shared" si="2"/>
        <v>0</v>
      </c>
      <c r="F20" s="432">
        <v>0</v>
      </c>
      <c r="G20" s="431">
        <v>0</v>
      </c>
      <c r="H20" s="224"/>
      <c r="I20" s="680">
        <v>0</v>
      </c>
      <c r="J20" s="384">
        <f t="shared" si="3"/>
        <v>0</v>
      </c>
      <c r="L20" s="38"/>
      <c r="M20" s="38"/>
      <c r="N20" s="38"/>
      <c r="O20" s="38"/>
      <c r="P20" s="38"/>
      <c r="Q20" s="38"/>
    </row>
    <row r="21" spans="1:17" ht="16.5" customHeight="1">
      <c r="A21" s="1313"/>
      <c r="B21" s="226" t="s">
        <v>295</v>
      </c>
      <c r="C21" s="646">
        <v>0</v>
      </c>
      <c r="D21" s="424">
        <v>0</v>
      </c>
      <c r="E21" s="383">
        <f t="shared" si="2"/>
        <v>0</v>
      </c>
      <c r="F21" s="432">
        <v>0</v>
      </c>
      <c r="G21" s="431">
        <v>0</v>
      </c>
      <c r="H21" s="224"/>
      <c r="I21" s="680">
        <v>0</v>
      </c>
      <c r="J21" s="384">
        <f t="shared" si="3"/>
        <v>0</v>
      </c>
      <c r="L21" s="38"/>
      <c r="M21" s="38"/>
      <c r="N21" s="38"/>
      <c r="O21" s="38"/>
      <c r="P21" s="38"/>
      <c r="Q21" s="38"/>
    </row>
    <row r="22" spans="1:17" s="353" customFormat="1" ht="16.5" customHeight="1">
      <c r="A22" s="1313"/>
      <c r="B22" s="226" t="s">
        <v>296</v>
      </c>
      <c r="C22" s="662">
        <v>17</v>
      </c>
      <c r="D22" s="659">
        <v>0</v>
      </c>
      <c r="E22" s="383">
        <f t="shared" si="2"/>
        <v>17</v>
      </c>
      <c r="F22" s="464">
        <v>0</v>
      </c>
      <c r="G22" s="658">
        <v>0</v>
      </c>
      <c r="H22" s="358"/>
      <c r="I22" s="680">
        <v>6</v>
      </c>
      <c r="J22" s="384">
        <f t="shared" si="3"/>
        <v>23</v>
      </c>
      <c r="L22" s="38"/>
      <c r="M22" s="38"/>
      <c r="N22" s="38"/>
      <c r="O22" s="38"/>
      <c r="P22" s="38"/>
      <c r="Q22" s="38"/>
    </row>
    <row r="23" spans="1:17" s="353" customFormat="1" ht="16.5" customHeight="1">
      <c r="A23" s="1313"/>
      <c r="B23" s="226" t="s">
        <v>1989</v>
      </c>
      <c r="C23" s="662">
        <v>0</v>
      </c>
      <c r="D23" s="659">
        <v>0</v>
      </c>
      <c r="E23" s="383">
        <f t="shared" si="2"/>
        <v>0</v>
      </c>
      <c r="F23" s="464">
        <v>0</v>
      </c>
      <c r="G23" s="658">
        <v>0</v>
      </c>
      <c r="H23" s="358"/>
      <c r="I23" s="680">
        <v>0</v>
      </c>
      <c r="J23" s="384">
        <f t="shared" si="3"/>
        <v>0</v>
      </c>
      <c r="L23" s="38"/>
      <c r="M23" s="38"/>
      <c r="N23" s="38"/>
      <c r="O23" s="38"/>
      <c r="P23" s="38"/>
      <c r="Q23" s="38"/>
    </row>
    <row r="24" spans="1:17" ht="16.5" customHeight="1">
      <c r="A24" s="1313"/>
      <c r="B24" s="226" t="s">
        <v>297</v>
      </c>
      <c r="C24" s="431">
        <v>0</v>
      </c>
      <c r="D24" s="424">
        <v>0</v>
      </c>
      <c r="E24" s="383">
        <f t="shared" si="2"/>
        <v>0</v>
      </c>
      <c r="F24" s="432">
        <v>0</v>
      </c>
      <c r="G24" s="431">
        <v>0</v>
      </c>
      <c r="H24" s="224"/>
      <c r="I24" s="680">
        <v>0</v>
      </c>
      <c r="J24" s="384">
        <f t="shared" si="3"/>
        <v>0</v>
      </c>
      <c r="L24" s="38"/>
      <c r="M24" s="38"/>
      <c r="N24" s="38"/>
      <c r="O24" s="38"/>
      <c r="P24" s="38"/>
      <c r="Q24" s="38"/>
    </row>
    <row r="25" spans="1:17" ht="17.25" customHeight="1">
      <c r="A25" s="1313"/>
      <c r="B25" s="45" t="s">
        <v>289</v>
      </c>
      <c r="C25" s="912">
        <f>SUM(C17:C24)</f>
        <v>17</v>
      </c>
      <c r="D25" s="782">
        <f>SUM(D17:D24)</f>
        <v>0</v>
      </c>
      <c r="E25" s="683">
        <f>+C25-D25</f>
        <v>17</v>
      </c>
      <c r="F25" s="913">
        <f>SUM(F17:F24)</f>
        <v>0</v>
      </c>
      <c r="G25" s="912">
        <f>SUM(G17:G24)</f>
        <v>0</v>
      </c>
      <c r="H25" s="914"/>
      <c r="I25" s="683">
        <f>SUM(I17:I24)</f>
        <v>6</v>
      </c>
      <c r="J25" s="420">
        <f>+E25+F25+I25</f>
        <v>23</v>
      </c>
      <c r="L25" s="38"/>
      <c r="M25" s="38"/>
      <c r="N25" s="38"/>
      <c r="O25" s="38"/>
      <c r="P25" s="38"/>
      <c r="Q25" s="38"/>
    </row>
    <row r="26" spans="1:17" ht="17.25" customHeight="1">
      <c r="A26" s="1359" t="s">
        <v>309</v>
      </c>
      <c r="B26" s="1360"/>
      <c r="C26" s="411">
        <f>SUM(C10,C16,C25)</f>
        <v>236</v>
      </c>
      <c r="D26" s="396">
        <f>SUM(D10,D16,D25)</f>
        <v>10</v>
      </c>
      <c r="E26" s="392">
        <f>+C26-D26</f>
        <v>226</v>
      </c>
      <c r="F26" s="393">
        <f>SUM(F10,F16,F25)</f>
        <v>13</v>
      </c>
      <c r="G26" s="411">
        <f>SUM(G10,G16,G25)</f>
        <v>620</v>
      </c>
      <c r="H26" s="185"/>
      <c r="I26" s="392">
        <f>SUM(I10,I16,I25)</f>
        <v>80</v>
      </c>
      <c r="J26" s="397">
        <f>+E26+F26+I26</f>
        <v>319</v>
      </c>
      <c r="L26" s="38"/>
      <c r="M26" s="38"/>
      <c r="N26" s="38"/>
      <c r="O26" s="38"/>
      <c r="P26" s="38"/>
      <c r="Q26" s="38"/>
    </row>
    <row r="27" spans="1:17" ht="15.75" customHeight="1">
      <c r="A27" s="93" t="s">
        <v>1601</v>
      </c>
      <c r="B27" s="11"/>
      <c r="L27" s="38"/>
      <c r="M27" s="38"/>
      <c r="N27" s="38"/>
      <c r="O27" s="38"/>
      <c r="P27" s="38"/>
      <c r="Q27" s="38"/>
    </row>
    <row r="28" spans="1:17" ht="15.75" customHeight="1">
      <c r="A28" s="11"/>
      <c r="B28" s="11"/>
      <c r="L28" s="38"/>
      <c r="M28" s="38"/>
      <c r="N28" s="38"/>
      <c r="O28" s="38"/>
      <c r="P28" s="38"/>
      <c r="Q28" s="38"/>
    </row>
    <row r="29" spans="1:17" ht="18" customHeight="1">
      <c r="A29" s="11"/>
      <c r="B29" s="11"/>
      <c r="L29" s="38"/>
      <c r="M29" s="38"/>
      <c r="N29" s="38"/>
      <c r="O29" s="38"/>
      <c r="P29" s="38"/>
      <c r="Q29" s="38"/>
    </row>
    <row r="30" spans="1:17" s="227" customFormat="1" ht="25.5" customHeight="1">
      <c r="A30" s="1396" t="s">
        <v>1169</v>
      </c>
      <c r="B30" s="1396"/>
      <c r="C30" s="1396"/>
      <c r="D30" s="1396"/>
      <c r="E30" s="1396"/>
      <c r="F30" s="1396"/>
      <c r="G30" s="1396"/>
      <c r="H30" s="1396"/>
      <c r="I30" s="1396"/>
      <c r="J30" s="1396"/>
      <c r="L30" s="38"/>
      <c r="M30" s="38"/>
      <c r="N30" s="38"/>
      <c r="O30" s="38"/>
      <c r="P30" s="38"/>
      <c r="Q30" s="38"/>
    </row>
    <row r="31" spans="7:17" ht="15" customHeight="1">
      <c r="G31" s="172"/>
      <c r="H31" s="172"/>
      <c r="I31" s="172"/>
      <c r="J31" s="65" t="s">
        <v>310</v>
      </c>
      <c r="L31" s="38"/>
      <c r="M31" s="38"/>
      <c r="N31" s="38"/>
      <c r="O31" s="38"/>
      <c r="P31" s="38"/>
      <c r="Q31" s="38"/>
    </row>
    <row r="32" spans="1:17" ht="18.75" customHeight="1">
      <c r="A32" s="1320" t="s">
        <v>311</v>
      </c>
      <c r="B32" s="1322"/>
      <c r="C32" s="1221" t="s">
        <v>1590</v>
      </c>
      <c r="D32" s="1348"/>
      <c r="E32" s="1222"/>
      <c r="F32" s="308" t="s">
        <v>1566</v>
      </c>
      <c r="G32" s="1221" t="s">
        <v>1600</v>
      </c>
      <c r="H32" s="1348"/>
      <c r="I32" s="1222"/>
      <c r="J32" s="1222" t="s">
        <v>312</v>
      </c>
      <c r="L32" s="38"/>
      <c r="M32" s="38"/>
      <c r="N32" s="38"/>
      <c r="O32" s="38"/>
      <c r="P32" s="38"/>
      <c r="Q32" s="38"/>
    </row>
    <row r="33" spans="1:17" ht="18.75" customHeight="1">
      <c r="A33" s="1323"/>
      <c r="B33" s="1325"/>
      <c r="C33" s="1263" t="s">
        <v>313</v>
      </c>
      <c r="D33" s="1609" t="s">
        <v>314</v>
      </c>
      <c r="E33" s="198" t="s">
        <v>315</v>
      </c>
      <c r="F33" s="309" t="s">
        <v>316</v>
      </c>
      <c r="G33" s="1223"/>
      <c r="H33" s="1349"/>
      <c r="I33" s="1224"/>
      <c r="J33" s="1224"/>
      <c r="L33" s="38"/>
      <c r="M33" s="38"/>
      <c r="N33" s="38"/>
      <c r="O33" s="38"/>
      <c r="P33" s="38"/>
      <c r="Q33" s="38"/>
    </row>
    <row r="34" spans="1:17" ht="18.75" customHeight="1">
      <c r="A34" s="1298"/>
      <c r="B34" s="1292"/>
      <c r="C34" s="1608"/>
      <c r="D34" s="1399"/>
      <c r="E34" s="77" t="s">
        <v>1078</v>
      </c>
      <c r="F34" s="310" t="s">
        <v>285</v>
      </c>
      <c r="G34" s="1219" t="s">
        <v>1089</v>
      </c>
      <c r="H34" s="1350"/>
      <c r="I34" s="1220"/>
      <c r="J34" s="48" t="s">
        <v>317</v>
      </c>
      <c r="L34" s="38"/>
      <c r="M34" s="38"/>
      <c r="N34" s="38"/>
      <c r="O34" s="38"/>
      <c r="P34" s="38"/>
      <c r="Q34" s="38"/>
    </row>
    <row r="35" spans="1:17" ht="16.5" customHeight="1">
      <c r="A35" s="1312" t="s">
        <v>318</v>
      </c>
      <c r="B35" s="33" t="s">
        <v>319</v>
      </c>
      <c r="C35" s="140">
        <v>31</v>
      </c>
      <c r="D35" s="142">
        <v>1</v>
      </c>
      <c r="E35" s="80">
        <f>C35-D35</f>
        <v>30</v>
      </c>
      <c r="F35" s="34">
        <v>0</v>
      </c>
      <c r="G35" s="1613">
        <v>0</v>
      </c>
      <c r="H35" s="1614"/>
      <c r="I35" s="180">
        <v>10</v>
      </c>
      <c r="J35" s="37">
        <f>(E35+F35+I35)</f>
        <v>40</v>
      </c>
      <c r="L35" s="38"/>
      <c r="M35" s="38"/>
      <c r="N35" s="38"/>
      <c r="O35" s="38"/>
      <c r="P35" s="38"/>
      <c r="Q35" s="38"/>
    </row>
    <row r="36" spans="1:17" ht="16.5" customHeight="1">
      <c r="A36" s="1313"/>
      <c r="B36" s="44" t="s">
        <v>424</v>
      </c>
      <c r="C36" s="144">
        <v>1</v>
      </c>
      <c r="D36" s="146">
        <v>0</v>
      </c>
      <c r="E36" s="82">
        <f>C36-D36</f>
        <v>1</v>
      </c>
      <c r="F36" s="40">
        <v>0</v>
      </c>
      <c r="G36" s="1615"/>
      <c r="H36" s="1616"/>
      <c r="I36" s="182">
        <v>1</v>
      </c>
      <c r="J36" s="41">
        <f>(E36+F36+I36)</f>
        <v>2</v>
      </c>
      <c r="L36" s="38"/>
      <c r="M36" s="38"/>
      <c r="N36" s="38"/>
      <c r="O36" s="38"/>
      <c r="P36" s="38"/>
      <c r="Q36" s="38"/>
    </row>
    <row r="37" spans="1:17" ht="17.25" customHeight="1">
      <c r="A37" s="1314"/>
      <c r="B37" s="42" t="s">
        <v>289</v>
      </c>
      <c r="C37" s="83">
        <f>SUM(C35:C36)</f>
        <v>32</v>
      </c>
      <c r="D37" s="84">
        <f>SUM(D35:D36)</f>
        <v>1</v>
      </c>
      <c r="E37" s="85">
        <f>C37-D37</f>
        <v>31</v>
      </c>
      <c r="F37" s="154">
        <f>SUM(F35:F36)</f>
        <v>0</v>
      </c>
      <c r="G37" s="1615"/>
      <c r="H37" s="1616"/>
      <c r="I37" s="85">
        <f>SUM(I35:I36)</f>
        <v>11</v>
      </c>
      <c r="J37" s="43">
        <f>(E37+F37+I37)</f>
        <v>42</v>
      </c>
      <c r="L37" s="38"/>
      <c r="M37" s="38"/>
      <c r="N37" s="38"/>
      <c r="O37" s="38"/>
      <c r="P37" s="38"/>
      <c r="Q37" s="38"/>
    </row>
    <row r="38" spans="1:17" ht="16.5" customHeight="1">
      <c r="A38" s="1307" t="s">
        <v>320</v>
      </c>
      <c r="B38" s="1612"/>
      <c r="C38" s="134">
        <v>0</v>
      </c>
      <c r="D38" s="136">
        <v>0</v>
      </c>
      <c r="E38" s="138">
        <f>C38-D38</f>
        <v>0</v>
      </c>
      <c r="F38" s="133">
        <v>0</v>
      </c>
      <c r="G38" s="1617"/>
      <c r="H38" s="1618"/>
      <c r="I38" s="135">
        <v>0</v>
      </c>
      <c r="J38" s="228">
        <f>(E38+F38+I38)</f>
        <v>0</v>
      </c>
      <c r="L38" s="38"/>
      <c r="M38" s="38"/>
      <c r="N38" s="38"/>
      <c r="O38" s="38"/>
      <c r="P38" s="38"/>
      <c r="Q38" s="38"/>
    </row>
    <row r="39" spans="1:17" ht="16.5" customHeight="1">
      <c r="A39" s="229"/>
      <c r="B39" s="230"/>
      <c r="C39" s="231"/>
      <c r="D39" s="232"/>
      <c r="E39" s="233"/>
      <c r="F39" s="234"/>
      <c r="G39" s="235" t="s">
        <v>321</v>
      </c>
      <c r="H39" s="236" t="s">
        <v>337</v>
      </c>
      <c r="I39" s="237" t="s">
        <v>338</v>
      </c>
      <c r="J39" s="1610"/>
      <c r="L39" s="38"/>
      <c r="M39" s="38"/>
      <c r="N39" s="38"/>
      <c r="O39" s="38"/>
      <c r="P39" s="38"/>
      <c r="Q39" s="38"/>
    </row>
    <row r="40" spans="1:17" ht="16.5" customHeight="1">
      <c r="A40" s="238"/>
      <c r="B40" s="239"/>
      <c r="C40" s="240"/>
      <c r="D40" s="241"/>
      <c r="E40" s="242"/>
      <c r="F40" s="243"/>
      <c r="G40" s="244" t="s">
        <v>997</v>
      </c>
      <c r="H40" s="245" t="s">
        <v>998</v>
      </c>
      <c r="I40" s="246" t="s">
        <v>340</v>
      </c>
      <c r="J40" s="1611"/>
      <c r="L40" s="38"/>
      <c r="M40" s="38"/>
      <c r="N40" s="38"/>
      <c r="O40" s="38"/>
      <c r="P40" s="38"/>
      <c r="Q40" s="38"/>
    </row>
    <row r="41" spans="1:17" ht="16.5" customHeight="1">
      <c r="A41" s="1307" t="s">
        <v>341</v>
      </c>
      <c r="B41" s="1612"/>
      <c r="C41" s="247">
        <v>0</v>
      </c>
      <c r="D41" s="248">
        <v>0</v>
      </c>
      <c r="E41" s="249">
        <f>C41-D41</f>
        <v>0</v>
      </c>
      <c r="F41" s="250">
        <v>0</v>
      </c>
      <c r="G41" s="134">
        <v>0</v>
      </c>
      <c r="H41" s="251">
        <v>0</v>
      </c>
      <c r="I41" s="252">
        <v>0</v>
      </c>
      <c r="J41" s="139">
        <f>(E41+F41+I41)</f>
        <v>0</v>
      </c>
      <c r="L41" s="38"/>
      <c r="M41" s="38"/>
      <c r="N41" s="38"/>
      <c r="O41" s="38"/>
      <c r="P41" s="38"/>
      <c r="Q41" s="38"/>
    </row>
    <row r="42" spans="1:17" ht="16.5" customHeight="1">
      <c r="A42" s="1312" t="s">
        <v>342</v>
      </c>
      <c r="B42" s="33" t="s">
        <v>1090</v>
      </c>
      <c r="C42" s="140">
        <v>12</v>
      </c>
      <c r="D42" s="142">
        <v>0</v>
      </c>
      <c r="E42" s="80">
        <f aca="true" t="shared" si="4" ref="E42:E49">+C42-D42</f>
        <v>12</v>
      </c>
      <c r="F42" s="34">
        <v>6</v>
      </c>
      <c r="G42" s="140">
        <v>0</v>
      </c>
      <c r="H42" s="179">
        <v>0</v>
      </c>
      <c r="I42" s="180">
        <v>4</v>
      </c>
      <c r="J42" s="37">
        <f>(E42+F42+I42)</f>
        <v>22</v>
      </c>
      <c r="L42" s="11"/>
      <c r="M42" s="11"/>
      <c r="N42" s="11"/>
      <c r="O42" s="11"/>
      <c r="P42" s="11"/>
      <c r="Q42" s="11"/>
    </row>
    <row r="43" spans="1:17" ht="16.5" customHeight="1">
      <c r="A43" s="1313"/>
      <c r="B43" s="44" t="s">
        <v>1091</v>
      </c>
      <c r="C43" s="144">
        <v>1</v>
      </c>
      <c r="D43" s="146">
        <v>0</v>
      </c>
      <c r="E43" s="82">
        <f t="shared" si="4"/>
        <v>1</v>
      </c>
      <c r="F43" s="40">
        <v>0</v>
      </c>
      <c r="G43" s="144">
        <v>0</v>
      </c>
      <c r="H43" s="181">
        <v>0</v>
      </c>
      <c r="I43" s="182">
        <v>0</v>
      </c>
      <c r="J43" s="41">
        <f>(E43+F43+I43)</f>
        <v>1</v>
      </c>
      <c r="L43" s="11"/>
      <c r="M43" s="11"/>
      <c r="N43" s="11"/>
      <c r="O43" s="11"/>
      <c r="P43" s="11"/>
      <c r="Q43" s="11"/>
    </row>
    <row r="44" spans="1:17" ht="17.25" customHeight="1">
      <c r="A44" s="1314"/>
      <c r="B44" s="42" t="s">
        <v>289</v>
      </c>
      <c r="C44" s="83">
        <f>SUM(C42:C43)</f>
        <v>13</v>
      </c>
      <c r="D44" s="84">
        <f>SUM(D42:D43)</f>
        <v>0</v>
      </c>
      <c r="E44" s="82">
        <f t="shared" si="4"/>
        <v>13</v>
      </c>
      <c r="F44" s="154">
        <f>SUM(F42:F43)</f>
        <v>6</v>
      </c>
      <c r="G44" s="83">
        <f>SUM(G42:G43)</f>
        <v>0</v>
      </c>
      <c r="H44" s="184"/>
      <c r="I44" s="85">
        <f>SUM(I42:I43)</f>
        <v>4</v>
      </c>
      <c r="J44" s="154">
        <f>SUM(J42:J43)</f>
        <v>23</v>
      </c>
      <c r="L44" s="11"/>
      <c r="M44" s="11"/>
      <c r="N44" s="11"/>
      <c r="O44" s="11"/>
      <c r="P44" s="11"/>
      <c r="Q44" s="11"/>
    </row>
    <row r="45" spans="1:17" ht="16.5" customHeight="1">
      <c r="A45" s="1361" t="s">
        <v>343</v>
      </c>
      <c r="B45" s="1361"/>
      <c r="C45" s="147">
        <v>0</v>
      </c>
      <c r="D45" s="149">
        <v>0</v>
      </c>
      <c r="E45" s="88">
        <f t="shared" si="4"/>
        <v>0</v>
      </c>
      <c r="F45" s="49">
        <v>0</v>
      </c>
      <c r="G45" s="147">
        <v>0</v>
      </c>
      <c r="H45" s="253">
        <v>0</v>
      </c>
      <c r="I45" s="157">
        <v>0</v>
      </c>
      <c r="J45" s="50">
        <f>(E45+F45+I45)</f>
        <v>0</v>
      </c>
      <c r="L45" s="11"/>
      <c r="M45" s="11"/>
      <c r="N45" s="11"/>
      <c r="O45" s="11"/>
      <c r="P45" s="11"/>
      <c r="Q45" s="11"/>
    </row>
    <row r="46" spans="1:17" ht="16.5" customHeight="1">
      <c r="A46" s="1361" t="s">
        <v>344</v>
      </c>
      <c r="B46" s="1361"/>
      <c r="C46" s="147">
        <v>0</v>
      </c>
      <c r="D46" s="149">
        <v>0</v>
      </c>
      <c r="E46" s="88">
        <f t="shared" si="4"/>
        <v>0</v>
      </c>
      <c r="F46" s="49">
        <v>0</v>
      </c>
      <c r="G46" s="147">
        <v>0</v>
      </c>
      <c r="H46" s="253">
        <v>0</v>
      </c>
      <c r="I46" s="157">
        <v>0</v>
      </c>
      <c r="J46" s="50">
        <f>(E46+F46+I46)</f>
        <v>0</v>
      </c>
      <c r="L46" s="11"/>
      <c r="M46" s="11"/>
      <c r="N46" s="11"/>
      <c r="O46" s="11"/>
      <c r="P46" s="11"/>
      <c r="Q46" s="11"/>
    </row>
    <row r="47" spans="1:17" ht="16.5" customHeight="1">
      <c r="A47" s="1361" t="s">
        <v>345</v>
      </c>
      <c r="B47" s="1361"/>
      <c r="C47" s="147">
        <v>0</v>
      </c>
      <c r="D47" s="149">
        <v>0</v>
      </c>
      <c r="E47" s="88">
        <f t="shared" si="4"/>
        <v>0</v>
      </c>
      <c r="F47" s="49">
        <v>0</v>
      </c>
      <c r="G47" s="147">
        <v>0</v>
      </c>
      <c r="H47" s="253">
        <v>0</v>
      </c>
      <c r="I47" s="157">
        <v>0</v>
      </c>
      <c r="J47" s="50">
        <f>(E47+F47+I47)</f>
        <v>0</v>
      </c>
      <c r="L47" s="11"/>
      <c r="M47" s="11"/>
      <c r="N47" s="11"/>
      <c r="O47" s="11"/>
      <c r="P47" s="11"/>
      <c r="Q47" s="11"/>
    </row>
    <row r="48" spans="1:17" ht="16.5" customHeight="1">
      <c r="A48" s="1343" t="s">
        <v>500</v>
      </c>
      <c r="B48" s="1345"/>
      <c r="C48" s="147">
        <v>0</v>
      </c>
      <c r="D48" s="149">
        <v>0</v>
      </c>
      <c r="E48" s="88">
        <f t="shared" si="4"/>
        <v>0</v>
      </c>
      <c r="F48" s="49">
        <v>0</v>
      </c>
      <c r="G48" s="147">
        <v>0</v>
      </c>
      <c r="H48" s="253"/>
      <c r="I48" s="157">
        <v>0</v>
      </c>
      <c r="J48" s="50">
        <f>(E48+F48+I48)</f>
        <v>0</v>
      </c>
      <c r="L48" s="11"/>
      <c r="M48" s="11"/>
      <c r="N48" s="11"/>
      <c r="O48" s="11"/>
      <c r="P48" s="11"/>
      <c r="Q48" s="11"/>
    </row>
    <row r="49" spans="1:17" ht="16.5" customHeight="1">
      <c r="A49" s="1361" t="s">
        <v>501</v>
      </c>
      <c r="B49" s="1361"/>
      <c r="C49" s="147">
        <v>0</v>
      </c>
      <c r="D49" s="149">
        <v>0</v>
      </c>
      <c r="E49" s="88">
        <f t="shared" si="4"/>
        <v>0</v>
      </c>
      <c r="F49" s="49">
        <v>0</v>
      </c>
      <c r="G49" s="147">
        <v>0</v>
      </c>
      <c r="H49" s="253">
        <v>0</v>
      </c>
      <c r="I49" s="157">
        <v>0</v>
      </c>
      <c r="J49" s="50">
        <f>(E49+F49+I49)</f>
        <v>0</v>
      </c>
      <c r="L49" s="11"/>
      <c r="M49" s="11"/>
      <c r="N49" s="11"/>
      <c r="O49" s="11"/>
      <c r="P49" s="11"/>
      <c r="Q49" s="11"/>
    </row>
    <row r="50" spans="1:17" ht="17.25" customHeight="1">
      <c r="A50" s="1359" t="s">
        <v>309</v>
      </c>
      <c r="B50" s="1360"/>
      <c r="C50" s="87">
        <f>SUM(C37,C38,C41,C44,C45,C46,C47,C48,C49)</f>
        <v>45</v>
      </c>
      <c r="D50" s="87">
        <f>SUM(D37,D38,D41,D44,D45,D46,D47,D48,D49)</f>
        <v>1</v>
      </c>
      <c r="E50" s="296">
        <f>SUM(E37:E38,E41,E44:E49)</f>
        <v>44</v>
      </c>
      <c r="F50" s="86">
        <f>SUM(F37:F38,F41,F44:F49)</f>
        <v>6</v>
      </c>
      <c r="G50" s="86">
        <f>SUM(G41,G44:G49)</f>
        <v>0</v>
      </c>
      <c r="H50" s="185"/>
      <c r="I50" s="88">
        <f>SUM(I37:I38,I41,I44:I49)</f>
        <v>15</v>
      </c>
      <c r="J50" s="88">
        <f>SUM(J37:J38,J41,J44:J49)</f>
        <v>65</v>
      </c>
      <c r="L50" s="11"/>
      <c r="M50" s="11"/>
      <c r="N50" s="11"/>
      <c r="O50" s="11"/>
      <c r="P50" s="11"/>
      <c r="Q50" s="11"/>
    </row>
    <row r="51" spans="1:17" ht="15.75" customHeight="1">
      <c r="A51" s="11" t="s">
        <v>1500</v>
      </c>
      <c r="B51" s="11"/>
      <c r="L51" s="11"/>
      <c r="M51" s="11"/>
      <c r="N51" s="11"/>
      <c r="O51" s="11"/>
      <c r="P51" s="11"/>
      <c r="Q51" s="11"/>
    </row>
    <row r="52" spans="2:17" ht="15.75" customHeight="1">
      <c r="B52" s="11"/>
      <c r="L52" s="11"/>
      <c r="M52" s="11"/>
      <c r="N52" s="11"/>
      <c r="O52" s="11"/>
      <c r="P52" s="11"/>
      <c r="Q52" s="11"/>
    </row>
    <row r="53" spans="1:17" ht="19.5" customHeight="1">
      <c r="A53" s="304"/>
      <c r="L53" s="11"/>
      <c r="M53" s="11"/>
      <c r="N53" s="11"/>
      <c r="O53" s="11"/>
      <c r="P53" s="11"/>
      <c r="Q53" s="11"/>
    </row>
    <row r="54" spans="12:17" ht="19.5" customHeight="1">
      <c r="L54" s="11"/>
      <c r="M54" s="11"/>
      <c r="N54" s="11"/>
      <c r="O54" s="11"/>
      <c r="P54" s="11"/>
      <c r="Q54" s="11"/>
    </row>
    <row r="55" spans="12:17" ht="19.5" customHeight="1">
      <c r="L55" s="11"/>
      <c r="M55" s="11"/>
      <c r="N55" s="11"/>
      <c r="O55" s="11"/>
      <c r="P55" s="11"/>
      <c r="Q55" s="11"/>
    </row>
    <row r="56" spans="12:17" ht="19.5" customHeight="1">
      <c r="L56" s="11"/>
      <c r="M56" s="11"/>
      <c r="N56" s="11"/>
      <c r="O56" s="11"/>
      <c r="P56" s="11"/>
      <c r="Q56" s="11"/>
    </row>
    <row r="57" spans="12:17" ht="19.5" customHeight="1">
      <c r="L57" s="11"/>
      <c r="M57" s="11"/>
      <c r="N57" s="11"/>
      <c r="O57" s="11"/>
      <c r="P57" s="11"/>
      <c r="Q57" s="11"/>
    </row>
    <row r="58" spans="12:17" ht="19.5" customHeight="1">
      <c r="L58" s="11"/>
      <c r="M58" s="11"/>
      <c r="N58" s="11"/>
      <c r="O58" s="11"/>
      <c r="P58" s="11"/>
      <c r="Q58" s="11"/>
    </row>
    <row r="59" spans="12:17" ht="19.5" customHeight="1">
      <c r="L59" s="11"/>
      <c r="M59" s="11"/>
      <c r="N59" s="11"/>
      <c r="O59" s="11"/>
      <c r="P59" s="11"/>
      <c r="Q59" s="11"/>
    </row>
    <row r="60" spans="12:17" ht="19.5" customHeight="1">
      <c r="L60" s="11"/>
      <c r="M60" s="11"/>
      <c r="N60" s="11"/>
      <c r="O60" s="11"/>
      <c r="P60" s="11"/>
      <c r="Q60" s="11"/>
    </row>
    <row r="61" spans="12:17" ht="19.5" customHeight="1">
      <c r="L61" s="11"/>
      <c r="M61" s="11"/>
      <c r="N61" s="11"/>
      <c r="O61" s="11"/>
      <c r="P61" s="11"/>
      <c r="Q61" s="11"/>
    </row>
    <row r="63" spans="12:17" ht="19.5" customHeight="1">
      <c r="L63" s="11"/>
      <c r="M63" s="11"/>
      <c r="N63" s="11"/>
      <c r="O63" s="11"/>
      <c r="P63" s="11"/>
      <c r="Q63" s="11"/>
    </row>
  </sheetData>
  <sheetProtection password="CC4D" sheet="1" objects="1" scenarios="1"/>
  <mergeCells count="32">
    <mergeCell ref="A11:A16"/>
    <mergeCell ref="A47:B47"/>
    <mergeCell ref="A17:A25"/>
    <mergeCell ref="A26:B26"/>
    <mergeCell ref="A32:B34"/>
    <mergeCell ref="A35:A37"/>
    <mergeCell ref="A30:J30"/>
    <mergeCell ref="C32:E32"/>
    <mergeCell ref="G32:I33"/>
    <mergeCell ref="J32:J33"/>
    <mergeCell ref="A8:A10"/>
    <mergeCell ref="A1:J1"/>
    <mergeCell ref="A4:B7"/>
    <mergeCell ref="C4:E4"/>
    <mergeCell ref="G4:I4"/>
    <mergeCell ref="J4:J6"/>
    <mergeCell ref="C5:C6"/>
    <mergeCell ref="D5:D6"/>
    <mergeCell ref="E5:E6"/>
    <mergeCell ref="A50:B50"/>
    <mergeCell ref="G35:H38"/>
    <mergeCell ref="A38:B38"/>
    <mergeCell ref="A49:B49"/>
    <mergeCell ref="A45:B45"/>
    <mergeCell ref="A46:B46"/>
    <mergeCell ref="A42:A44"/>
    <mergeCell ref="A48:B48"/>
    <mergeCell ref="C33:C34"/>
    <mergeCell ref="D33:D34"/>
    <mergeCell ref="J39:J40"/>
    <mergeCell ref="A41:B41"/>
    <mergeCell ref="G34:I34"/>
  </mergeCells>
  <printOptions horizontalCentered="1"/>
  <pageMargins left="0.7480314960629921" right="0.7480314960629921" top="0.69" bottom="0.31496062992125984" header="0.5118110236220472" footer="0.2755905511811024"/>
  <pageSetup fitToHeight="1" fitToWidth="1" horizontalDpi="600" verticalDpi="600" orientation="landscape" paperSize="9" scale="56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>
    <tabColor indexed="27"/>
    <pageSetUpPr fitToPage="1"/>
  </sheetPr>
  <dimension ref="A1:W45"/>
  <sheetViews>
    <sheetView showGridLines="0" showZeros="0" zoomScale="70" zoomScaleNormal="70" zoomScaleSheetLayoutView="75" workbookViewId="0" topLeftCell="A1">
      <pane xSplit="3" ySplit="5" topLeftCell="D6" activePane="bottomRight" state="frozen"/>
      <selection pane="topLeft" activeCell="B29" sqref="B29:C29"/>
      <selection pane="topRight" activeCell="B29" sqref="B29:C29"/>
      <selection pane="bottomLeft" activeCell="B29" sqref="B29:C29"/>
      <selection pane="bottomRight" activeCell="U7" sqref="U7"/>
    </sheetView>
  </sheetViews>
  <sheetFormatPr defaultColWidth="8.88671875" defaultRowHeight="15" customHeight="1"/>
  <cols>
    <col min="1" max="2" width="4.10546875" style="11" customWidth="1"/>
    <col min="3" max="3" width="9.77734375" style="11" customWidth="1"/>
    <col min="4" max="6" width="10.21484375" style="63" customWidth="1"/>
    <col min="7" max="7" width="10.5546875" style="63" customWidth="1"/>
    <col min="8" max="13" width="10.21484375" style="63" customWidth="1"/>
    <col min="14" max="14" width="10.5546875" style="63" customWidth="1"/>
    <col min="15" max="19" width="10.21484375" style="63" customWidth="1"/>
    <col min="20" max="20" width="10.5546875" style="63" customWidth="1"/>
    <col min="21" max="23" width="10.21484375" style="63" customWidth="1"/>
    <col min="24" max="16384" width="7.99609375" style="63" customWidth="1"/>
  </cols>
  <sheetData>
    <row r="1" spans="1:23" s="222" customFormat="1" ht="30" customHeight="1">
      <c r="A1" s="1396" t="s">
        <v>1179</v>
      </c>
      <c r="B1" s="1396"/>
      <c r="C1" s="1396"/>
      <c r="D1" s="1396"/>
      <c r="E1" s="1396"/>
      <c r="F1" s="1396"/>
      <c r="G1" s="1396"/>
      <c r="H1" s="1396"/>
      <c r="I1" s="1396"/>
      <c r="J1" s="1396"/>
      <c r="K1" s="1396"/>
      <c r="L1" s="1396"/>
      <c r="M1" s="1396"/>
      <c r="N1" s="1396"/>
      <c r="O1" s="1396"/>
      <c r="P1" s="1396"/>
      <c r="Q1" s="1396"/>
      <c r="R1" s="1396"/>
      <c r="S1" s="1396"/>
      <c r="T1" s="1396"/>
      <c r="U1" s="1396"/>
      <c r="V1" s="1396"/>
      <c r="W1" s="1396"/>
    </row>
    <row r="2" spans="10:23" ht="19.5" customHeight="1" thickBot="1">
      <c r="J2" s="65"/>
      <c r="Q2" s="65"/>
      <c r="W2" s="65" t="s">
        <v>1180</v>
      </c>
    </row>
    <row r="3" spans="1:23" ht="24.75" customHeight="1">
      <c r="A3" s="1632" t="s">
        <v>253</v>
      </c>
      <c r="B3" s="1633"/>
      <c r="C3" s="1634"/>
      <c r="D3" s="1627" t="s">
        <v>1181</v>
      </c>
      <c r="E3" s="1628"/>
      <c r="F3" s="1628"/>
      <c r="G3" s="1628"/>
      <c r="H3" s="1628"/>
      <c r="I3" s="1628"/>
      <c r="J3" s="1629"/>
      <c r="K3" s="1627" t="s">
        <v>2316</v>
      </c>
      <c r="L3" s="1628"/>
      <c r="M3" s="1628"/>
      <c r="N3" s="1628"/>
      <c r="O3" s="1628"/>
      <c r="P3" s="1628"/>
      <c r="Q3" s="1629"/>
      <c r="R3" s="1627" t="s">
        <v>1182</v>
      </c>
      <c r="S3" s="1628"/>
      <c r="T3" s="1628"/>
      <c r="U3" s="1628"/>
      <c r="V3" s="1628"/>
      <c r="W3" s="1629"/>
    </row>
    <row r="4" spans="1:23" ht="33.75" customHeight="1">
      <c r="A4" s="1635"/>
      <c r="B4" s="1324"/>
      <c r="C4" s="1636"/>
      <c r="D4" s="254" t="s">
        <v>1501</v>
      </c>
      <c r="E4" s="67" t="s">
        <v>1602</v>
      </c>
      <c r="F4" s="1054" t="s">
        <v>1603</v>
      </c>
      <c r="G4" s="992" t="s">
        <v>1604</v>
      </c>
      <c r="H4" s="255" t="s">
        <v>1605</v>
      </c>
      <c r="I4" s="67" t="s">
        <v>1092</v>
      </c>
      <c r="J4" s="256" t="s">
        <v>2022</v>
      </c>
      <c r="K4" s="254" t="s">
        <v>1502</v>
      </c>
      <c r="L4" s="67" t="s">
        <v>1602</v>
      </c>
      <c r="M4" s="1054" t="s">
        <v>1603</v>
      </c>
      <c r="N4" s="992" t="s">
        <v>1604</v>
      </c>
      <c r="O4" s="255" t="s">
        <v>1605</v>
      </c>
      <c r="P4" s="1054" t="s">
        <v>1092</v>
      </c>
      <c r="Q4" s="1080" t="s">
        <v>2022</v>
      </c>
      <c r="R4" s="1081" t="s">
        <v>1502</v>
      </c>
      <c r="S4" s="1054" t="s">
        <v>1603</v>
      </c>
      <c r="T4" s="1054" t="s">
        <v>1604</v>
      </c>
      <c r="U4" s="1084" t="s">
        <v>1605</v>
      </c>
      <c r="V4" s="1054" t="s">
        <v>1092</v>
      </c>
      <c r="W4" s="1080" t="s">
        <v>2022</v>
      </c>
    </row>
    <row r="5" spans="1:23" ht="24.75" customHeight="1" thickBot="1">
      <c r="A5" s="1637"/>
      <c r="B5" s="1638"/>
      <c r="C5" s="1639"/>
      <c r="D5" s="257" t="s">
        <v>997</v>
      </c>
      <c r="E5" s="258" t="s">
        <v>846</v>
      </c>
      <c r="F5" s="1079" t="s">
        <v>1450</v>
      </c>
      <c r="G5" s="1078" t="s">
        <v>2181</v>
      </c>
      <c r="H5" s="258" t="s">
        <v>844</v>
      </c>
      <c r="I5" s="258" t="s">
        <v>2182</v>
      </c>
      <c r="J5" s="259" t="s">
        <v>845</v>
      </c>
      <c r="K5" s="257" t="s">
        <v>997</v>
      </c>
      <c r="L5" s="258" t="s">
        <v>847</v>
      </c>
      <c r="M5" s="1079" t="s">
        <v>1450</v>
      </c>
      <c r="N5" s="1078" t="s">
        <v>2181</v>
      </c>
      <c r="O5" s="258" t="s">
        <v>844</v>
      </c>
      <c r="P5" s="1079" t="s">
        <v>2182</v>
      </c>
      <c r="Q5" s="1082" t="s">
        <v>845</v>
      </c>
      <c r="R5" s="1083" t="s">
        <v>997</v>
      </c>
      <c r="S5" s="1079" t="s">
        <v>1451</v>
      </c>
      <c r="T5" s="1079" t="s">
        <v>2183</v>
      </c>
      <c r="U5" s="1079" t="s">
        <v>923</v>
      </c>
      <c r="V5" s="1079" t="s">
        <v>2184</v>
      </c>
      <c r="W5" s="1082" t="s">
        <v>1776</v>
      </c>
    </row>
    <row r="6" spans="1:23" ht="33" customHeight="1">
      <c r="A6" s="1623" t="s">
        <v>1159</v>
      </c>
      <c r="B6" s="1590"/>
      <c r="C6" s="1624"/>
      <c r="D6" s="445">
        <v>1790</v>
      </c>
      <c r="E6" s="446">
        <v>1200</v>
      </c>
      <c r="F6" s="397">
        <f>E6</f>
        <v>1200</v>
      </c>
      <c r="G6" s="446">
        <v>0</v>
      </c>
      <c r="H6" s="446">
        <v>590</v>
      </c>
      <c r="I6" s="397">
        <f>F6+G6+H6</f>
        <v>1790</v>
      </c>
      <c r="J6" s="443">
        <f>IF(D6=0,0,ROUND(I6/D6,3))</f>
        <v>1</v>
      </c>
      <c r="K6" s="445">
        <v>940</v>
      </c>
      <c r="L6" s="446">
        <v>591</v>
      </c>
      <c r="M6" s="397">
        <f>L6</f>
        <v>591</v>
      </c>
      <c r="N6" s="446">
        <v>0</v>
      </c>
      <c r="O6" s="446">
        <v>349</v>
      </c>
      <c r="P6" s="397">
        <f>M6+N6+O6</f>
        <v>940</v>
      </c>
      <c r="Q6" s="443">
        <f>IF(K6=0,0,ROUND(P6/K6,3))</f>
        <v>1</v>
      </c>
      <c r="R6" s="455">
        <f>D6+K6</f>
        <v>2730</v>
      </c>
      <c r="S6" s="397">
        <f>F6+M6</f>
        <v>1791</v>
      </c>
      <c r="T6" s="397">
        <f>G6+N6</f>
        <v>0</v>
      </c>
      <c r="U6" s="397">
        <f>H6+O6</f>
        <v>939</v>
      </c>
      <c r="V6" s="397">
        <f>SUM(S6:U6)</f>
        <v>2730</v>
      </c>
      <c r="W6" s="443">
        <f>IF(R6=0,0,ROUND(V6/R6,3))</f>
        <v>1</v>
      </c>
    </row>
    <row r="7" spans="1:23" s="171" customFormat="1" ht="33" customHeight="1">
      <c r="A7" s="1623" t="s">
        <v>742</v>
      </c>
      <c r="B7" s="1590"/>
      <c r="C7" s="1624"/>
      <c r="D7" s="445">
        <v>50</v>
      </c>
      <c r="E7" s="446">
        <v>0</v>
      </c>
      <c r="F7" s="397">
        <f>E7</f>
        <v>0</v>
      </c>
      <c r="G7" s="446">
        <v>0</v>
      </c>
      <c r="H7" s="446">
        <v>100</v>
      </c>
      <c r="I7" s="397">
        <f>F7+G7+H7</f>
        <v>100</v>
      </c>
      <c r="J7" s="443">
        <f aca="true" t="shared" si="0" ref="J7:J15">IF(D7=0,0,ROUND(I7/D7,3))</f>
        <v>2</v>
      </c>
      <c r="K7" s="445">
        <v>50</v>
      </c>
      <c r="L7" s="446">
        <v>0</v>
      </c>
      <c r="M7" s="397">
        <f>L7</f>
        <v>0</v>
      </c>
      <c r="N7" s="446">
        <v>0</v>
      </c>
      <c r="O7" s="446">
        <v>100</v>
      </c>
      <c r="P7" s="397">
        <f>M7+N7+O7</f>
        <v>100</v>
      </c>
      <c r="Q7" s="443">
        <f aca="true" t="shared" si="1" ref="Q7:Q16">IF(K7=0,0,ROUND(P7/K7,3))</f>
        <v>2</v>
      </c>
      <c r="R7" s="455">
        <f aca="true" t="shared" si="2" ref="R7:R15">D7+K7</f>
        <v>100</v>
      </c>
      <c r="S7" s="397">
        <f aca="true" t="shared" si="3" ref="S7:S15">F7+M7</f>
        <v>0</v>
      </c>
      <c r="T7" s="397">
        <f aca="true" t="shared" si="4" ref="T7:T15">G7+N7</f>
        <v>0</v>
      </c>
      <c r="U7" s="397">
        <f aca="true" t="shared" si="5" ref="U7:U15">H7+O7</f>
        <v>200</v>
      </c>
      <c r="V7" s="397">
        <f aca="true" t="shared" si="6" ref="V7:V15">SUM(S7:U7)</f>
        <v>200</v>
      </c>
      <c r="W7" s="443">
        <f aca="true" t="shared" si="7" ref="W7:W15">IF(R7=0,0,ROUND(V7/R7,3))</f>
        <v>2</v>
      </c>
    </row>
    <row r="8" spans="1:23" s="171" customFormat="1" ht="33" customHeight="1">
      <c r="A8" s="1640" t="s">
        <v>743</v>
      </c>
      <c r="B8" s="1373"/>
      <c r="C8" s="1641"/>
      <c r="D8" s="454">
        <v>0</v>
      </c>
      <c r="E8" s="449"/>
      <c r="F8" s="397">
        <f>E8</f>
        <v>0</v>
      </c>
      <c r="G8" s="449">
        <v>0</v>
      </c>
      <c r="H8" s="449"/>
      <c r="I8" s="397">
        <f aca="true" t="shared" si="8" ref="I8:I14">F8+G8+H8</f>
        <v>0</v>
      </c>
      <c r="J8" s="443">
        <f t="shared" si="0"/>
        <v>0</v>
      </c>
      <c r="K8" s="454">
        <v>0</v>
      </c>
      <c r="L8" s="449">
        <v>0</v>
      </c>
      <c r="M8" s="397">
        <f>L8</f>
        <v>0</v>
      </c>
      <c r="N8" s="449">
        <v>0</v>
      </c>
      <c r="O8" s="449">
        <v>0</v>
      </c>
      <c r="P8" s="397">
        <f>M8+N8+O8</f>
        <v>0</v>
      </c>
      <c r="Q8" s="443">
        <f t="shared" si="1"/>
        <v>0</v>
      </c>
      <c r="R8" s="455">
        <f t="shared" si="2"/>
        <v>0</v>
      </c>
      <c r="S8" s="397">
        <f t="shared" si="3"/>
        <v>0</v>
      </c>
      <c r="T8" s="397">
        <f t="shared" si="4"/>
        <v>0</v>
      </c>
      <c r="U8" s="397">
        <f t="shared" si="5"/>
        <v>0</v>
      </c>
      <c r="V8" s="397">
        <f t="shared" si="6"/>
        <v>0</v>
      </c>
      <c r="W8" s="443">
        <f t="shared" si="7"/>
        <v>0</v>
      </c>
    </row>
    <row r="9" spans="1:23" ht="33" customHeight="1">
      <c r="A9" s="1623" t="s">
        <v>1160</v>
      </c>
      <c r="B9" s="1590"/>
      <c r="C9" s="1624"/>
      <c r="D9" s="447">
        <v>24</v>
      </c>
      <c r="E9" s="448">
        <v>16</v>
      </c>
      <c r="F9" s="397">
        <f aca="true" t="shared" si="9" ref="F9:F16">E9</f>
        <v>16</v>
      </c>
      <c r="G9" s="449">
        <v>0</v>
      </c>
      <c r="H9" s="448">
        <v>8</v>
      </c>
      <c r="I9" s="397">
        <f t="shared" si="8"/>
        <v>24</v>
      </c>
      <c r="J9" s="443">
        <f t="shared" si="0"/>
        <v>1</v>
      </c>
      <c r="K9" s="447">
        <v>9</v>
      </c>
      <c r="L9" s="448">
        <v>7</v>
      </c>
      <c r="M9" s="397">
        <f aca="true" t="shared" si="10" ref="M9:M15">L9</f>
        <v>7</v>
      </c>
      <c r="N9" s="449">
        <v>0</v>
      </c>
      <c r="O9" s="448">
        <v>2</v>
      </c>
      <c r="P9" s="397">
        <f>M9+N9+O9</f>
        <v>9</v>
      </c>
      <c r="Q9" s="443">
        <f t="shared" si="1"/>
        <v>1</v>
      </c>
      <c r="R9" s="455">
        <f t="shared" si="2"/>
        <v>33</v>
      </c>
      <c r="S9" s="397">
        <f t="shared" si="3"/>
        <v>23</v>
      </c>
      <c r="T9" s="397">
        <f t="shared" si="4"/>
        <v>0</v>
      </c>
      <c r="U9" s="397">
        <f t="shared" si="5"/>
        <v>10</v>
      </c>
      <c r="V9" s="397">
        <f t="shared" si="6"/>
        <v>33</v>
      </c>
      <c r="W9" s="443">
        <f t="shared" si="7"/>
        <v>1</v>
      </c>
    </row>
    <row r="10" spans="1:23" ht="33" customHeight="1">
      <c r="A10" s="1626" t="s">
        <v>1161</v>
      </c>
      <c r="B10" s="1366"/>
      <c r="C10" s="1625"/>
      <c r="D10" s="450">
        <v>0</v>
      </c>
      <c r="E10" s="448">
        <v>0</v>
      </c>
      <c r="F10" s="397">
        <f t="shared" si="9"/>
        <v>0</v>
      </c>
      <c r="G10" s="449">
        <v>0</v>
      </c>
      <c r="H10" s="448"/>
      <c r="I10" s="397">
        <f t="shared" si="8"/>
        <v>0</v>
      </c>
      <c r="J10" s="443">
        <f t="shared" si="0"/>
        <v>0</v>
      </c>
      <c r="K10" s="447">
        <v>88</v>
      </c>
      <c r="L10" s="448">
        <v>68</v>
      </c>
      <c r="M10" s="397">
        <f t="shared" si="10"/>
        <v>68</v>
      </c>
      <c r="N10" s="449">
        <v>0</v>
      </c>
      <c r="O10" s="448">
        <v>20</v>
      </c>
      <c r="P10" s="397">
        <f>M10+N10+O10</f>
        <v>88</v>
      </c>
      <c r="Q10" s="443">
        <f t="shared" si="1"/>
        <v>1</v>
      </c>
      <c r="R10" s="455">
        <f t="shared" si="2"/>
        <v>88</v>
      </c>
      <c r="S10" s="397">
        <f t="shared" si="3"/>
        <v>68</v>
      </c>
      <c r="T10" s="397">
        <f t="shared" si="4"/>
        <v>0</v>
      </c>
      <c r="U10" s="397">
        <f t="shared" si="5"/>
        <v>20</v>
      </c>
      <c r="V10" s="397">
        <f t="shared" si="6"/>
        <v>88</v>
      </c>
      <c r="W10" s="443">
        <f t="shared" si="7"/>
        <v>1</v>
      </c>
    </row>
    <row r="11" spans="1:23" s="171" customFormat="1" ht="33" customHeight="1">
      <c r="A11" s="1630" t="s">
        <v>1183</v>
      </c>
      <c r="B11" s="1591"/>
      <c r="C11" s="1631"/>
      <c r="D11" s="445">
        <v>0</v>
      </c>
      <c r="E11" s="451">
        <v>0</v>
      </c>
      <c r="F11" s="397">
        <f t="shared" si="9"/>
        <v>0</v>
      </c>
      <c r="G11" s="446">
        <v>0</v>
      </c>
      <c r="H11" s="446"/>
      <c r="I11" s="397">
        <f t="shared" si="8"/>
        <v>0</v>
      </c>
      <c r="J11" s="443">
        <f t="shared" si="0"/>
        <v>0</v>
      </c>
      <c r="K11" s="876"/>
      <c r="L11" s="877"/>
      <c r="M11" s="476"/>
      <c r="N11" s="877"/>
      <c r="O11" s="877"/>
      <c r="P11" s="476"/>
      <c r="Q11" s="878"/>
      <c r="R11" s="455">
        <f t="shared" si="2"/>
        <v>0</v>
      </c>
      <c r="S11" s="397">
        <f t="shared" si="3"/>
        <v>0</v>
      </c>
      <c r="T11" s="397">
        <f t="shared" si="4"/>
        <v>0</v>
      </c>
      <c r="U11" s="397">
        <f t="shared" si="5"/>
        <v>0</v>
      </c>
      <c r="V11" s="397">
        <f t="shared" si="6"/>
        <v>0</v>
      </c>
      <c r="W11" s="443">
        <f t="shared" si="7"/>
        <v>0</v>
      </c>
    </row>
    <row r="12" spans="1:23" s="171" customFormat="1" ht="33" customHeight="1">
      <c r="A12" s="1626" t="s">
        <v>1184</v>
      </c>
      <c r="B12" s="1366"/>
      <c r="C12" s="1625"/>
      <c r="D12" s="445">
        <v>450</v>
      </c>
      <c r="E12" s="446">
        <v>276</v>
      </c>
      <c r="F12" s="397">
        <f t="shared" si="9"/>
        <v>276</v>
      </c>
      <c r="G12" s="446">
        <v>0</v>
      </c>
      <c r="H12" s="446">
        <v>174</v>
      </c>
      <c r="I12" s="397">
        <f t="shared" si="8"/>
        <v>450</v>
      </c>
      <c r="J12" s="443">
        <f t="shared" si="0"/>
        <v>1</v>
      </c>
      <c r="K12" s="454">
        <v>75</v>
      </c>
      <c r="L12" s="449">
        <v>54</v>
      </c>
      <c r="M12" s="397">
        <f t="shared" si="10"/>
        <v>54</v>
      </c>
      <c r="N12" s="449">
        <v>0</v>
      </c>
      <c r="O12" s="449">
        <v>21</v>
      </c>
      <c r="P12" s="397">
        <f>M12+N12+O12</f>
        <v>75</v>
      </c>
      <c r="Q12" s="443">
        <f t="shared" si="1"/>
        <v>1</v>
      </c>
      <c r="R12" s="455">
        <f t="shared" si="2"/>
        <v>525</v>
      </c>
      <c r="S12" s="397">
        <f t="shared" si="3"/>
        <v>330</v>
      </c>
      <c r="T12" s="397">
        <f t="shared" si="4"/>
        <v>0</v>
      </c>
      <c r="U12" s="397">
        <f t="shared" si="5"/>
        <v>195</v>
      </c>
      <c r="V12" s="397">
        <f t="shared" si="6"/>
        <v>525</v>
      </c>
      <c r="W12" s="443">
        <f t="shared" si="7"/>
        <v>1</v>
      </c>
    </row>
    <row r="13" spans="1:23" s="171" customFormat="1" ht="33" customHeight="1">
      <c r="A13" s="1623" t="s">
        <v>1185</v>
      </c>
      <c r="B13" s="1590"/>
      <c r="C13" s="1625"/>
      <c r="D13" s="445">
        <v>8</v>
      </c>
      <c r="E13" s="446">
        <v>4</v>
      </c>
      <c r="F13" s="397">
        <f t="shared" si="9"/>
        <v>4</v>
      </c>
      <c r="G13" s="446">
        <v>0</v>
      </c>
      <c r="H13" s="446">
        <v>4</v>
      </c>
      <c r="I13" s="397">
        <f t="shared" si="8"/>
        <v>8</v>
      </c>
      <c r="J13" s="443">
        <f t="shared" si="0"/>
        <v>1</v>
      </c>
      <c r="K13" s="445">
        <v>0</v>
      </c>
      <c r="L13" s="446">
        <v>0</v>
      </c>
      <c r="M13" s="397">
        <f t="shared" si="10"/>
        <v>0</v>
      </c>
      <c r="N13" s="446">
        <v>0</v>
      </c>
      <c r="O13" s="446">
        <v>0</v>
      </c>
      <c r="P13" s="397">
        <f>M13+N13+O13</f>
        <v>0</v>
      </c>
      <c r="Q13" s="443">
        <f t="shared" si="1"/>
        <v>0</v>
      </c>
      <c r="R13" s="455">
        <f t="shared" si="2"/>
        <v>8</v>
      </c>
      <c r="S13" s="397">
        <f t="shared" si="3"/>
        <v>4</v>
      </c>
      <c r="T13" s="397">
        <f t="shared" si="4"/>
        <v>0</v>
      </c>
      <c r="U13" s="397">
        <f t="shared" si="5"/>
        <v>4</v>
      </c>
      <c r="V13" s="397">
        <f t="shared" si="6"/>
        <v>8</v>
      </c>
      <c r="W13" s="443">
        <f t="shared" si="7"/>
        <v>1</v>
      </c>
    </row>
    <row r="14" spans="1:23" s="171" customFormat="1" ht="33" customHeight="1">
      <c r="A14" s="1623" t="s">
        <v>425</v>
      </c>
      <c r="B14" s="1590"/>
      <c r="C14" s="1625"/>
      <c r="D14" s="454">
        <v>0</v>
      </c>
      <c r="E14" s="449">
        <v>0</v>
      </c>
      <c r="F14" s="397">
        <f t="shared" si="9"/>
        <v>0</v>
      </c>
      <c r="G14" s="449">
        <v>0</v>
      </c>
      <c r="H14" s="449">
        <v>0</v>
      </c>
      <c r="I14" s="397">
        <f t="shared" si="8"/>
        <v>0</v>
      </c>
      <c r="J14" s="443">
        <f t="shared" si="0"/>
        <v>0</v>
      </c>
      <c r="K14" s="454">
        <v>0</v>
      </c>
      <c r="L14" s="449"/>
      <c r="M14" s="397">
        <f t="shared" si="10"/>
        <v>0</v>
      </c>
      <c r="N14" s="449">
        <v>0</v>
      </c>
      <c r="O14" s="449">
        <v>0</v>
      </c>
      <c r="P14" s="397">
        <f>M14+N14+O14</f>
        <v>0</v>
      </c>
      <c r="Q14" s="443">
        <f>IF(K14=0,0,ROUND(P14/K14,3))</f>
        <v>0</v>
      </c>
      <c r="R14" s="455">
        <f>D14+K14</f>
        <v>0</v>
      </c>
      <c r="S14" s="397">
        <f>F14+M14</f>
        <v>0</v>
      </c>
      <c r="T14" s="397">
        <f>G14+N14</f>
        <v>0</v>
      </c>
      <c r="U14" s="397">
        <f>H14+O14</f>
        <v>0</v>
      </c>
      <c r="V14" s="397">
        <f>SUM(S14:U14)</f>
        <v>0</v>
      </c>
      <c r="W14" s="443">
        <f>IF(R14=0,0,ROUND(V14/R14,3))</f>
        <v>0</v>
      </c>
    </row>
    <row r="15" spans="1:23" ht="33" customHeight="1">
      <c r="A15" s="1623" t="s">
        <v>426</v>
      </c>
      <c r="B15" s="1590"/>
      <c r="C15" s="1625"/>
      <c r="D15" s="447">
        <v>785</v>
      </c>
      <c r="E15" s="448">
        <v>565</v>
      </c>
      <c r="F15" s="397">
        <f t="shared" si="9"/>
        <v>565</v>
      </c>
      <c r="G15" s="449">
        <v>0</v>
      </c>
      <c r="H15" s="448">
        <v>220</v>
      </c>
      <c r="I15" s="397">
        <f>F15+G15+H15</f>
        <v>785</v>
      </c>
      <c r="J15" s="443">
        <f t="shared" si="0"/>
        <v>1</v>
      </c>
      <c r="K15" s="447">
        <v>311</v>
      </c>
      <c r="L15" s="448">
        <v>195</v>
      </c>
      <c r="M15" s="397">
        <f t="shared" si="10"/>
        <v>195</v>
      </c>
      <c r="N15" s="449">
        <v>0</v>
      </c>
      <c r="O15" s="448">
        <v>116</v>
      </c>
      <c r="P15" s="397">
        <f>M15+N15+O15</f>
        <v>311</v>
      </c>
      <c r="Q15" s="443">
        <f t="shared" si="1"/>
        <v>1</v>
      </c>
      <c r="R15" s="455">
        <f t="shared" si="2"/>
        <v>1096</v>
      </c>
      <c r="S15" s="397">
        <f t="shared" si="3"/>
        <v>760</v>
      </c>
      <c r="T15" s="397">
        <f t="shared" si="4"/>
        <v>0</v>
      </c>
      <c r="U15" s="397">
        <f t="shared" si="5"/>
        <v>336</v>
      </c>
      <c r="V15" s="397">
        <f t="shared" si="6"/>
        <v>1096</v>
      </c>
      <c r="W15" s="443">
        <f t="shared" si="7"/>
        <v>1</v>
      </c>
    </row>
    <row r="16" spans="1:23" ht="33" customHeight="1" thickBot="1">
      <c r="A16" s="1620" t="s">
        <v>1162</v>
      </c>
      <c r="B16" s="1621"/>
      <c r="C16" s="1622"/>
      <c r="D16" s="452">
        <f>SUM(D6:D15)</f>
        <v>3107</v>
      </c>
      <c r="E16" s="453">
        <f>SUM(E6:E15)</f>
        <v>2061</v>
      </c>
      <c r="F16" s="453">
        <f t="shared" si="9"/>
        <v>2061</v>
      </c>
      <c r="G16" s="453">
        <f>SUM(G6:G15)</f>
        <v>0</v>
      </c>
      <c r="H16" s="453">
        <f>SUM(H6:H15)</f>
        <v>1096</v>
      </c>
      <c r="I16" s="453">
        <f>F16+G16+H16</f>
        <v>3157</v>
      </c>
      <c r="J16" s="444">
        <f>IF(D16=0,0,ROUND(I16/D16,3))</f>
        <v>1.016</v>
      </c>
      <c r="K16" s="452">
        <f>SUM(K6:K10,K12:K15)</f>
        <v>1473</v>
      </c>
      <c r="L16" s="453">
        <f>SUM(L6:L10,L12:L15)</f>
        <v>915</v>
      </c>
      <c r="M16" s="453">
        <f>SUM(M6:M10,M12:M15)</f>
        <v>915</v>
      </c>
      <c r="N16" s="453">
        <f>SUM(N6:N10,N12:N15)</f>
        <v>0</v>
      </c>
      <c r="O16" s="453">
        <f>SUM(O6:O10,O12:O15)</f>
        <v>608</v>
      </c>
      <c r="P16" s="453">
        <f>M16+N16+O16</f>
        <v>1523</v>
      </c>
      <c r="Q16" s="444">
        <f t="shared" si="1"/>
        <v>1.034</v>
      </c>
      <c r="R16" s="452">
        <f>SUM(R6:R15)</f>
        <v>4580</v>
      </c>
      <c r="S16" s="456">
        <f>SUM(S6:S15)</f>
        <v>2976</v>
      </c>
      <c r="T16" s="456">
        <f>SUM(T6:T15)</f>
        <v>0</v>
      </c>
      <c r="U16" s="456">
        <f>SUM(U6:U15)</f>
        <v>1704</v>
      </c>
      <c r="V16" s="456">
        <f>SUM(V6:V15)</f>
        <v>4680</v>
      </c>
      <c r="W16" s="444">
        <f>IF(R16=0,0,ROUND(V16/R16,3))</f>
        <v>1.022</v>
      </c>
    </row>
    <row r="17" spans="1:12" ht="23.25" customHeight="1">
      <c r="A17" s="994" t="s">
        <v>1606</v>
      </c>
      <c r="B17" s="994"/>
      <c r="C17" s="994"/>
      <c r="D17" s="994"/>
      <c r="E17" s="994"/>
      <c r="F17" s="994"/>
      <c r="G17" s="994"/>
      <c r="H17" s="994"/>
      <c r="I17" s="994"/>
      <c r="J17" s="994"/>
      <c r="K17" s="994"/>
      <c r="L17" s="994"/>
    </row>
    <row r="18" ht="15" customHeight="1">
      <c r="A18" s="890" t="s">
        <v>1607</v>
      </c>
    </row>
    <row r="21" spans="8:13" ht="23.25" customHeight="1">
      <c r="H21" s="1"/>
      <c r="I21" s="1"/>
      <c r="J21" s="1"/>
      <c r="K21" s="1"/>
      <c r="L21" s="1"/>
      <c r="M21" s="1"/>
    </row>
    <row r="22" spans="8:13" ht="23.25" customHeight="1">
      <c r="H22" s="1"/>
      <c r="I22" s="1"/>
      <c r="J22" s="1"/>
      <c r="K22" s="1"/>
      <c r="L22" s="1"/>
      <c r="M22" s="1"/>
    </row>
    <row r="23" spans="8:13" ht="23.25" customHeight="1">
      <c r="H23" s="1"/>
      <c r="I23" s="1"/>
      <c r="J23" s="1"/>
      <c r="K23" s="1"/>
      <c r="L23" s="1"/>
      <c r="M23" s="1"/>
    </row>
    <row r="24" spans="8:13" ht="23.25" customHeight="1">
      <c r="H24" s="1"/>
      <c r="I24" s="1"/>
      <c r="J24" s="1"/>
      <c r="K24" s="1"/>
      <c r="L24" s="1"/>
      <c r="M24" s="1"/>
    </row>
    <row r="25" spans="8:13" ht="23.25" customHeight="1">
      <c r="H25" s="1"/>
      <c r="I25" s="1"/>
      <c r="J25" s="1"/>
      <c r="K25" s="1"/>
      <c r="L25" s="1"/>
      <c r="M25" s="1"/>
    </row>
    <row r="26" spans="8:13" ht="23.25" customHeight="1">
      <c r="H26" s="1"/>
      <c r="I26" s="1"/>
      <c r="J26" s="1"/>
      <c r="K26" s="1"/>
      <c r="L26" s="1"/>
      <c r="M26" s="1"/>
    </row>
    <row r="27" spans="8:13" ht="23.25" customHeight="1">
      <c r="H27" s="1"/>
      <c r="I27" s="1"/>
      <c r="J27" s="1"/>
      <c r="K27" s="1"/>
      <c r="L27" s="1"/>
      <c r="M27" s="1"/>
    </row>
    <row r="28" spans="8:13" ht="23.25" customHeight="1">
      <c r="H28" s="11"/>
      <c r="I28" s="11"/>
      <c r="J28" s="11"/>
      <c r="K28" s="11"/>
      <c r="L28" s="11"/>
      <c r="M28" s="11"/>
    </row>
    <row r="29" spans="8:13" ht="23.25" customHeight="1">
      <c r="H29" s="11"/>
      <c r="I29" s="11"/>
      <c r="J29" s="11"/>
      <c r="K29" s="11"/>
      <c r="L29" s="11"/>
      <c r="M29" s="11"/>
    </row>
    <row r="30" spans="8:13" ht="23.25" customHeight="1">
      <c r="H30" s="11"/>
      <c r="I30" s="11"/>
      <c r="J30" s="11"/>
      <c r="K30" s="11"/>
      <c r="L30" s="11"/>
      <c r="M30" s="11"/>
    </row>
    <row r="31" spans="8:13" ht="23.25" customHeight="1">
      <c r="H31" s="11"/>
      <c r="I31" s="11"/>
      <c r="J31" s="11"/>
      <c r="K31" s="11"/>
      <c r="L31" s="11"/>
      <c r="M31" s="11"/>
    </row>
    <row r="32" spans="8:13" ht="23.25" customHeight="1">
      <c r="H32" s="11"/>
      <c r="I32" s="11"/>
      <c r="J32" s="11"/>
      <c r="K32" s="11"/>
      <c r="L32" s="11"/>
      <c r="M32" s="11"/>
    </row>
    <row r="33" spans="8:13" ht="23.25" customHeight="1">
      <c r="H33" s="11"/>
      <c r="I33" s="11"/>
      <c r="J33" s="11"/>
      <c r="K33" s="11"/>
      <c r="L33" s="11"/>
      <c r="M33" s="11"/>
    </row>
    <row r="34" spans="8:13" ht="23.25" customHeight="1">
      <c r="H34" s="38"/>
      <c r="I34" s="38"/>
      <c r="J34" s="38"/>
      <c r="K34" s="38"/>
      <c r="L34" s="38"/>
      <c r="M34" s="38"/>
    </row>
    <row r="35" spans="8:13" ht="23.25" customHeight="1">
      <c r="H35" s="38"/>
      <c r="I35" s="38"/>
      <c r="J35" s="38"/>
      <c r="K35" s="38"/>
      <c r="L35" s="38"/>
      <c r="M35" s="38"/>
    </row>
    <row r="36" spans="8:13" ht="23.25" customHeight="1">
      <c r="H36" s="38"/>
      <c r="I36" s="38"/>
      <c r="J36" s="38"/>
      <c r="K36" s="38"/>
      <c r="L36" s="38"/>
      <c r="M36" s="38"/>
    </row>
    <row r="37" spans="8:13" ht="23.25" customHeight="1">
      <c r="H37" s="38"/>
      <c r="I37" s="38"/>
      <c r="J37" s="38"/>
      <c r="K37" s="38"/>
      <c r="L37" s="38"/>
      <c r="M37" s="38"/>
    </row>
    <row r="38" spans="8:13" ht="23.25" customHeight="1">
      <c r="H38" s="38"/>
      <c r="I38" s="38"/>
      <c r="J38" s="38"/>
      <c r="K38" s="38"/>
      <c r="L38" s="38"/>
      <c r="M38" s="38"/>
    </row>
    <row r="39" spans="8:13" ht="23.25" customHeight="1">
      <c r="H39" s="38"/>
      <c r="I39" s="38"/>
      <c r="J39" s="38"/>
      <c r="K39" s="38"/>
      <c r="L39" s="38"/>
      <c r="M39" s="38"/>
    </row>
    <row r="40" spans="8:13" ht="23.25" customHeight="1">
      <c r="H40" s="38"/>
      <c r="I40" s="38"/>
      <c r="J40" s="38"/>
      <c r="K40" s="38"/>
      <c r="L40" s="38"/>
      <c r="M40" s="38"/>
    </row>
    <row r="41" spans="8:13" ht="15" customHeight="1">
      <c r="H41" s="38"/>
      <c r="I41" s="38"/>
      <c r="J41" s="38"/>
      <c r="K41" s="38"/>
      <c r="L41" s="38"/>
      <c r="M41" s="38"/>
    </row>
    <row r="42" spans="8:13" ht="15" customHeight="1">
      <c r="H42" s="38"/>
      <c r="I42" s="38"/>
      <c r="J42" s="38"/>
      <c r="K42" s="38"/>
      <c r="L42" s="38"/>
      <c r="M42" s="38"/>
    </row>
    <row r="43" spans="8:13" ht="15" customHeight="1">
      <c r="H43" s="38"/>
      <c r="I43" s="38"/>
      <c r="J43" s="38"/>
      <c r="K43" s="38"/>
      <c r="L43" s="38"/>
      <c r="M43" s="38"/>
    </row>
    <row r="44" spans="8:13" ht="15" customHeight="1">
      <c r="H44" s="38"/>
      <c r="I44" s="38"/>
      <c r="J44" s="38"/>
      <c r="K44" s="38"/>
      <c r="L44" s="38"/>
      <c r="M44" s="38"/>
    </row>
    <row r="45" spans="8:13" ht="15" customHeight="1">
      <c r="H45" s="38"/>
      <c r="I45" s="38"/>
      <c r="J45" s="38"/>
      <c r="K45" s="38"/>
      <c r="L45" s="38"/>
      <c r="M45" s="38"/>
    </row>
  </sheetData>
  <sheetProtection password="CC4D" sheet="1" objects="1" scenarios="1"/>
  <mergeCells count="16">
    <mergeCell ref="A1:W1"/>
    <mergeCell ref="K3:Q3"/>
    <mergeCell ref="R3:W3"/>
    <mergeCell ref="A11:C11"/>
    <mergeCell ref="A6:C6"/>
    <mergeCell ref="A9:C9"/>
    <mergeCell ref="A10:C10"/>
    <mergeCell ref="D3:J3"/>
    <mergeCell ref="A3:C5"/>
    <mergeCell ref="A8:C8"/>
    <mergeCell ref="A16:C16"/>
    <mergeCell ref="A7:C7"/>
    <mergeCell ref="A15:C15"/>
    <mergeCell ref="A12:C12"/>
    <mergeCell ref="A13:C13"/>
    <mergeCell ref="A14:C14"/>
  </mergeCells>
  <printOptions horizontalCentered="1"/>
  <pageMargins left="0.5511811023622047" right="0.5511811023622047" top="0.984251968503937" bottom="0.3937007874015748" header="0.11811023622047245" footer="0.11811023622047245"/>
  <pageSetup fitToHeight="1" fitToWidth="1" horizontalDpi="600" verticalDpi="600" orientation="landscape" paperSize="9" scale="52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>
    <tabColor indexed="27"/>
    <pageSetUpPr fitToPage="1"/>
  </sheetPr>
  <dimension ref="A1:O121"/>
  <sheetViews>
    <sheetView showGridLines="0" showZeros="0" zoomScale="70" zoomScaleNormal="70" zoomScaleSheetLayoutView="55" workbookViewId="0" topLeftCell="A1">
      <pane xSplit="2" ySplit="5" topLeftCell="C99" activePane="bottomRight" state="frozen"/>
      <selection pane="topLeft" activeCell="B29" sqref="B29:C29"/>
      <selection pane="topRight" activeCell="B29" sqref="B29:C29"/>
      <selection pane="bottomLeft" activeCell="B29" sqref="B29:C29"/>
      <selection pane="bottomRight" activeCell="L113" sqref="L113"/>
    </sheetView>
  </sheetViews>
  <sheetFormatPr defaultColWidth="8.88671875" defaultRowHeight="18" customHeight="1"/>
  <cols>
    <col min="1" max="1" width="4.99609375" style="63" customWidth="1"/>
    <col min="2" max="2" width="19.88671875" style="63" customWidth="1"/>
    <col min="3" max="8" width="15.77734375" style="63" customWidth="1"/>
    <col min="9" max="9" width="7.99609375" style="63" customWidth="1"/>
    <col min="10" max="15" width="7.99609375" style="61" customWidth="1"/>
    <col min="16" max="16384" width="7.99609375" style="63" customWidth="1"/>
  </cols>
  <sheetData>
    <row r="1" spans="1:15" ht="30" customHeight="1">
      <c r="A1" s="1396" t="s">
        <v>1170</v>
      </c>
      <c r="B1" s="1396"/>
      <c r="C1" s="1396"/>
      <c r="D1" s="1396"/>
      <c r="E1" s="1396"/>
      <c r="F1" s="1396"/>
      <c r="G1" s="1396"/>
      <c r="H1" s="1396"/>
      <c r="J1" s="1"/>
      <c r="K1" s="1"/>
      <c r="L1" s="1"/>
      <c r="M1" s="1"/>
      <c r="N1" s="1"/>
      <c r="O1" s="1"/>
    </row>
    <row r="2" spans="8:15" ht="15" customHeight="1">
      <c r="H2" s="65" t="s">
        <v>1186</v>
      </c>
      <c r="J2" s="1"/>
      <c r="K2" s="1"/>
      <c r="L2" s="1"/>
      <c r="M2" s="1"/>
      <c r="N2" s="1"/>
      <c r="O2" s="1"/>
    </row>
    <row r="3" spans="1:15" ht="15" customHeight="1">
      <c r="A3" s="1221" t="s">
        <v>1187</v>
      </c>
      <c r="B3" s="1222"/>
      <c r="C3" s="1221" t="s">
        <v>1565</v>
      </c>
      <c r="D3" s="1348"/>
      <c r="E3" s="1222"/>
      <c r="F3" s="308" t="s">
        <v>1566</v>
      </c>
      <c r="G3" s="220" t="s">
        <v>1608</v>
      </c>
      <c r="H3" s="67" t="s">
        <v>1188</v>
      </c>
      <c r="J3" s="1"/>
      <c r="K3" s="1"/>
      <c r="L3" s="1"/>
      <c r="M3" s="1"/>
      <c r="N3" s="1"/>
      <c r="O3" s="1"/>
    </row>
    <row r="4" spans="1:15" ht="15" customHeight="1">
      <c r="A4" s="1223"/>
      <c r="B4" s="1224"/>
      <c r="C4" s="260" t="s">
        <v>1082</v>
      </c>
      <c r="D4" s="261" t="s">
        <v>1076</v>
      </c>
      <c r="E4" s="262" t="s">
        <v>1083</v>
      </c>
      <c r="F4" s="309" t="s">
        <v>1189</v>
      </c>
      <c r="G4" s="69" t="s">
        <v>1190</v>
      </c>
      <c r="H4" s="69" t="s">
        <v>1044</v>
      </c>
      <c r="J4" s="1"/>
      <c r="K4" s="1"/>
      <c r="L4" s="1"/>
      <c r="M4" s="1"/>
      <c r="N4" s="1"/>
      <c r="O4" s="1"/>
    </row>
    <row r="5" spans="1:15" ht="15" customHeight="1">
      <c r="A5" s="1219"/>
      <c r="B5" s="1220"/>
      <c r="C5" s="75" t="s">
        <v>997</v>
      </c>
      <c r="D5" s="76" t="s">
        <v>998</v>
      </c>
      <c r="E5" s="77" t="s">
        <v>1050</v>
      </c>
      <c r="F5" s="310" t="s">
        <v>1001</v>
      </c>
      <c r="G5" s="48" t="s">
        <v>1002</v>
      </c>
      <c r="H5" s="48" t="s">
        <v>1051</v>
      </c>
      <c r="J5" s="1"/>
      <c r="K5" s="1"/>
      <c r="L5" s="1"/>
      <c r="M5" s="1"/>
      <c r="N5" s="1"/>
      <c r="O5" s="1"/>
    </row>
    <row r="6" spans="1:15" ht="17.25" customHeight="1">
      <c r="A6" s="71"/>
      <c r="B6" s="79" t="s">
        <v>1200</v>
      </c>
      <c r="C6" s="429">
        <v>0</v>
      </c>
      <c r="D6" s="423">
        <v>0</v>
      </c>
      <c r="E6" s="380">
        <f aca="true" t="shared" si="0" ref="E6:E21">C6-D6</f>
        <v>0</v>
      </c>
      <c r="F6" s="681">
        <v>0</v>
      </c>
      <c r="G6" s="681">
        <v>0</v>
      </c>
      <c r="H6" s="381">
        <f>E6+F6+G6</f>
        <v>0</v>
      </c>
      <c r="J6" s="1"/>
      <c r="K6" s="1"/>
      <c r="L6" s="1"/>
      <c r="M6" s="1"/>
      <c r="N6" s="1"/>
      <c r="O6" s="1"/>
    </row>
    <row r="7" spans="1:15" ht="17.25" customHeight="1">
      <c r="A7" s="71"/>
      <c r="B7" s="81" t="s">
        <v>1201</v>
      </c>
      <c r="C7" s="431">
        <v>0</v>
      </c>
      <c r="D7" s="424">
        <v>0</v>
      </c>
      <c r="E7" s="383">
        <f t="shared" si="0"/>
        <v>0</v>
      </c>
      <c r="F7" s="432">
        <v>0</v>
      </c>
      <c r="G7" s="432">
        <v>0</v>
      </c>
      <c r="H7" s="384">
        <f aca="true" t="shared" si="1" ref="H7:H22">E7+F7+G7</f>
        <v>0</v>
      </c>
      <c r="J7" s="1"/>
      <c r="K7" s="1"/>
      <c r="L7" s="1"/>
      <c r="M7" s="1"/>
      <c r="N7" s="1"/>
      <c r="O7" s="1"/>
    </row>
    <row r="8" spans="1:15" ht="17.25" customHeight="1">
      <c r="A8" s="71" t="s">
        <v>1202</v>
      </c>
      <c r="B8" s="81" t="s">
        <v>1203</v>
      </c>
      <c r="C8" s="431">
        <v>0</v>
      </c>
      <c r="D8" s="424">
        <v>0</v>
      </c>
      <c r="E8" s="383">
        <f t="shared" si="0"/>
        <v>0</v>
      </c>
      <c r="F8" s="432">
        <v>0</v>
      </c>
      <c r="G8" s="432">
        <v>0</v>
      </c>
      <c r="H8" s="384">
        <f t="shared" si="1"/>
        <v>0</v>
      </c>
      <c r="J8" s="11"/>
      <c r="K8" s="11"/>
      <c r="L8" s="11"/>
      <c r="M8" s="11"/>
      <c r="N8" s="11"/>
      <c r="O8" s="11"/>
    </row>
    <row r="9" spans="1:15" ht="17.25" customHeight="1">
      <c r="A9" s="71"/>
      <c r="B9" s="81" t="s">
        <v>1204</v>
      </c>
      <c r="C9" s="431">
        <v>0</v>
      </c>
      <c r="D9" s="424">
        <v>0</v>
      </c>
      <c r="E9" s="383">
        <f t="shared" si="0"/>
        <v>0</v>
      </c>
      <c r="F9" s="432">
        <v>0</v>
      </c>
      <c r="G9" s="432">
        <v>0</v>
      </c>
      <c r="H9" s="384">
        <f t="shared" si="1"/>
        <v>0</v>
      </c>
      <c r="J9" s="11"/>
      <c r="K9" s="11"/>
      <c r="L9" s="11"/>
      <c r="M9" s="11"/>
      <c r="N9" s="11"/>
      <c r="O9" s="11"/>
    </row>
    <row r="10" spans="1:15" ht="17.25" customHeight="1">
      <c r="A10" s="71" t="s">
        <v>1205</v>
      </c>
      <c r="B10" s="81" t="s">
        <v>1206</v>
      </c>
      <c r="C10" s="431">
        <v>0</v>
      </c>
      <c r="D10" s="424">
        <v>0</v>
      </c>
      <c r="E10" s="383">
        <f t="shared" si="0"/>
        <v>0</v>
      </c>
      <c r="F10" s="432">
        <v>0</v>
      </c>
      <c r="G10" s="432">
        <v>0</v>
      </c>
      <c r="H10" s="384">
        <f t="shared" si="1"/>
        <v>0</v>
      </c>
      <c r="J10" s="11"/>
      <c r="K10" s="11"/>
      <c r="L10" s="11"/>
      <c r="M10" s="11"/>
      <c r="N10" s="11"/>
      <c r="O10" s="11"/>
    </row>
    <row r="11" spans="1:15" ht="17.25" customHeight="1">
      <c r="A11" s="71"/>
      <c r="B11" s="81" t="s">
        <v>1207</v>
      </c>
      <c r="C11" s="431">
        <v>0</v>
      </c>
      <c r="D11" s="424">
        <v>0</v>
      </c>
      <c r="E11" s="383">
        <f t="shared" si="0"/>
        <v>0</v>
      </c>
      <c r="F11" s="432">
        <v>0</v>
      </c>
      <c r="G11" s="432">
        <v>0</v>
      </c>
      <c r="H11" s="384">
        <f t="shared" si="1"/>
        <v>0</v>
      </c>
      <c r="J11" s="11"/>
      <c r="K11" s="11"/>
      <c r="L11" s="11"/>
      <c r="M11" s="11"/>
      <c r="N11" s="11"/>
      <c r="O11" s="11"/>
    </row>
    <row r="12" spans="1:15" ht="17.25" customHeight="1">
      <c r="A12" s="71" t="s">
        <v>1208</v>
      </c>
      <c r="B12" s="81" t="s">
        <v>1209</v>
      </c>
      <c r="C12" s="431">
        <v>0</v>
      </c>
      <c r="D12" s="424">
        <v>0</v>
      </c>
      <c r="E12" s="383">
        <f t="shared" si="0"/>
        <v>0</v>
      </c>
      <c r="F12" s="432">
        <v>0</v>
      </c>
      <c r="G12" s="432">
        <v>0</v>
      </c>
      <c r="H12" s="384">
        <f t="shared" si="1"/>
        <v>0</v>
      </c>
      <c r="J12" s="11"/>
      <c r="K12" s="11"/>
      <c r="L12" s="11"/>
      <c r="M12" s="11"/>
      <c r="N12" s="11"/>
      <c r="O12" s="11"/>
    </row>
    <row r="13" spans="1:15" ht="17.25" customHeight="1">
      <c r="A13" s="71"/>
      <c r="B13" s="81" t="s">
        <v>1210</v>
      </c>
      <c r="C13" s="431">
        <v>0</v>
      </c>
      <c r="D13" s="424">
        <v>0</v>
      </c>
      <c r="E13" s="383">
        <f t="shared" si="0"/>
        <v>0</v>
      </c>
      <c r="F13" s="432">
        <v>0</v>
      </c>
      <c r="G13" s="432">
        <v>0</v>
      </c>
      <c r="H13" s="384">
        <f t="shared" si="1"/>
        <v>0</v>
      </c>
      <c r="J13" s="11"/>
      <c r="K13" s="11"/>
      <c r="L13" s="11"/>
      <c r="M13" s="11"/>
      <c r="N13" s="11"/>
      <c r="O13" s="11"/>
    </row>
    <row r="14" spans="1:15" ht="17.25" customHeight="1">
      <c r="A14" s="71" t="s">
        <v>1211</v>
      </c>
      <c r="B14" s="81" t="s">
        <v>1212</v>
      </c>
      <c r="C14" s="431">
        <v>0</v>
      </c>
      <c r="D14" s="424">
        <v>0</v>
      </c>
      <c r="E14" s="383">
        <f t="shared" si="0"/>
        <v>0</v>
      </c>
      <c r="F14" s="432">
        <v>0</v>
      </c>
      <c r="G14" s="432">
        <v>0</v>
      </c>
      <c r="H14" s="384">
        <f t="shared" si="1"/>
        <v>0</v>
      </c>
      <c r="J14" s="38"/>
      <c r="K14" s="38"/>
      <c r="L14" s="38"/>
      <c r="M14" s="38"/>
      <c r="N14" s="38"/>
      <c r="O14" s="38"/>
    </row>
    <row r="15" spans="1:15" ht="17.25" customHeight="1">
      <c r="A15" s="71"/>
      <c r="B15" s="81" t="s">
        <v>1213</v>
      </c>
      <c r="C15" s="431">
        <v>0</v>
      </c>
      <c r="D15" s="424">
        <v>0</v>
      </c>
      <c r="E15" s="383">
        <f t="shared" si="0"/>
        <v>0</v>
      </c>
      <c r="F15" s="432">
        <v>0</v>
      </c>
      <c r="G15" s="432">
        <v>0</v>
      </c>
      <c r="H15" s="384">
        <f t="shared" si="1"/>
        <v>0</v>
      </c>
      <c r="J15" s="38"/>
      <c r="K15" s="38"/>
      <c r="L15" s="38"/>
      <c r="M15" s="38"/>
      <c r="N15" s="38"/>
      <c r="O15" s="38"/>
    </row>
    <row r="16" spans="1:15" ht="17.25" customHeight="1">
      <c r="A16" s="71" t="s">
        <v>1214</v>
      </c>
      <c r="B16" s="81" t="s">
        <v>1215</v>
      </c>
      <c r="C16" s="431">
        <v>1</v>
      </c>
      <c r="D16" s="424">
        <v>0</v>
      </c>
      <c r="E16" s="383">
        <f t="shared" si="0"/>
        <v>1</v>
      </c>
      <c r="F16" s="432">
        <v>0</v>
      </c>
      <c r="G16" s="432">
        <v>0</v>
      </c>
      <c r="H16" s="384">
        <f t="shared" si="1"/>
        <v>1</v>
      </c>
      <c r="J16" s="38"/>
      <c r="K16" s="38"/>
      <c r="L16" s="38"/>
      <c r="M16" s="38"/>
      <c r="N16" s="38"/>
      <c r="O16" s="38"/>
    </row>
    <row r="17" spans="1:15" ht="17.25" customHeight="1">
      <c r="A17" s="71"/>
      <c r="B17" s="81" t="s">
        <v>1216</v>
      </c>
      <c r="C17" s="431">
        <v>0</v>
      </c>
      <c r="D17" s="424">
        <v>0</v>
      </c>
      <c r="E17" s="383">
        <f t="shared" si="0"/>
        <v>0</v>
      </c>
      <c r="F17" s="432">
        <v>0</v>
      </c>
      <c r="G17" s="432">
        <v>0</v>
      </c>
      <c r="H17" s="384">
        <f t="shared" si="1"/>
        <v>0</v>
      </c>
      <c r="J17" s="38"/>
      <c r="K17" s="38"/>
      <c r="L17" s="38"/>
      <c r="M17" s="38"/>
      <c r="N17" s="38"/>
      <c r="O17" s="38"/>
    </row>
    <row r="18" spans="1:15" ht="17.25" customHeight="1">
      <c r="A18" s="71" t="s">
        <v>1217</v>
      </c>
      <c r="B18" s="81" t="s">
        <v>1218</v>
      </c>
      <c r="C18" s="431">
        <v>0</v>
      </c>
      <c r="D18" s="424">
        <v>0</v>
      </c>
      <c r="E18" s="383">
        <f t="shared" si="0"/>
        <v>0</v>
      </c>
      <c r="F18" s="432">
        <v>0</v>
      </c>
      <c r="G18" s="432">
        <v>0</v>
      </c>
      <c r="H18" s="384">
        <f t="shared" si="1"/>
        <v>0</v>
      </c>
      <c r="J18" s="38"/>
      <c r="K18" s="38"/>
      <c r="L18" s="38"/>
      <c r="M18" s="38"/>
      <c r="N18" s="38"/>
      <c r="O18" s="38"/>
    </row>
    <row r="19" spans="1:15" ht="17.25" customHeight="1">
      <c r="A19" s="71"/>
      <c r="B19" s="106" t="s">
        <v>1960</v>
      </c>
      <c r="C19" s="431">
        <v>0</v>
      </c>
      <c r="D19" s="424">
        <v>0</v>
      </c>
      <c r="E19" s="383">
        <f t="shared" si="0"/>
        <v>0</v>
      </c>
      <c r="F19" s="432">
        <v>0</v>
      </c>
      <c r="G19" s="432">
        <v>0</v>
      </c>
      <c r="H19" s="384">
        <f t="shared" si="1"/>
        <v>0</v>
      </c>
      <c r="J19" s="38"/>
      <c r="K19" s="38"/>
      <c r="L19" s="38"/>
      <c r="M19" s="38"/>
      <c r="N19" s="38"/>
      <c r="O19" s="38"/>
    </row>
    <row r="20" spans="1:15" ht="17.25" customHeight="1">
      <c r="A20" s="71"/>
      <c r="B20" s="106" t="s">
        <v>802</v>
      </c>
      <c r="C20" s="431">
        <v>0</v>
      </c>
      <c r="D20" s="424">
        <v>0</v>
      </c>
      <c r="E20" s="383">
        <f t="shared" si="0"/>
        <v>0</v>
      </c>
      <c r="F20" s="432">
        <v>0</v>
      </c>
      <c r="G20" s="432">
        <v>0</v>
      </c>
      <c r="H20" s="384">
        <f t="shared" si="1"/>
        <v>0</v>
      </c>
      <c r="J20" s="38"/>
      <c r="K20" s="38"/>
      <c r="L20" s="38"/>
      <c r="M20" s="38"/>
      <c r="N20" s="38"/>
      <c r="O20" s="38"/>
    </row>
    <row r="21" spans="1:15" ht="17.25" customHeight="1">
      <c r="A21" s="71"/>
      <c r="B21" s="81" t="s">
        <v>1219</v>
      </c>
      <c r="C21" s="431">
        <v>16</v>
      </c>
      <c r="D21" s="424">
        <v>0</v>
      </c>
      <c r="E21" s="383">
        <f t="shared" si="0"/>
        <v>16</v>
      </c>
      <c r="F21" s="432">
        <v>0</v>
      </c>
      <c r="G21" s="432">
        <v>3</v>
      </c>
      <c r="H21" s="384">
        <f t="shared" si="1"/>
        <v>19</v>
      </c>
      <c r="J21" s="38"/>
      <c r="K21" s="38"/>
      <c r="L21" s="38"/>
      <c r="M21" s="38"/>
      <c r="N21" s="38"/>
      <c r="O21" s="38"/>
    </row>
    <row r="22" spans="1:15" ht="17.25" customHeight="1">
      <c r="A22" s="36"/>
      <c r="B22" s="46" t="s">
        <v>1163</v>
      </c>
      <c r="C22" s="433">
        <f>SUM(C6:C21)</f>
        <v>17</v>
      </c>
      <c r="D22" s="390">
        <f>SUM(D6:D21)</f>
        <v>0</v>
      </c>
      <c r="E22" s="383">
        <f>C22-D22</f>
        <v>17</v>
      </c>
      <c r="F22" s="387">
        <f>SUM(F6:F21)</f>
        <v>0</v>
      </c>
      <c r="G22" s="387">
        <f>SUM(G6:G21)</f>
        <v>3</v>
      </c>
      <c r="H22" s="384">
        <f t="shared" si="1"/>
        <v>20</v>
      </c>
      <c r="J22" s="38"/>
      <c r="K22" s="38"/>
      <c r="L22" s="38"/>
      <c r="M22" s="38"/>
      <c r="N22" s="38"/>
      <c r="O22" s="38"/>
    </row>
    <row r="23" spans="1:15" ht="17.25" customHeight="1">
      <c r="A23" s="71"/>
      <c r="B23" s="79" t="s">
        <v>1200</v>
      </c>
      <c r="C23" s="429">
        <v>0</v>
      </c>
      <c r="D23" s="423">
        <v>0</v>
      </c>
      <c r="E23" s="380">
        <f>C23-D23</f>
        <v>0</v>
      </c>
      <c r="F23" s="430">
        <v>0</v>
      </c>
      <c r="G23" s="430">
        <v>0</v>
      </c>
      <c r="H23" s="381">
        <f>E23+F23+G23</f>
        <v>0</v>
      </c>
      <c r="J23" s="38"/>
      <c r="K23" s="38"/>
      <c r="L23" s="38"/>
      <c r="M23" s="38"/>
      <c r="N23" s="38"/>
      <c r="O23" s="38"/>
    </row>
    <row r="24" spans="1:15" ht="17.25" customHeight="1">
      <c r="A24" s="71"/>
      <c r="B24" s="81" t="s">
        <v>1201</v>
      </c>
      <c r="C24" s="431">
        <v>0</v>
      </c>
      <c r="D24" s="424">
        <v>0</v>
      </c>
      <c r="E24" s="383">
        <f aca="true" t="shared" si="2" ref="E24:E38">C24-D24</f>
        <v>0</v>
      </c>
      <c r="F24" s="432">
        <v>0</v>
      </c>
      <c r="G24" s="432">
        <v>0</v>
      </c>
      <c r="H24" s="384">
        <f aca="true" t="shared" si="3" ref="H24:H39">E24+F24+G24</f>
        <v>0</v>
      </c>
      <c r="J24" s="38"/>
      <c r="K24" s="38"/>
      <c r="L24" s="38"/>
      <c r="M24" s="38"/>
      <c r="N24" s="38"/>
      <c r="O24" s="38"/>
    </row>
    <row r="25" spans="1:15" ht="17.25" customHeight="1">
      <c r="A25" s="71" t="s">
        <v>1255</v>
      </c>
      <c r="B25" s="81" t="s">
        <v>1203</v>
      </c>
      <c r="C25" s="431">
        <v>50</v>
      </c>
      <c r="D25" s="424">
        <v>0</v>
      </c>
      <c r="E25" s="383">
        <f t="shared" si="2"/>
        <v>50</v>
      </c>
      <c r="F25" s="432">
        <v>0</v>
      </c>
      <c r="G25" s="432">
        <v>17</v>
      </c>
      <c r="H25" s="384">
        <f t="shared" si="3"/>
        <v>67</v>
      </c>
      <c r="J25" s="38"/>
      <c r="K25" s="38"/>
      <c r="L25" s="38"/>
      <c r="M25" s="38"/>
      <c r="N25" s="38"/>
      <c r="O25" s="38"/>
    </row>
    <row r="26" spans="1:15" ht="17.25" customHeight="1">
      <c r="A26" s="71"/>
      <c r="B26" s="81" t="s">
        <v>1204</v>
      </c>
      <c r="C26" s="431">
        <v>0</v>
      </c>
      <c r="D26" s="424">
        <v>0</v>
      </c>
      <c r="E26" s="383">
        <f t="shared" si="2"/>
        <v>0</v>
      </c>
      <c r="F26" s="432">
        <v>0</v>
      </c>
      <c r="G26" s="432">
        <v>0</v>
      </c>
      <c r="H26" s="384">
        <f t="shared" si="3"/>
        <v>0</v>
      </c>
      <c r="J26" s="38"/>
      <c r="K26" s="38"/>
      <c r="L26" s="38"/>
      <c r="M26" s="38"/>
      <c r="N26" s="38"/>
      <c r="O26" s="38"/>
    </row>
    <row r="27" spans="1:15" ht="17.25" customHeight="1">
      <c r="A27" s="71" t="s">
        <v>1256</v>
      </c>
      <c r="B27" s="81" t="s">
        <v>1206</v>
      </c>
      <c r="C27" s="431">
        <v>0</v>
      </c>
      <c r="D27" s="424">
        <v>0</v>
      </c>
      <c r="E27" s="383">
        <f t="shared" si="2"/>
        <v>0</v>
      </c>
      <c r="F27" s="432">
        <v>0</v>
      </c>
      <c r="G27" s="432">
        <v>0</v>
      </c>
      <c r="H27" s="384">
        <f t="shared" si="3"/>
        <v>0</v>
      </c>
      <c r="J27" s="38"/>
      <c r="K27" s="38"/>
      <c r="L27" s="38"/>
      <c r="M27" s="38"/>
      <c r="N27" s="38"/>
      <c r="O27" s="38"/>
    </row>
    <row r="28" spans="1:15" ht="17.25" customHeight="1">
      <c r="A28" s="71"/>
      <c r="B28" s="81" t="s">
        <v>1257</v>
      </c>
      <c r="C28" s="431">
        <v>0</v>
      </c>
      <c r="D28" s="424">
        <v>0</v>
      </c>
      <c r="E28" s="383">
        <f t="shared" si="2"/>
        <v>0</v>
      </c>
      <c r="F28" s="432">
        <v>0</v>
      </c>
      <c r="G28" s="432">
        <v>0</v>
      </c>
      <c r="H28" s="384">
        <f t="shared" si="3"/>
        <v>0</v>
      </c>
      <c r="J28" s="38"/>
      <c r="K28" s="38"/>
      <c r="L28" s="38"/>
      <c r="M28" s="38"/>
      <c r="N28" s="38"/>
      <c r="O28" s="38"/>
    </row>
    <row r="29" spans="1:15" ht="17.25" customHeight="1">
      <c r="A29" s="71" t="s">
        <v>1258</v>
      </c>
      <c r="B29" s="81" t="s">
        <v>1207</v>
      </c>
      <c r="C29" s="431">
        <v>51</v>
      </c>
      <c r="D29" s="424">
        <v>0</v>
      </c>
      <c r="E29" s="383">
        <f t="shared" si="2"/>
        <v>51</v>
      </c>
      <c r="F29" s="432">
        <v>0</v>
      </c>
      <c r="G29" s="432">
        <v>17</v>
      </c>
      <c r="H29" s="384">
        <f t="shared" si="3"/>
        <v>68</v>
      </c>
      <c r="J29" s="38"/>
      <c r="K29" s="38"/>
      <c r="L29" s="38"/>
      <c r="M29" s="38"/>
      <c r="N29" s="38"/>
      <c r="O29" s="38"/>
    </row>
    <row r="30" spans="1:15" ht="17.25" customHeight="1">
      <c r="A30" s="71"/>
      <c r="B30" s="81" t="s">
        <v>1209</v>
      </c>
      <c r="C30" s="431">
        <v>15</v>
      </c>
      <c r="D30" s="424">
        <v>0</v>
      </c>
      <c r="E30" s="383">
        <f t="shared" si="2"/>
        <v>15</v>
      </c>
      <c r="F30" s="432">
        <v>0</v>
      </c>
      <c r="G30" s="432">
        <v>3</v>
      </c>
      <c r="H30" s="384">
        <f t="shared" si="3"/>
        <v>18</v>
      </c>
      <c r="J30" s="38"/>
      <c r="K30" s="38"/>
      <c r="L30" s="38"/>
      <c r="M30" s="38"/>
      <c r="N30" s="38"/>
      <c r="O30" s="38"/>
    </row>
    <row r="31" spans="1:15" ht="17.25" customHeight="1">
      <c r="A31" s="71" t="s">
        <v>1259</v>
      </c>
      <c r="B31" s="81" t="s">
        <v>1210</v>
      </c>
      <c r="C31" s="431">
        <v>9</v>
      </c>
      <c r="D31" s="424">
        <v>0</v>
      </c>
      <c r="E31" s="383">
        <f t="shared" si="2"/>
        <v>9</v>
      </c>
      <c r="F31" s="432">
        <v>0</v>
      </c>
      <c r="G31" s="432">
        <v>3</v>
      </c>
      <c r="H31" s="384">
        <f t="shared" si="3"/>
        <v>12</v>
      </c>
      <c r="J31" s="38"/>
      <c r="K31" s="38"/>
      <c r="L31" s="38"/>
      <c r="M31" s="38"/>
      <c r="N31" s="38"/>
      <c r="O31" s="38"/>
    </row>
    <row r="32" spans="1:15" ht="17.25" customHeight="1">
      <c r="A32" s="71"/>
      <c r="B32" s="81" t="s">
        <v>1212</v>
      </c>
      <c r="C32" s="431">
        <v>31</v>
      </c>
      <c r="D32" s="424">
        <v>0</v>
      </c>
      <c r="E32" s="383">
        <f t="shared" si="2"/>
        <v>31</v>
      </c>
      <c r="F32" s="432">
        <v>0</v>
      </c>
      <c r="G32" s="432">
        <v>11</v>
      </c>
      <c r="H32" s="384">
        <f t="shared" si="3"/>
        <v>42</v>
      </c>
      <c r="J32" s="38"/>
      <c r="K32" s="38"/>
      <c r="L32" s="38"/>
      <c r="M32" s="38"/>
      <c r="N32" s="38"/>
      <c r="O32" s="38"/>
    </row>
    <row r="33" spans="1:15" ht="17.25" customHeight="1">
      <c r="A33" s="71" t="s">
        <v>1214</v>
      </c>
      <c r="B33" s="81" t="s">
        <v>1213</v>
      </c>
      <c r="C33" s="431">
        <v>0</v>
      </c>
      <c r="D33" s="424">
        <v>0</v>
      </c>
      <c r="E33" s="383">
        <f t="shared" si="2"/>
        <v>0</v>
      </c>
      <c r="F33" s="432">
        <v>0</v>
      </c>
      <c r="G33" s="432">
        <v>0</v>
      </c>
      <c r="H33" s="384">
        <f t="shared" si="3"/>
        <v>0</v>
      </c>
      <c r="J33" s="38"/>
      <c r="K33" s="38"/>
      <c r="L33" s="38"/>
      <c r="M33" s="38"/>
      <c r="N33" s="38"/>
      <c r="O33" s="38"/>
    </row>
    <row r="34" spans="1:15" ht="17.25" customHeight="1">
      <c r="A34" s="71"/>
      <c r="B34" s="81" t="s">
        <v>1215</v>
      </c>
      <c r="C34" s="431">
        <v>34</v>
      </c>
      <c r="D34" s="424">
        <v>0</v>
      </c>
      <c r="E34" s="383">
        <f t="shared" si="2"/>
        <v>34</v>
      </c>
      <c r="F34" s="432">
        <v>0</v>
      </c>
      <c r="G34" s="432">
        <v>11</v>
      </c>
      <c r="H34" s="384">
        <f t="shared" si="3"/>
        <v>45</v>
      </c>
      <c r="J34" s="38"/>
      <c r="K34" s="38"/>
      <c r="L34" s="38"/>
      <c r="M34" s="38"/>
      <c r="N34" s="38"/>
      <c r="O34" s="38"/>
    </row>
    <row r="35" spans="1:15" ht="17.25" customHeight="1">
      <c r="A35" s="71" t="s">
        <v>1217</v>
      </c>
      <c r="B35" s="81" t="s">
        <v>1216</v>
      </c>
      <c r="C35" s="431">
        <v>0</v>
      </c>
      <c r="D35" s="424">
        <v>0</v>
      </c>
      <c r="E35" s="383">
        <f t="shared" si="2"/>
        <v>0</v>
      </c>
      <c r="F35" s="432">
        <v>0</v>
      </c>
      <c r="G35" s="432">
        <v>0</v>
      </c>
      <c r="H35" s="384">
        <f t="shared" si="3"/>
        <v>0</v>
      </c>
      <c r="J35" s="38"/>
      <c r="K35" s="38"/>
      <c r="L35" s="38"/>
      <c r="M35" s="38"/>
      <c r="N35" s="38"/>
      <c r="O35" s="38"/>
    </row>
    <row r="36" spans="1:15" ht="17.25" customHeight="1">
      <c r="A36" s="71"/>
      <c r="B36" s="81" t="s">
        <v>1218</v>
      </c>
      <c r="C36" s="431">
        <v>0</v>
      </c>
      <c r="D36" s="424">
        <v>0</v>
      </c>
      <c r="E36" s="383">
        <f t="shared" si="2"/>
        <v>0</v>
      </c>
      <c r="F36" s="432">
        <v>0</v>
      </c>
      <c r="G36" s="432">
        <v>0</v>
      </c>
      <c r="H36" s="384">
        <f t="shared" si="3"/>
        <v>0</v>
      </c>
      <c r="J36" s="38"/>
      <c r="K36" s="38"/>
      <c r="L36" s="38"/>
      <c r="M36" s="38"/>
      <c r="N36" s="38"/>
      <c r="O36" s="38"/>
    </row>
    <row r="37" spans="1:15" ht="17.25" customHeight="1">
      <c r="A37" s="71"/>
      <c r="B37" s="106" t="s">
        <v>1960</v>
      </c>
      <c r="C37" s="431">
        <v>11</v>
      </c>
      <c r="D37" s="424">
        <v>0</v>
      </c>
      <c r="E37" s="383">
        <f t="shared" si="2"/>
        <v>11</v>
      </c>
      <c r="F37" s="432">
        <v>0</v>
      </c>
      <c r="G37" s="432">
        <v>3</v>
      </c>
      <c r="H37" s="384">
        <f t="shared" si="3"/>
        <v>14</v>
      </c>
      <c r="J37" s="38"/>
      <c r="K37" s="38"/>
      <c r="L37" s="38"/>
      <c r="M37" s="38"/>
      <c r="N37" s="38"/>
      <c r="O37" s="38"/>
    </row>
    <row r="38" spans="1:15" ht="17.25" customHeight="1">
      <c r="A38" s="71"/>
      <c r="B38" s="81" t="s">
        <v>1219</v>
      </c>
      <c r="C38" s="431">
        <v>61</v>
      </c>
      <c r="D38" s="424">
        <v>0</v>
      </c>
      <c r="E38" s="383">
        <f t="shared" si="2"/>
        <v>61</v>
      </c>
      <c r="F38" s="432">
        <v>0</v>
      </c>
      <c r="G38" s="432">
        <v>21</v>
      </c>
      <c r="H38" s="384">
        <f t="shared" si="3"/>
        <v>82</v>
      </c>
      <c r="J38" s="38"/>
      <c r="K38" s="38"/>
      <c r="L38" s="38"/>
      <c r="M38" s="38"/>
      <c r="N38" s="38"/>
      <c r="O38" s="38"/>
    </row>
    <row r="39" spans="1:15" ht="17.25" customHeight="1">
      <c r="A39" s="36"/>
      <c r="B39" s="46" t="s">
        <v>1163</v>
      </c>
      <c r="C39" s="433">
        <f>SUM(C23:C38)</f>
        <v>262</v>
      </c>
      <c r="D39" s="390">
        <f>SUM(D23:D38)</f>
        <v>0</v>
      </c>
      <c r="E39" s="383">
        <f>C39-D39</f>
        <v>262</v>
      </c>
      <c r="F39" s="387">
        <f>SUM(F23:F38)</f>
        <v>0</v>
      </c>
      <c r="G39" s="387">
        <f>SUM(G23:G38)</f>
        <v>86</v>
      </c>
      <c r="H39" s="384">
        <f t="shared" si="3"/>
        <v>348</v>
      </c>
      <c r="J39" s="38"/>
      <c r="K39" s="38"/>
      <c r="L39" s="38"/>
      <c r="M39" s="38"/>
      <c r="N39" s="38"/>
      <c r="O39" s="38"/>
    </row>
    <row r="40" spans="1:15" ht="17.25" customHeight="1">
      <c r="A40" s="71"/>
      <c r="B40" s="79" t="s">
        <v>1260</v>
      </c>
      <c r="C40" s="429">
        <v>0</v>
      </c>
      <c r="D40" s="423">
        <v>0</v>
      </c>
      <c r="E40" s="380">
        <f aca="true" t="shared" si="4" ref="E40:E49">C40-D40</f>
        <v>0</v>
      </c>
      <c r="F40" s="430">
        <v>0</v>
      </c>
      <c r="G40" s="430">
        <v>0</v>
      </c>
      <c r="H40" s="381">
        <f aca="true" t="shared" si="5" ref="H40:H50">E40+F40+G40</f>
        <v>0</v>
      </c>
      <c r="J40" s="38"/>
      <c r="K40" s="38"/>
      <c r="L40" s="38"/>
      <c r="M40" s="38"/>
      <c r="N40" s="38"/>
      <c r="O40" s="38"/>
    </row>
    <row r="41" spans="1:15" ht="17.25" customHeight="1">
      <c r="A41" s="71"/>
      <c r="B41" s="81" t="s">
        <v>1261</v>
      </c>
      <c r="C41" s="431">
        <v>0</v>
      </c>
      <c r="D41" s="424">
        <v>0</v>
      </c>
      <c r="E41" s="383">
        <f t="shared" si="4"/>
        <v>0</v>
      </c>
      <c r="F41" s="432">
        <v>0</v>
      </c>
      <c r="G41" s="432">
        <v>0</v>
      </c>
      <c r="H41" s="384">
        <f t="shared" si="5"/>
        <v>0</v>
      </c>
      <c r="J41" s="11"/>
      <c r="K41" s="11"/>
      <c r="L41" s="11"/>
      <c r="M41" s="11"/>
      <c r="N41" s="11"/>
      <c r="O41" s="11"/>
    </row>
    <row r="42" spans="1:15" ht="17.25" customHeight="1">
      <c r="A42" s="71" t="s">
        <v>1262</v>
      </c>
      <c r="B42" s="81" t="s">
        <v>1263</v>
      </c>
      <c r="C42" s="431">
        <v>0</v>
      </c>
      <c r="D42" s="424">
        <v>0</v>
      </c>
      <c r="E42" s="383">
        <f t="shared" si="4"/>
        <v>0</v>
      </c>
      <c r="F42" s="432">
        <v>0</v>
      </c>
      <c r="G42" s="432">
        <v>0</v>
      </c>
      <c r="H42" s="384">
        <f t="shared" si="5"/>
        <v>0</v>
      </c>
      <c r="J42" s="11"/>
      <c r="K42" s="11"/>
      <c r="L42" s="11"/>
      <c r="M42" s="11"/>
      <c r="N42" s="11"/>
      <c r="O42" s="11"/>
    </row>
    <row r="43" spans="1:15" ht="17.25" customHeight="1">
      <c r="A43" s="71" t="s">
        <v>1205</v>
      </c>
      <c r="B43" s="81" t="s">
        <v>1264</v>
      </c>
      <c r="C43" s="431">
        <v>0</v>
      </c>
      <c r="D43" s="424">
        <v>0</v>
      </c>
      <c r="E43" s="383">
        <f t="shared" si="4"/>
        <v>0</v>
      </c>
      <c r="F43" s="432">
        <v>0</v>
      </c>
      <c r="G43" s="432">
        <v>0</v>
      </c>
      <c r="H43" s="384">
        <f t="shared" si="5"/>
        <v>0</v>
      </c>
      <c r="J43" s="11"/>
      <c r="K43" s="11"/>
      <c r="L43" s="11"/>
      <c r="M43" s="11"/>
      <c r="N43" s="11"/>
      <c r="O43" s="11"/>
    </row>
    <row r="44" spans="1:15" ht="17.25" customHeight="1">
      <c r="A44" s="71" t="s">
        <v>1208</v>
      </c>
      <c r="B44" s="81" t="s">
        <v>1265</v>
      </c>
      <c r="C44" s="431">
        <v>0</v>
      </c>
      <c r="D44" s="424">
        <v>0</v>
      </c>
      <c r="E44" s="383">
        <f t="shared" si="4"/>
        <v>0</v>
      </c>
      <c r="F44" s="432">
        <v>0</v>
      </c>
      <c r="G44" s="432">
        <v>0</v>
      </c>
      <c r="H44" s="384">
        <f t="shared" si="5"/>
        <v>0</v>
      </c>
      <c r="J44" s="11"/>
      <c r="K44" s="11"/>
      <c r="L44" s="11"/>
      <c r="M44" s="11"/>
      <c r="N44" s="11"/>
      <c r="O44" s="11"/>
    </row>
    <row r="45" spans="1:15" ht="17.25" customHeight="1">
      <c r="A45" s="71" t="s">
        <v>1211</v>
      </c>
      <c r="B45" s="81" t="s">
        <v>1266</v>
      </c>
      <c r="C45" s="431">
        <v>0</v>
      </c>
      <c r="D45" s="424">
        <v>0</v>
      </c>
      <c r="E45" s="383">
        <f t="shared" si="4"/>
        <v>0</v>
      </c>
      <c r="F45" s="432">
        <v>0</v>
      </c>
      <c r="G45" s="432">
        <v>0</v>
      </c>
      <c r="H45" s="384">
        <f t="shared" si="5"/>
        <v>0</v>
      </c>
      <c r="J45" s="11"/>
      <c r="K45" s="11"/>
      <c r="L45" s="11"/>
      <c r="M45" s="11"/>
      <c r="N45" s="11"/>
      <c r="O45" s="11"/>
    </row>
    <row r="46" spans="1:15" ht="17.25" customHeight="1">
      <c r="A46" s="71" t="s">
        <v>1267</v>
      </c>
      <c r="B46" s="81" t="s">
        <v>1268</v>
      </c>
      <c r="C46" s="431">
        <v>0</v>
      </c>
      <c r="D46" s="424">
        <v>0</v>
      </c>
      <c r="E46" s="383">
        <f t="shared" si="4"/>
        <v>0</v>
      </c>
      <c r="F46" s="432">
        <v>0</v>
      </c>
      <c r="G46" s="432">
        <v>0</v>
      </c>
      <c r="H46" s="384">
        <f t="shared" si="5"/>
        <v>0</v>
      </c>
      <c r="J46" s="11"/>
      <c r="K46" s="11"/>
      <c r="L46" s="11"/>
      <c r="M46" s="11"/>
      <c r="N46" s="11"/>
      <c r="O46" s="11"/>
    </row>
    <row r="47" spans="1:15" ht="17.25" customHeight="1">
      <c r="A47" s="71" t="s">
        <v>1217</v>
      </c>
      <c r="B47" s="81" t="s">
        <v>1269</v>
      </c>
      <c r="C47" s="431">
        <v>1</v>
      </c>
      <c r="D47" s="424">
        <v>0</v>
      </c>
      <c r="E47" s="383">
        <f t="shared" si="4"/>
        <v>1</v>
      </c>
      <c r="F47" s="432">
        <v>0</v>
      </c>
      <c r="G47" s="432">
        <v>1</v>
      </c>
      <c r="H47" s="384">
        <f t="shared" si="5"/>
        <v>2</v>
      </c>
      <c r="J47" s="11"/>
      <c r="K47" s="11"/>
      <c r="L47" s="11"/>
      <c r="M47" s="11"/>
      <c r="N47" s="11"/>
      <c r="O47" s="11"/>
    </row>
    <row r="48" spans="1:15" ht="17.25" customHeight="1">
      <c r="A48" s="71"/>
      <c r="B48" s="81" t="s">
        <v>1271</v>
      </c>
      <c r="C48" s="431">
        <v>0</v>
      </c>
      <c r="D48" s="424">
        <v>0</v>
      </c>
      <c r="E48" s="383">
        <f t="shared" si="4"/>
        <v>0</v>
      </c>
      <c r="F48" s="432">
        <v>0</v>
      </c>
      <c r="G48" s="432">
        <v>0</v>
      </c>
      <c r="H48" s="384">
        <f t="shared" si="5"/>
        <v>0</v>
      </c>
      <c r="J48" s="11"/>
      <c r="K48" s="11"/>
      <c r="L48" s="11"/>
      <c r="M48" s="11"/>
      <c r="N48" s="11"/>
      <c r="O48" s="11"/>
    </row>
    <row r="49" spans="1:15" ht="17.25" customHeight="1">
      <c r="A49" s="71"/>
      <c r="B49" s="106" t="s">
        <v>1960</v>
      </c>
      <c r="C49" s="682">
        <v>0</v>
      </c>
      <c r="D49" s="425">
        <v>0</v>
      </c>
      <c r="E49" s="683">
        <f t="shared" si="4"/>
        <v>0</v>
      </c>
      <c r="F49" s="462">
        <v>0</v>
      </c>
      <c r="G49" s="462">
        <v>0</v>
      </c>
      <c r="H49" s="420">
        <f t="shared" si="5"/>
        <v>0</v>
      </c>
      <c r="J49" s="11"/>
      <c r="K49" s="11"/>
      <c r="L49" s="11"/>
      <c r="M49" s="11"/>
      <c r="N49" s="11"/>
      <c r="O49" s="11"/>
    </row>
    <row r="50" spans="1:15" ht="17.25" customHeight="1">
      <c r="A50" s="36"/>
      <c r="B50" s="46" t="s">
        <v>1163</v>
      </c>
      <c r="C50" s="433">
        <f>SUM(C40:C49)</f>
        <v>1</v>
      </c>
      <c r="D50" s="390">
        <f>SUM(D40:D49)</f>
        <v>0</v>
      </c>
      <c r="E50" s="683">
        <f>C50-D50</f>
        <v>1</v>
      </c>
      <c r="F50" s="387">
        <f>SUM(F40:F49)</f>
        <v>0</v>
      </c>
      <c r="G50" s="387">
        <f>SUM(G40:G49)</f>
        <v>1</v>
      </c>
      <c r="H50" s="420">
        <f t="shared" si="5"/>
        <v>2</v>
      </c>
      <c r="J50" s="11"/>
      <c r="K50" s="11"/>
      <c r="L50" s="11"/>
      <c r="M50" s="11"/>
      <c r="N50" s="11"/>
      <c r="O50" s="11"/>
    </row>
    <row r="51" spans="1:15" ht="17.25" customHeight="1">
      <c r="A51" s="1291" t="s">
        <v>1178</v>
      </c>
      <c r="B51" s="79" t="s">
        <v>1213</v>
      </c>
      <c r="C51" s="429">
        <v>0</v>
      </c>
      <c r="D51" s="423">
        <v>0</v>
      </c>
      <c r="E51" s="380">
        <f>C51-D51</f>
        <v>0</v>
      </c>
      <c r="F51" s="430">
        <v>0</v>
      </c>
      <c r="G51" s="430">
        <v>0</v>
      </c>
      <c r="H51" s="381">
        <f>E51+F51+G51</f>
        <v>0</v>
      </c>
      <c r="J51" s="11"/>
      <c r="K51" s="11"/>
      <c r="L51" s="11"/>
      <c r="M51" s="11"/>
      <c r="N51" s="11"/>
      <c r="O51" s="11"/>
    </row>
    <row r="52" spans="1:15" ht="17.25" customHeight="1">
      <c r="A52" s="1272"/>
      <c r="B52" s="81" t="s">
        <v>1218</v>
      </c>
      <c r="C52" s="431">
        <v>0</v>
      </c>
      <c r="D52" s="424">
        <v>0</v>
      </c>
      <c r="E52" s="383">
        <f>C52-D52</f>
        <v>0</v>
      </c>
      <c r="F52" s="432">
        <v>0</v>
      </c>
      <c r="G52" s="432">
        <v>0</v>
      </c>
      <c r="H52" s="384">
        <f>E52+F52+G52</f>
        <v>0</v>
      </c>
      <c r="J52" s="11"/>
      <c r="K52" s="11"/>
      <c r="L52" s="11"/>
      <c r="M52" s="11"/>
      <c r="N52" s="11"/>
      <c r="O52" s="11"/>
    </row>
    <row r="53" spans="1:15" ht="17.25" customHeight="1">
      <c r="A53" s="1272"/>
      <c r="B53" s="81" t="s">
        <v>1219</v>
      </c>
      <c r="C53" s="431">
        <v>0</v>
      </c>
      <c r="D53" s="424">
        <v>0</v>
      </c>
      <c r="E53" s="383">
        <f>C53-D53</f>
        <v>0</v>
      </c>
      <c r="F53" s="432">
        <v>0</v>
      </c>
      <c r="G53" s="432">
        <v>0</v>
      </c>
      <c r="H53" s="384">
        <f>E53+F53+G53</f>
        <v>0</v>
      </c>
      <c r="J53" s="11"/>
      <c r="K53" s="11"/>
      <c r="L53" s="11"/>
      <c r="M53" s="11"/>
      <c r="N53" s="11"/>
      <c r="O53" s="11"/>
    </row>
    <row r="54" spans="1:15" ht="17.25" customHeight="1">
      <c r="A54" s="1229"/>
      <c r="B54" s="46" t="s">
        <v>1163</v>
      </c>
      <c r="C54" s="433">
        <f>SUM(C51:C53)</f>
        <v>0</v>
      </c>
      <c r="D54" s="390">
        <f>SUM(D51:D53)</f>
        <v>0</v>
      </c>
      <c r="E54" s="383">
        <f>C54-D54</f>
        <v>0</v>
      </c>
      <c r="F54" s="387">
        <f>SUM(F51:F53)</f>
        <v>0</v>
      </c>
      <c r="G54" s="387">
        <f>SUM(G51:G53)</f>
        <v>0</v>
      </c>
      <c r="H54" s="384">
        <f>E54+F54+G54</f>
        <v>0</v>
      </c>
      <c r="J54" s="11"/>
      <c r="K54" s="11"/>
      <c r="L54" s="11"/>
      <c r="M54" s="11"/>
      <c r="N54" s="11"/>
      <c r="O54" s="11"/>
    </row>
    <row r="55" spans="1:15" ht="17.25" customHeight="1">
      <c r="A55" s="71"/>
      <c r="B55" s="79" t="s">
        <v>1213</v>
      </c>
      <c r="C55" s="429">
        <v>0</v>
      </c>
      <c r="D55" s="423">
        <v>0</v>
      </c>
      <c r="E55" s="380">
        <f aca="true" t="shared" si="6" ref="E55:E69">C55-D55</f>
        <v>0</v>
      </c>
      <c r="F55" s="430">
        <v>0</v>
      </c>
      <c r="G55" s="430">
        <v>0</v>
      </c>
      <c r="H55" s="381">
        <f aca="true" t="shared" si="7" ref="H55:H67">E55+F55+G55</f>
        <v>0</v>
      </c>
      <c r="J55" s="11"/>
      <c r="K55" s="11"/>
      <c r="L55" s="11"/>
      <c r="M55" s="11"/>
      <c r="N55" s="11"/>
      <c r="O55" s="11"/>
    </row>
    <row r="56" spans="1:15" ht="17.25" customHeight="1">
      <c r="A56" s="71"/>
      <c r="B56" s="81" t="s">
        <v>1218</v>
      </c>
      <c r="C56" s="431">
        <v>0</v>
      </c>
      <c r="D56" s="424">
        <v>0</v>
      </c>
      <c r="E56" s="383">
        <f t="shared" si="6"/>
        <v>0</v>
      </c>
      <c r="F56" s="432">
        <v>0</v>
      </c>
      <c r="G56" s="432">
        <v>0</v>
      </c>
      <c r="H56" s="384">
        <f t="shared" si="7"/>
        <v>0</v>
      </c>
      <c r="J56" s="11"/>
      <c r="K56" s="11"/>
      <c r="L56" s="11"/>
      <c r="M56" s="11"/>
      <c r="N56" s="11"/>
      <c r="O56" s="11"/>
    </row>
    <row r="57" spans="1:15" ht="17.25" customHeight="1">
      <c r="A57" s="71" t="s">
        <v>1272</v>
      </c>
      <c r="B57" s="81" t="s">
        <v>1200</v>
      </c>
      <c r="C57" s="431">
        <v>0</v>
      </c>
      <c r="D57" s="424">
        <v>0</v>
      </c>
      <c r="E57" s="383">
        <f t="shared" si="6"/>
        <v>0</v>
      </c>
      <c r="F57" s="432">
        <v>0</v>
      </c>
      <c r="G57" s="432">
        <v>0</v>
      </c>
      <c r="H57" s="384">
        <f t="shared" si="7"/>
        <v>0</v>
      </c>
      <c r="J57" s="11"/>
      <c r="K57" s="11"/>
      <c r="L57" s="11"/>
      <c r="M57" s="11"/>
      <c r="N57" s="11"/>
      <c r="O57" s="11"/>
    </row>
    <row r="58" spans="1:15" ht="17.25" customHeight="1">
      <c r="A58" s="71"/>
      <c r="B58" s="81" t="s">
        <v>1201</v>
      </c>
      <c r="C58" s="431">
        <v>0</v>
      </c>
      <c r="D58" s="424">
        <v>0</v>
      </c>
      <c r="E58" s="383">
        <f t="shared" si="6"/>
        <v>0</v>
      </c>
      <c r="F58" s="432">
        <v>0</v>
      </c>
      <c r="G58" s="432">
        <v>0</v>
      </c>
      <c r="H58" s="384">
        <f t="shared" si="7"/>
        <v>0</v>
      </c>
      <c r="J58" s="11"/>
      <c r="K58" s="11"/>
      <c r="L58" s="11"/>
      <c r="M58" s="11"/>
      <c r="N58" s="11"/>
      <c r="O58" s="11"/>
    </row>
    <row r="59" spans="1:15" ht="17.25" customHeight="1">
      <c r="A59" s="71" t="s">
        <v>1273</v>
      </c>
      <c r="B59" s="81" t="s">
        <v>1203</v>
      </c>
      <c r="C59" s="431">
        <v>0</v>
      </c>
      <c r="D59" s="424">
        <v>0</v>
      </c>
      <c r="E59" s="383">
        <f t="shared" si="6"/>
        <v>0</v>
      </c>
      <c r="F59" s="432">
        <v>0</v>
      </c>
      <c r="G59" s="432">
        <v>0</v>
      </c>
      <c r="H59" s="384">
        <f t="shared" si="7"/>
        <v>0</v>
      </c>
      <c r="J59" s="11"/>
      <c r="K59" s="11"/>
      <c r="L59" s="11"/>
      <c r="M59" s="11"/>
      <c r="N59" s="11"/>
      <c r="O59" s="11"/>
    </row>
    <row r="60" spans="1:8" ht="17.25" customHeight="1">
      <c r="A60" s="71"/>
      <c r="B60" s="81" t="s">
        <v>1204</v>
      </c>
      <c r="C60" s="431">
        <v>0</v>
      </c>
      <c r="D60" s="424">
        <v>0</v>
      </c>
      <c r="E60" s="383">
        <f t="shared" si="6"/>
        <v>0</v>
      </c>
      <c r="F60" s="432">
        <v>0</v>
      </c>
      <c r="G60" s="432">
        <v>0</v>
      </c>
      <c r="H60" s="384">
        <f t="shared" si="7"/>
        <v>0</v>
      </c>
    </row>
    <row r="61" spans="1:15" ht="17.25" customHeight="1">
      <c r="A61" s="71" t="s">
        <v>1258</v>
      </c>
      <c r="B61" s="81" t="s">
        <v>1206</v>
      </c>
      <c r="C61" s="431">
        <v>0</v>
      </c>
      <c r="D61" s="424">
        <v>0</v>
      </c>
      <c r="E61" s="383">
        <f t="shared" si="6"/>
        <v>0</v>
      </c>
      <c r="F61" s="432">
        <v>0</v>
      </c>
      <c r="G61" s="432">
        <v>0</v>
      </c>
      <c r="H61" s="384">
        <f t="shared" si="7"/>
        <v>0</v>
      </c>
      <c r="J61" s="11"/>
      <c r="K61" s="11"/>
      <c r="L61" s="11"/>
      <c r="M61" s="11"/>
      <c r="N61" s="11"/>
      <c r="O61" s="11"/>
    </row>
    <row r="62" spans="1:8" ht="17.25" customHeight="1">
      <c r="A62" s="71"/>
      <c r="B62" s="81" t="s">
        <v>1207</v>
      </c>
      <c r="C62" s="431">
        <v>0</v>
      </c>
      <c r="D62" s="424">
        <v>0</v>
      </c>
      <c r="E62" s="383">
        <f t="shared" si="6"/>
        <v>0</v>
      </c>
      <c r="F62" s="432">
        <v>0</v>
      </c>
      <c r="G62" s="432">
        <v>0</v>
      </c>
      <c r="H62" s="384">
        <f t="shared" si="7"/>
        <v>0</v>
      </c>
    </row>
    <row r="63" spans="1:8" ht="17.25" customHeight="1">
      <c r="A63" s="71" t="s">
        <v>1259</v>
      </c>
      <c r="B63" s="81" t="s">
        <v>1209</v>
      </c>
      <c r="C63" s="431">
        <v>0</v>
      </c>
      <c r="D63" s="424">
        <v>0</v>
      </c>
      <c r="E63" s="383">
        <f t="shared" si="6"/>
        <v>0</v>
      </c>
      <c r="F63" s="432">
        <v>0</v>
      </c>
      <c r="G63" s="432">
        <v>0</v>
      </c>
      <c r="H63" s="384">
        <f t="shared" si="7"/>
        <v>0</v>
      </c>
    </row>
    <row r="64" spans="1:8" ht="17.25" customHeight="1">
      <c r="A64" s="71"/>
      <c r="B64" s="81" t="s">
        <v>1210</v>
      </c>
      <c r="C64" s="431">
        <v>0</v>
      </c>
      <c r="D64" s="424">
        <v>0</v>
      </c>
      <c r="E64" s="383">
        <f t="shared" si="6"/>
        <v>0</v>
      </c>
      <c r="F64" s="432">
        <v>0</v>
      </c>
      <c r="G64" s="432">
        <v>0</v>
      </c>
      <c r="H64" s="384">
        <f t="shared" si="7"/>
        <v>0</v>
      </c>
    </row>
    <row r="65" spans="1:8" ht="17.25" customHeight="1">
      <c r="A65" s="71" t="s">
        <v>1214</v>
      </c>
      <c r="B65" s="81" t="s">
        <v>1212</v>
      </c>
      <c r="C65" s="431">
        <v>0</v>
      </c>
      <c r="D65" s="424">
        <v>0</v>
      </c>
      <c r="E65" s="383">
        <f t="shared" si="6"/>
        <v>0</v>
      </c>
      <c r="F65" s="432">
        <v>0</v>
      </c>
      <c r="G65" s="432">
        <v>0</v>
      </c>
      <c r="H65" s="384">
        <f t="shared" si="7"/>
        <v>0</v>
      </c>
    </row>
    <row r="66" spans="1:8" ht="17.25" customHeight="1">
      <c r="A66" s="71"/>
      <c r="B66" s="81" t="s">
        <v>1215</v>
      </c>
      <c r="C66" s="431">
        <v>0</v>
      </c>
      <c r="D66" s="424">
        <v>0</v>
      </c>
      <c r="E66" s="383">
        <f t="shared" si="6"/>
        <v>0</v>
      </c>
      <c r="F66" s="432">
        <v>0</v>
      </c>
      <c r="G66" s="432">
        <v>0</v>
      </c>
      <c r="H66" s="384">
        <f t="shared" si="7"/>
        <v>0</v>
      </c>
    </row>
    <row r="67" spans="1:8" ht="17.25" customHeight="1">
      <c r="A67" s="71" t="s">
        <v>1217</v>
      </c>
      <c r="B67" s="81" t="s">
        <v>1216</v>
      </c>
      <c r="C67" s="431">
        <v>0</v>
      </c>
      <c r="D67" s="424">
        <v>0</v>
      </c>
      <c r="E67" s="383">
        <f t="shared" si="6"/>
        <v>0</v>
      </c>
      <c r="F67" s="432">
        <v>0</v>
      </c>
      <c r="G67" s="432">
        <v>0</v>
      </c>
      <c r="H67" s="384">
        <f t="shared" si="7"/>
        <v>0</v>
      </c>
    </row>
    <row r="68" spans="1:8" ht="17.25" customHeight="1">
      <c r="A68" s="71"/>
      <c r="B68" s="81" t="s">
        <v>1219</v>
      </c>
      <c r="C68" s="431">
        <v>29</v>
      </c>
      <c r="D68" s="424">
        <v>0</v>
      </c>
      <c r="E68" s="383">
        <f t="shared" si="6"/>
        <v>29</v>
      </c>
      <c r="F68" s="432">
        <v>0</v>
      </c>
      <c r="G68" s="432">
        <v>11</v>
      </c>
      <c r="H68" s="384">
        <f aca="true" t="shared" si="8" ref="H68:H74">E68+F68+G68</f>
        <v>40</v>
      </c>
    </row>
    <row r="69" spans="1:8" ht="17.25" customHeight="1">
      <c r="A69" s="36"/>
      <c r="B69" s="46" t="s">
        <v>1163</v>
      </c>
      <c r="C69" s="433">
        <f>SUM(C55:C68)</f>
        <v>29</v>
      </c>
      <c r="D69" s="390">
        <f>SUM(D55:D68)</f>
        <v>0</v>
      </c>
      <c r="E69" s="383">
        <f t="shared" si="6"/>
        <v>29</v>
      </c>
      <c r="F69" s="387">
        <f>SUM(F55:F68)</f>
        <v>0</v>
      </c>
      <c r="G69" s="387">
        <f>SUM(G55:G68)</f>
        <v>11</v>
      </c>
      <c r="H69" s="384">
        <f t="shared" si="8"/>
        <v>40</v>
      </c>
    </row>
    <row r="70" spans="1:8" ht="18" customHeight="1">
      <c r="A70" s="1356" t="s">
        <v>1293</v>
      </c>
      <c r="B70" s="79" t="s">
        <v>1204</v>
      </c>
      <c r="C70" s="429">
        <v>0</v>
      </c>
      <c r="D70" s="423">
        <v>0</v>
      </c>
      <c r="E70" s="380">
        <f>C70-D70</f>
        <v>0</v>
      </c>
      <c r="F70" s="430">
        <v>0</v>
      </c>
      <c r="G70" s="430">
        <v>0</v>
      </c>
      <c r="H70" s="381">
        <f t="shared" si="8"/>
        <v>0</v>
      </c>
    </row>
    <row r="71" spans="1:8" ht="18" customHeight="1">
      <c r="A71" s="1257"/>
      <c r="B71" s="81" t="s">
        <v>1294</v>
      </c>
      <c r="C71" s="431">
        <v>0</v>
      </c>
      <c r="D71" s="424">
        <v>0</v>
      </c>
      <c r="E71" s="383">
        <f>C71-D71</f>
        <v>0</v>
      </c>
      <c r="F71" s="432">
        <v>0</v>
      </c>
      <c r="G71" s="432">
        <v>0</v>
      </c>
      <c r="H71" s="384">
        <f t="shared" si="8"/>
        <v>0</v>
      </c>
    </row>
    <row r="72" spans="1:8" ht="18" customHeight="1">
      <c r="A72" s="1257"/>
      <c r="B72" s="81" t="s">
        <v>1218</v>
      </c>
      <c r="C72" s="431">
        <v>0</v>
      </c>
      <c r="D72" s="424">
        <v>0</v>
      </c>
      <c r="E72" s="383">
        <f>C72-D72</f>
        <v>0</v>
      </c>
      <c r="F72" s="432">
        <v>0</v>
      </c>
      <c r="G72" s="432">
        <v>0</v>
      </c>
      <c r="H72" s="384">
        <f t="shared" si="8"/>
        <v>0</v>
      </c>
    </row>
    <row r="73" spans="1:8" ht="18" customHeight="1">
      <c r="A73" s="1257"/>
      <c r="B73" s="81" t="s">
        <v>1219</v>
      </c>
      <c r="C73" s="431">
        <v>73</v>
      </c>
      <c r="D73" s="424">
        <v>0</v>
      </c>
      <c r="E73" s="383">
        <f>C73-D73</f>
        <v>73</v>
      </c>
      <c r="F73" s="432">
        <v>0</v>
      </c>
      <c r="G73" s="432">
        <v>10</v>
      </c>
      <c r="H73" s="384">
        <f t="shared" si="8"/>
        <v>83</v>
      </c>
    </row>
    <row r="74" spans="1:8" ht="18" customHeight="1">
      <c r="A74" s="1342"/>
      <c r="B74" s="46" t="s">
        <v>1163</v>
      </c>
      <c r="C74" s="433">
        <f>SUM(C70:C73)</f>
        <v>73</v>
      </c>
      <c r="D74" s="390">
        <f>SUM(D70:D73)</f>
        <v>0</v>
      </c>
      <c r="E74" s="383">
        <f>C74-D74</f>
        <v>73</v>
      </c>
      <c r="F74" s="387">
        <f>SUM(F70:F73)</f>
        <v>0</v>
      </c>
      <c r="G74" s="387">
        <f>SUM(G70:G73)</f>
        <v>10</v>
      </c>
      <c r="H74" s="384">
        <f t="shared" si="8"/>
        <v>83</v>
      </c>
    </row>
    <row r="75" spans="1:8" ht="18" customHeight="1">
      <c r="A75" s="71"/>
      <c r="B75" s="79" t="s">
        <v>1200</v>
      </c>
      <c r="C75" s="429">
        <v>0</v>
      </c>
      <c r="D75" s="423">
        <v>0</v>
      </c>
      <c r="E75" s="380">
        <f aca="true" t="shared" si="9" ref="E75:E88">C75-D75</f>
        <v>0</v>
      </c>
      <c r="F75" s="430">
        <v>0</v>
      </c>
      <c r="G75" s="430">
        <v>0</v>
      </c>
      <c r="H75" s="381">
        <f aca="true" t="shared" si="10" ref="H75:H88">E75+F75+G75</f>
        <v>0</v>
      </c>
    </row>
    <row r="76" spans="1:8" ht="18" customHeight="1">
      <c r="A76" s="71" t="s">
        <v>1295</v>
      </c>
      <c r="B76" s="81" t="s">
        <v>1201</v>
      </c>
      <c r="C76" s="431">
        <v>0</v>
      </c>
      <c r="D76" s="424">
        <v>0</v>
      </c>
      <c r="E76" s="383">
        <f t="shared" si="9"/>
        <v>0</v>
      </c>
      <c r="F76" s="432">
        <v>0</v>
      </c>
      <c r="G76" s="432">
        <v>0</v>
      </c>
      <c r="H76" s="384">
        <f t="shared" si="10"/>
        <v>0</v>
      </c>
    </row>
    <row r="77" spans="1:8" ht="18" customHeight="1">
      <c r="A77" s="71"/>
      <c r="B77" s="81" t="s">
        <v>1203</v>
      </c>
      <c r="C77" s="431">
        <v>0</v>
      </c>
      <c r="D77" s="424">
        <v>0</v>
      </c>
      <c r="E77" s="383">
        <f t="shared" si="9"/>
        <v>0</v>
      </c>
      <c r="F77" s="432">
        <v>0</v>
      </c>
      <c r="G77" s="432">
        <v>0</v>
      </c>
      <c r="H77" s="384">
        <f t="shared" si="10"/>
        <v>0</v>
      </c>
    </row>
    <row r="78" spans="1:8" ht="18" customHeight="1">
      <c r="A78" s="71" t="s">
        <v>1296</v>
      </c>
      <c r="B78" s="81" t="s">
        <v>1206</v>
      </c>
      <c r="C78" s="431">
        <v>0</v>
      </c>
      <c r="D78" s="424">
        <v>0</v>
      </c>
      <c r="E78" s="383">
        <f t="shared" si="9"/>
        <v>0</v>
      </c>
      <c r="F78" s="432">
        <v>0</v>
      </c>
      <c r="G78" s="432">
        <v>0</v>
      </c>
      <c r="H78" s="384">
        <f t="shared" si="10"/>
        <v>0</v>
      </c>
    </row>
    <row r="79" spans="1:8" ht="18" customHeight="1">
      <c r="A79" s="71"/>
      <c r="B79" s="81" t="s">
        <v>1207</v>
      </c>
      <c r="C79" s="431">
        <v>0</v>
      </c>
      <c r="D79" s="424">
        <v>0</v>
      </c>
      <c r="E79" s="383">
        <f t="shared" si="9"/>
        <v>0</v>
      </c>
      <c r="F79" s="432">
        <v>0</v>
      </c>
      <c r="G79" s="432">
        <v>0</v>
      </c>
      <c r="H79" s="384">
        <f t="shared" si="10"/>
        <v>0</v>
      </c>
    </row>
    <row r="80" spans="1:8" ht="18" customHeight="1">
      <c r="A80" s="71" t="s">
        <v>1258</v>
      </c>
      <c r="B80" s="81" t="s">
        <v>1209</v>
      </c>
      <c r="C80" s="431">
        <v>0</v>
      </c>
      <c r="D80" s="424">
        <v>0</v>
      </c>
      <c r="E80" s="383">
        <f t="shared" si="9"/>
        <v>0</v>
      </c>
      <c r="F80" s="432">
        <v>0</v>
      </c>
      <c r="G80" s="432">
        <v>0</v>
      </c>
      <c r="H80" s="384">
        <f t="shared" si="10"/>
        <v>0</v>
      </c>
    </row>
    <row r="81" spans="1:8" ht="18" customHeight="1">
      <c r="A81" s="71"/>
      <c r="B81" s="81" t="s">
        <v>1210</v>
      </c>
      <c r="C81" s="431">
        <v>0</v>
      </c>
      <c r="D81" s="424">
        <v>0</v>
      </c>
      <c r="E81" s="383">
        <f t="shared" si="9"/>
        <v>0</v>
      </c>
      <c r="F81" s="432">
        <v>0</v>
      </c>
      <c r="G81" s="432">
        <v>0</v>
      </c>
      <c r="H81" s="384">
        <f t="shared" si="10"/>
        <v>0</v>
      </c>
    </row>
    <row r="82" spans="1:8" ht="18" customHeight="1">
      <c r="A82" s="71" t="s">
        <v>1259</v>
      </c>
      <c r="B82" s="81" t="s">
        <v>1212</v>
      </c>
      <c r="C82" s="431">
        <v>0</v>
      </c>
      <c r="D82" s="424">
        <v>0</v>
      </c>
      <c r="E82" s="383">
        <f t="shared" si="9"/>
        <v>0</v>
      </c>
      <c r="F82" s="432">
        <v>0</v>
      </c>
      <c r="G82" s="432">
        <v>0</v>
      </c>
      <c r="H82" s="384">
        <f t="shared" si="10"/>
        <v>0</v>
      </c>
    </row>
    <row r="83" spans="1:8" ht="18" customHeight="1">
      <c r="A83" s="71"/>
      <c r="B83" s="81" t="s">
        <v>1213</v>
      </c>
      <c r="C83" s="431">
        <v>0</v>
      </c>
      <c r="D83" s="424">
        <v>0</v>
      </c>
      <c r="E83" s="383">
        <f t="shared" si="9"/>
        <v>0</v>
      </c>
      <c r="F83" s="432">
        <v>0</v>
      </c>
      <c r="G83" s="432">
        <v>0</v>
      </c>
      <c r="H83" s="384">
        <f t="shared" si="10"/>
        <v>0</v>
      </c>
    </row>
    <row r="84" spans="1:8" ht="18" customHeight="1">
      <c r="A84" s="71" t="s">
        <v>1214</v>
      </c>
      <c r="B84" s="81" t="s">
        <v>1215</v>
      </c>
      <c r="C84" s="431">
        <v>0</v>
      </c>
      <c r="D84" s="424">
        <v>0</v>
      </c>
      <c r="E84" s="383">
        <f t="shared" si="9"/>
        <v>0</v>
      </c>
      <c r="F84" s="432">
        <v>0</v>
      </c>
      <c r="G84" s="432">
        <v>0</v>
      </c>
      <c r="H84" s="384">
        <f t="shared" si="10"/>
        <v>0</v>
      </c>
    </row>
    <row r="85" spans="1:8" ht="18" customHeight="1">
      <c r="A85" s="71"/>
      <c r="B85" s="81" t="s">
        <v>1216</v>
      </c>
      <c r="C85" s="431">
        <v>0</v>
      </c>
      <c r="D85" s="424">
        <v>0</v>
      </c>
      <c r="E85" s="383">
        <f t="shared" si="9"/>
        <v>0</v>
      </c>
      <c r="F85" s="432">
        <v>0</v>
      </c>
      <c r="G85" s="432">
        <v>0</v>
      </c>
      <c r="H85" s="384">
        <f t="shared" si="10"/>
        <v>0</v>
      </c>
    </row>
    <row r="86" spans="1:8" ht="18" customHeight="1">
      <c r="A86" s="71" t="s">
        <v>1217</v>
      </c>
      <c r="B86" s="81" t="s">
        <v>1218</v>
      </c>
      <c r="C86" s="431">
        <v>0</v>
      </c>
      <c r="D86" s="424">
        <v>0</v>
      </c>
      <c r="E86" s="383">
        <f t="shared" si="9"/>
        <v>0</v>
      </c>
      <c r="F86" s="432">
        <v>0</v>
      </c>
      <c r="G86" s="432">
        <v>0</v>
      </c>
      <c r="H86" s="384">
        <f t="shared" si="10"/>
        <v>0</v>
      </c>
    </row>
    <row r="87" spans="1:8" ht="18" customHeight="1">
      <c r="A87" s="71"/>
      <c r="B87" s="106" t="s">
        <v>346</v>
      </c>
      <c r="C87" s="431">
        <v>0</v>
      </c>
      <c r="D87" s="424">
        <v>0</v>
      </c>
      <c r="E87" s="383">
        <f t="shared" si="9"/>
        <v>0</v>
      </c>
      <c r="F87" s="432">
        <v>0</v>
      </c>
      <c r="G87" s="432">
        <v>0</v>
      </c>
      <c r="H87" s="384">
        <f t="shared" si="10"/>
        <v>0</v>
      </c>
    </row>
    <row r="88" spans="1:8" ht="18" customHeight="1">
      <c r="A88" s="71"/>
      <c r="B88" s="81" t="s">
        <v>1219</v>
      </c>
      <c r="C88" s="431">
        <v>0</v>
      </c>
      <c r="D88" s="424">
        <v>0</v>
      </c>
      <c r="E88" s="383">
        <f t="shared" si="9"/>
        <v>0</v>
      </c>
      <c r="F88" s="432">
        <v>0</v>
      </c>
      <c r="G88" s="432">
        <v>0</v>
      </c>
      <c r="H88" s="384">
        <f t="shared" si="10"/>
        <v>0</v>
      </c>
    </row>
    <row r="89" spans="1:8" ht="18" customHeight="1">
      <c r="A89" s="36"/>
      <c r="B89" s="46" t="s">
        <v>1163</v>
      </c>
      <c r="C89" s="433">
        <f>SUM(C75:C88)</f>
        <v>0</v>
      </c>
      <c r="D89" s="390">
        <f>SUM(D75:D88)</f>
        <v>0</v>
      </c>
      <c r="E89" s="383">
        <f>C89-D89</f>
        <v>0</v>
      </c>
      <c r="F89" s="387">
        <f>SUM(F75:F88)</f>
        <v>0</v>
      </c>
      <c r="G89" s="387">
        <f>SUM(G75:G88)</f>
        <v>0</v>
      </c>
      <c r="H89" s="384">
        <f>E89+F89+G89</f>
        <v>0</v>
      </c>
    </row>
    <row r="90" spans="1:8" ht="18" customHeight="1">
      <c r="A90" s="71"/>
      <c r="B90" s="79" t="s">
        <v>1218</v>
      </c>
      <c r="C90" s="429">
        <v>0</v>
      </c>
      <c r="D90" s="423">
        <v>0</v>
      </c>
      <c r="E90" s="380">
        <f aca="true" t="shared" si="11" ref="E90:E96">C90-D90</f>
        <v>0</v>
      </c>
      <c r="F90" s="430">
        <v>0</v>
      </c>
      <c r="G90" s="430">
        <v>0</v>
      </c>
      <c r="H90" s="381">
        <f aca="true" t="shared" si="12" ref="H90:H96">E90+F90+G90</f>
        <v>0</v>
      </c>
    </row>
    <row r="91" spans="1:8" ht="18" customHeight="1">
      <c r="A91" s="71" t="s">
        <v>1297</v>
      </c>
      <c r="B91" s="81" t="s">
        <v>1298</v>
      </c>
      <c r="C91" s="431">
        <v>0</v>
      </c>
      <c r="D91" s="424">
        <v>0</v>
      </c>
      <c r="E91" s="383">
        <f t="shared" si="11"/>
        <v>0</v>
      </c>
      <c r="F91" s="432">
        <v>0</v>
      </c>
      <c r="G91" s="432">
        <v>0</v>
      </c>
      <c r="H91" s="384">
        <f t="shared" si="12"/>
        <v>0</v>
      </c>
    </row>
    <row r="92" spans="1:8" ht="18" customHeight="1">
      <c r="A92" s="71" t="s">
        <v>1299</v>
      </c>
      <c r="B92" s="81" t="s">
        <v>1300</v>
      </c>
      <c r="C92" s="431">
        <v>0</v>
      </c>
      <c r="D92" s="424">
        <v>0</v>
      </c>
      <c r="E92" s="383">
        <f t="shared" si="11"/>
        <v>0</v>
      </c>
      <c r="F92" s="432">
        <v>0</v>
      </c>
      <c r="G92" s="432">
        <v>0</v>
      </c>
      <c r="H92" s="384">
        <f t="shared" si="12"/>
        <v>0</v>
      </c>
    </row>
    <row r="93" spans="1:8" ht="18" customHeight="1">
      <c r="A93" s="71" t="s">
        <v>1208</v>
      </c>
      <c r="B93" s="81" t="s">
        <v>1301</v>
      </c>
      <c r="C93" s="431">
        <v>0</v>
      </c>
      <c r="D93" s="424">
        <v>0</v>
      </c>
      <c r="E93" s="383">
        <f t="shared" si="11"/>
        <v>0</v>
      </c>
      <c r="F93" s="432">
        <v>0</v>
      </c>
      <c r="G93" s="432">
        <v>0</v>
      </c>
      <c r="H93" s="384">
        <f t="shared" si="12"/>
        <v>0</v>
      </c>
    </row>
    <row r="94" spans="1:8" ht="18" customHeight="1">
      <c r="A94" s="71" t="s">
        <v>1211</v>
      </c>
      <c r="B94" s="81" t="s">
        <v>1302</v>
      </c>
      <c r="C94" s="431">
        <v>0</v>
      </c>
      <c r="D94" s="424">
        <v>0</v>
      </c>
      <c r="E94" s="383">
        <f t="shared" si="11"/>
        <v>0</v>
      </c>
      <c r="F94" s="432">
        <v>0</v>
      </c>
      <c r="G94" s="432">
        <v>0</v>
      </c>
      <c r="H94" s="384">
        <f t="shared" si="12"/>
        <v>0</v>
      </c>
    </row>
    <row r="95" spans="1:8" ht="18" customHeight="1">
      <c r="A95" s="71"/>
      <c r="B95" s="81" t="s">
        <v>1219</v>
      </c>
      <c r="C95" s="431">
        <v>15</v>
      </c>
      <c r="D95" s="424">
        <v>0</v>
      </c>
      <c r="E95" s="383">
        <f t="shared" si="11"/>
        <v>15</v>
      </c>
      <c r="F95" s="432">
        <v>0</v>
      </c>
      <c r="G95" s="432">
        <v>15</v>
      </c>
      <c r="H95" s="384">
        <f t="shared" si="12"/>
        <v>30</v>
      </c>
    </row>
    <row r="96" spans="1:8" ht="18" customHeight="1">
      <c r="A96" s="36"/>
      <c r="B96" s="46" t="s">
        <v>1163</v>
      </c>
      <c r="C96" s="433">
        <f>SUM(C90:C95)</f>
        <v>15</v>
      </c>
      <c r="D96" s="390">
        <f>SUM(D90:D95)</f>
        <v>0</v>
      </c>
      <c r="E96" s="383">
        <f t="shared" si="11"/>
        <v>15</v>
      </c>
      <c r="F96" s="387">
        <f>SUM(F90:F95)</f>
        <v>0</v>
      </c>
      <c r="G96" s="387">
        <f>SUM(G90:G95)</f>
        <v>15</v>
      </c>
      <c r="H96" s="384">
        <f t="shared" si="12"/>
        <v>30</v>
      </c>
    </row>
    <row r="97" spans="1:8" ht="20.25" customHeight="1">
      <c r="A97" s="1356" t="s">
        <v>1303</v>
      </c>
      <c r="B97" s="79" t="s">
        <v>1218</v>
      </c>
      <c r="C97" s="429">
        <v>0</v>
      </c>
      <c r="D97" s="423">
        <v>0</v>
      </c>
      <c r="E97" s="380">
        <f aca="true" t="shared" si="13" ref="E97:E109">C97-D97</f>
        <v>0</v>
      </c>
      <c r="F97" s="430">
        <v>0</v>
      </c>
      <c r="G97" s="430">
        <v>0</v>
      </c>
      <c r="H97" s="381">
        <f aca="true" t="shared" si="14" ref="H97:H111">E97+F97+G97</f>
        <v>0</v>
      </c>
    </row>
    <row r="98" spans="1:8" ht="20.25" customHeight="1">
      <c r="A98" s="1257"/>
      <c r="B98" s="81" t="s">
        <v>1219</v>
      </c>
      <c r="C98" s="431">
        <v>0</v>
      </c>
      <c r="D98" s="424">
        <v>0</v>
      </c>
      <c r="E98" s="383">
        <f t="shared" si="13"/>
        <v>0</v>
      </c>
      <c r="F98" s="432">
        <v>0</v>
      </c>
      <c r="G98" s="432">
        <v>0</v>
      </c>
      <c r="H98" s="384">
        <f t="shared" si="14"/>
        <v>0</v>
      </c>
    </row>
    <row r="99" spans="1:8" ht="20.25" customHeight="1">
      <c r="A99" s="1342"/>
      <c r="B99" s="46" t="s">
        <v>1163</v>
      </c>
      <c r="C99" s="433">
        <f>SUM(C97:C98)</f>
        <v>0</v>
      </c>
      <c r="D99" s="390">
        <f>SUM(D97:D98)</f>
        <v>0</v>
      </c>
      <c r="E99" s="383">
        <f t="shared" si="13"/>
        <v>0</v>
      </c>
      <c r="F99" s="387">
        <f>SUM(F97:F98)</f>
        <v>0</v>
      </c>
      <c r="G99" s="387">
        <f>SUM(G97:G98)</f>
        <v>0</v>
      </c>
      <c r="H99" s="384">
        <f t="shared" si="14"/>
        <v>0</v>
      </c>
    </row>
    <row r="100" spans="1:8" ht="18" customHeight="1">
      <c r="A100" s="1356" t="s">
        <v>1304</v>
      </c>
      <c r="B100" s="79" t="s">
        <v>1305</v>
      </c>
      <c r="C100" s="429">
        <v>0</v>
      </c>
      <c r="D100" s="423">
        <v>0</v>
      </c>
      <c r="E100" s="380">
        <f t="shared" si="13"/>
        <v>0</v>
      </c>
      <c r="F100" s="430">
        <v>0</v>
      </c>
      <c r="G100" s="430">
        <v>0</v>
      </c>
      <c r="H100" s="381">
        <f t="shared" si="14"/>
        <v>0</v>
      </c>
    </row>
    <row r="101" spans="1:8" ht="18" customHeight="1">
      <c r="A101" s="1257"/>
      <c r="B101" s="81" t="s">
        <v>1306</v>
      </c>
      <c r="C101" s="431">
        <v>0</v>
      </c>
      <c r="D101" s="424">
        <v>0</v>
      </c>
      <c r="E101" s="383">
        <f t="shared" si="13"/>
        <v>0</v>
      </c>
      <c r="F101" s="432">
        <v>0</v>
      </c>
      <c r="G101" s="432">
        <v>0</v>
      </c>
      <c r="H101" s="384">
        <f t="shared" si="14"/>
        <v>0</v>
      </c>
    </row>
    <row r="102" spans="1:8" ht="18" customHeight="1">
      <c r="A102" s="1257"/>
      <c r="B102" s="81" t="s">
        <v>1218</v>
      </c>
      <c r="C102" s="431">
        <v>0</v>
      </c>
      <c r="D102" s="424">
        <v>0</v>
      </c>
      <c r="E102" s="383">
        <f t="shared" si="13"/>
        <v>0</v>
      </c>
      <c r="F102" s="432">
        <v>0</v>
      </c>
      <c r="G102" s="432">
        <v>0</v>
      </c>
      <c r="H102" s="384">
        <f t="shared" si="14"/>
        <v>0</v>
      </c>
    </row>
    <row r="103" spans="1:8" ht="18" customHeight="1">
      <c r="A103" s="1257"/>
      <c r="B103" s="81" t="s">
        <v>1219</v>
      </c>
      <c r="C103" s="431">
        <v>7</v>
      </c>
      <c r="D103" s="424">
        <v>0</v>
      </c>
      <c r="E103" s="383">
        <f t="shared" si="13"/>
        <v>7</v>
      </c>
      <c r="F103" s="432">
        <v>0</v>
      </c>
      <c r="G103" s="432">
        <v>5</v>
      </c>
      <c r="H103" s="384">
        <f t="shared" si="14"/>
        <v>12</v>
      </c>
    </row>
    <row r="104" spans="1:8" ht="18" customHeight="1">
      <c r="A104" s="1342"/>
      <c r="B104" s="46" t="s">
        <v>1163</v>
      </c>
      <c r="C104" s="433">
        <f>SUM(C100:C103)</f>
        <v>7</v>
      </c>
      <c r="D104" s="390">
        <f>SUM(D100:D103)</f>
        <v>0</v>
      </c>
      <c r="E104" s="383">
        <f t="shared" si="13"/>
        <v>7</v>
      </c>
      <c r="F104" s="387">
        <f>SUM(F100:F103)</f>
        <v>0</v>
      </c>
      <c r="G104" s="387">
        <f>SUM(G100:G103)</f>
        <v>5</v>
      </c>
      <c r="H104" s="384">
        <f t="shared" si="14"/>
        <v>12</v>
      </c>
    </row>
    <row r="105" spans="1:8" ht="18" customHeight="1">
      <c r="A105" s="1356" t="s">
        <v>1458</v>
      </c>
      <c r="B105" s="79" t="s">
        <v>1307</v>
      </c>
      <c r="C105" s="429">
        <v>0</v>
      </c>
      <c r="D105" s="423">
        <v>0</v>
      </c>
      <c r="E105" s="380">
        <f t="shared" si="13"/>
        <v>0</v>
      </c>
      <c r="F105" s="430">
        <v>0</v>
      </c>
      <c r="G105" s="430">
        <v>0</v>
      </c>
      <c r="H105" s="381">
        <f t="shared" si="14"/>
        <v>0</v>
      </c>
    </row>
    <row r="106" spans="1:8" ht="18" customHeight="1">
      <c r="A106" s="1404"/>
      <c r="B106" s="81" t="s">
        <v>1212</v>
      </c>
      <c r="C106" s="431">
        <v>0</v>
      </c>
      <c r="D106" s="424">
        <v>0</v>
      </c>
      <c r="E106" s="383">
        <f t="shared" si="13"/>
        <v>0</v>
      </c>
      <c r="F106" s="432">
        <v>0</v>
      </c>
      <c r="G106" s="432">
        <v>0</v>
      </c>
      <c r="H106" s="384">
        <f t="shared" si="14"/>
        <v>0</v>
      </c>
    </row>
    <row r="107" spans="1:8" ht="18" customHeight="1">
      <c r="A107" s="1404"/>
      <c r="B107" s="81" t="s">
        <v>1218</v>
      </c>
      <c r="C107" s="431">
        <v>0</v>
      </c>
      <c r="D107" s="424">
        <v>0</v>
      </c>
      <c r="E107" s="383">
        <f t="shared" si="13"/>
        <v>0</v>
      </c>
      <c r="F107" s="432">
        <v>0</v>
      </c>
      <c r="G107" s="432">
        <v>0</v>
      </c>
      <c r="H107" s="384">
        <f t="shared" si="14"/>
        <v>0</v>
      </c>
    </row>
    <row r="108" spans="1:8" ht="18" customHeight="1">
      <c r="A108" s="1404"/>
      <c r="B108" s="341" t="s">
        <v>1457</v>
      </c>
      <c r="C108" s="431">
        <v>0</v>
      </c>
      <c r="D108" s="424">
        <v>0</v>
      </c>
      <c r="E108" s="383">
        <f t="shared" si="13"/>
        <v>0</v>
      </c>
      <c r="F108" s="432">
        <v>0</v>
      </c>
      <c r="G108" s="432">
        <v>0</v>
      </c>
      <c r="H108" s="384">
        <f t="shared" si="14"/>
        <v>0</v>
      </c>
    </row>
    <row r="109" spans="1:8" ht="18" customHeight="1">
      <c r="A109" s="1411"/>
      <c r="B109" s="46" t="s">
        <v>1163</v>
      </c>
      <c r="C109" s="433">
        <f>SUM(C105:C108)</f>
        <v>0</v>
      </c>
      <c r="D109" s="390">
        <f>SUM(D105:D108)</f>
        <v>0</v>
      </c>
      <c r="E109" s="386">
        <f t="shared" si="13"/>
        <v>0</v>
      </c>
      <c r="F109" s="387">
        <f>SUM(F105:F108)</f>
        <v>0</v>
      </c>
      <c r="G109" s="387">
        <f>SUM(G105:G108)</f>
        <v>0</v>
      </c>
      <c r="H109" s="387">
        <f t="shared" si="14"/>
        <v>0</v>
      </c>
    </row>
    <row r="110" spans="1:8" ht="18" customHeight="1">
      <c r="A110" s="1356" t="s">
        <v>427</v>
      </c>
      <c r="B110" s="909" t="s">
        <v>428</v>
      </c>
      <c r="C110" s="587">
        <v>0</v>
      </c>
      <c r="D110" s="588">
        <v>0</v>
      </c>
      <c r="E110" s="598">
        <f aca="true" t="shared" si="15" ref="E110:E118">C110-D110</f>
        <v>0</v>
      </c>
      <c r="F110" s="648">
        <v>0</v>
      </c>
      <c r="G110" s="648">
        <v>0</v>
      </c>
      <c r="H110" s="422">
        <f t="shared" si="14"/>
        <v>0</v>
      </c>
    </row>
    <row r="111" spans="1:8" ht="18" customHeight="1">
      <c r="A111" s="1404"/>
      <c r="B111" s="106" t="s">
        <v>429</v>
      </c>
      <c r="C111" s="626">
        <v>0</v>
      </c>
      <c r="D111" s="586">
        <v>0</v>
      </c>
      <c r="E111" s="383">
        <f t="shared" si="15"/>
        <v>0</v>
      </c>
      <c r="F111" s="459">
        <v>0</v>
      </c>
      <c r="G111" s="459">
        <v>0</v>
      </c>
      <c r="H111" s="384">
        <f t="shared" si="14"/>
        <v>0</v>
      </c>
    </row>
    <row r="112" spans="1:8" ht="18" customHeight="1">
      <c r="A112" s="1404"/>
      <c r="B112" s="106" t="s">
        <v>430</v>
      </c>
      <c r="C112" s="626">
        <v>0</v>
      </c>
      <c r="D112" s="586">
        <v>0</v>
      </c>
      <c r="E112" s="383">
        <f t="shared" si="15"/>
        <v>0</v>
      </c>
      <c r="F112" s="459">
        <v>0</v>
      </c>
      <c r="G112" s="459">
        <v>0</v>
      </c>
      <c r="H112" s="384">
        <f aca="true" t="shared" si="16" ref="H112:H118">E112+F112+G112</f>
        <v>0</v>
      </c>
    </row>
    <row r="113" spans="1:8" ht="18" customHeight="1">
      <c r="A113" s="1404"/>
      <c r="B113" s="106" t="s">
        <v>431</v>
      </c>
      <c r="C113" s="626">
        <v>0</v>
      </c>
      <c r="D113" s="586">
        <v>0</v>
      </c>
      <c r="E113" s="383">
        <f t="shared" si="15"/>
        <v>0</v>
      </c>
      <c r="F113" s="459">
        <v>0</v>
      </c>
      <c r="G113" s="459">
        <v>0</v>
      </c>
      <c r="H113" s="384">
        <f t="shared" si="16"/>
        <v>0</v>
      </c>
    </row>
    <row r="114" spans="1:8" ht="18" customHeight="1">
      <c r="A114" s="1404"/>
      <c r="B114" s="106" t="s">
        <v>432</v>
      </c>
      <c r="C114" s="626">
        <v>0</v>
      </c>
      <c r="D114" s="586">
        <v>0</v>
      </c>
      <c r="E114" s="383">
        <f t="shared" si="15"/>
        <v>0</v>
      </c>
      <c r="F114" s="459">
        <v>0</v>
      </c>
      <c r="G114" s="459">
        <v>0</v>
      </c>
      <c r="H114" s="384">
        <f t="shared" si="16"/>
        <v>0</v>
      </c>
    </row>
    <row r="115" spans="1:8" ht="18" customHeight="1">
      <c r="A115" s="1404"/>
      <c r="B115" s="106" t="s">
        <v>433</v>
      </c>
      <c r="C115" s="626">
        <v>0</v>
      </c>
      <c r="D115" s="586">
        <v>0</v>
      </c>
      <c r="E115" s="383">
        <f t="shared" si="15"/>
        <v>0</v>
      </c>
      <c r="F115" s="459">
        <v>0</v>
      </c>
      <c r="G115" s="459">
        <v>0</v>
      </c>
      <c r="H115" s="384">
        <f t="shared" si="16"/>
        <v>0</v>
      </c>
    </row>
    <row r="116" spans="1:8" ht="18" customHeight="1">
      <c r="A116" s="1404"/>
      <c r="B116" s="106" t="s">
        <v>434</v>
      </c>
      <c r="C116" s="626">
        <v>0</v>
      </c>
      <c r="D116" s="586">
        <v>0</v>
      </c>
      <c r="E116" s="383">
        <f t="shared" si="15"/>
        <v>0</v>
      </c>
      <c r="F116" s="459">
        <v>0</v>
      </c>
      <c r="G116" s="459">
        <v>0</v>
      </c>
      <c r="H116" s="384">
        <f t="shared" si="16"/>
        <v>0</v>
      </c>
    </row>
    <row r="117" spans="1:8" ht="18" customHeight="1">
      <c r="A117" s="1411"/>
      <c r="B117" s="880" t="s">
        <v>435</v>
      </c>
      <c r="C117" s="581">
        <f>SUM(C110:C116)</f>
        <v>0</v>
      </c>
      <c r="D117" s="376">
        <f>SUM(D110:D116)</f>
        <v>0</v>
      </c>
      <c r="E117" s="377">
        <f t="shared" si="15"/>
        <v>0</v>
      </c>
      <c r="F117" s="612">
        <f>SUM(F110:F116)</f>
        <v>0</v>
      </c>
      <c r="G117" s="612">
        <f>SUM(G110:G116)</f>
        <v>0</v>
      </c>
      <c r="H117" s="612">
        <f t="shared" si="16"/>
        <v>0</v>
      </c>
    </row>
    <row r="118" spans="1:8" ht="18" customHeight="1">
      <c r="A118" s="1238" t="s">
        <v>1459</v>
      </c>
      <c r="B118" s="1239"/>
      <c r="C118" s="596">
        <v>0</v>
      </c>
      <c r="D118" s="597">
        <v>0</v>
      </c>
      <c r="E118" s="386">
        <f t="shared" si="15"/>
        <v>0</v>
      </c>
      <c r="F118" s="449">
        <v>0</v>
      </c>
      <c r="G118" s="449">
        <v>0</v>
      </c>
      <c r="H118" s="387">
        <f t="shared" si="16"/>
        <v>0</v>
      </c>
    </row>
    <row r="119" spans="1:8" ht="18" customHeight="1">
      <c r="A119" s="1288" t="s">
        <v>1308</v>
      </c>
      <c r="B119" s="1288"/>
      <c r="C119" s="396">
        <f>SUM(C22,C39,C50,C54,C69,C74,C89,C96,C99,C104,C109,C117,C118)</f>
        <v>404</v>
      </c>
      <c r="D119" s="396">
        <f>SUM(D22,D39,D50,D54,D69,D74,D89,D96,D99,D104,D109,D117,D118)</f>
        <v>0</v>
      </c>
      <c r="E119" s="392">
        <f>C119-D119</f>
        <v>404</v>
      </c>
      <c r="F119" s="397">
        <f>SUM(F22,F39,F50,F54,F69,F74,F89,F96,F99,F104,F109,F117,F118)</f>
        <v>0</v>
      </c>
      <c r="G119" s="397">
        <f>SUM(G22,G39,G50,G54,G69,G74,G89,G96,G99,G104,G109,G117,G118)</f>
        <v>131</v>
      </c>
      <c r="H119" s="397">
        <f>E119+F119+G119</f>
        <v>535</v>
      </c>
    </row>
    <row r="120" ht="18" customHeight="1">
      <c r="A120" s="63" t="s">
        <v>502</v>
      </c>
    </row>
    <row r="121" ht="18" customHeight="1">
      <c r="A121" s="63" t="s">
        <v>642</v>
      </c>
    </row>
  </sheetData>
  <sheetProtection password="CC4D" sheet="1" objects="1" scenarios="1"/>
  <mergeCells count="11">
    <mergeCell ref="A1:H1"/>
    <mergeCell ref="A3:B5"/>
    <mergeCell ref="C3:E3"/>
    <mergeCell ref="A51:A54"/>
    <mergeCell ref="A119:B119"/>
    <mergeCell ref="A97:A99"/>
    <mergeCell ref="A100:A104"/>
    <mergeCell ref="A70:A74"/>
    <mergeCell ref="A105:A109"/>
    <mergeCell ref="A118:B118"/>
    <mergeCell ref="A110:A117"/>
  </mergeCells>
  <printOptions horizont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scale="62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>
    <tabColor indexed="27"/>
    <pageSetUpPr fitToPage="1"/>
  </sheetPr>
  <dimension ref="A1:R67"/>
  <sheetViews>
    <sheetView showGridLines="0" showZeros="0" zoomScale="85" zoomScaleNormal="85" zoomScaleSheetLayoutView="75" workbookViewId="0" topLeftCell="A19">
      <selection activeCell="H35" sqref="H35"/>
    </sheetView>
  </sheetViews>
  <sheetFormatPr defaultColWidth="8.88671875" defaultRowHeight="13.5"/>
  <cols>
    <col min="1" max="1" width="4.99609375" style="63" customWidth="1"/>
    <col min="2" max="2" width="18.3359375" style="63" customWidth="1"/>
    <col min="3" max="11" width="12.99609375" style="63" customWidth="1"/>
    <col min="12" max="12" width="7.99609375" style="63" customWidth="1"/>
    <col min="13" max="18" width="7.99609375" style="61" customWidth="1"/>
    <col min="19" max="16384" width="7.99609375" style="63" customWidth="1"/>
  </cols>
  <sheetData>
    <row r="1" spans="1:18" ht="30" customHeight="1">
      <c r="A1" s="1396" t="s">
        <v>1309</v>
      </c>
      <c r="B1" s="1396"/>
      <c r="C1" s="1396"/>
      <c r="D1" s="1396"/>
      <c r="E1" s="1396"/>
      <c r="F1" s="1396"/>
      <c r="G1" s="1396"/>
      <c r="H1" s="215"/>
      <c r="I1" s="215"/>
      <c r="M1" s="1"/>
      <c r="N1" s="1"/>
      <c r="O1" s="1"/>
      <c r="P1" s="1"/>
      <c r="Q1" s="1"/>
      <c r="R1" s="1"/>
    </row>
    <row r="2" spans="7:18" ht="19.5" customHeight="1">
      <c r="G2" s="65" t="s">
        <v>1760</v>
      </c>
      <c r="M2" s="1"/>
      <c r="N2" s="1"/>
      <c r="O2" s="1"/>
      <c r="P2" s="1"/>
      <c r="Q2" s="1"/>
      <c r="R2" s="1"/>
    </row>
    <row r="3" spans="1:18" ht="31.5" customHeight="1">
      <c r="A3" s="1221" t="s">
        <v>1310</v>
      </c>
      <c r="B3" s="1222"/>
      <c r="C3" s="67" t="s">
        <v>1502</v>
      </c>
      <c r="D3" s="67" t="s">
        <v>1540</v>
      </c>
      <c r="E3" s="312" t="s">
        <v>1609</v>
      </c>
      <c r="F3" s="67" t="s">
        <v>1610</v>
      </c>
      <c r="G3" s="67" t="s">
        <v>2125</v>
      </c>
      <c r="H3" s="67" t="s">
        <v>2021</v>
      </c>
      <c r="M3" s="1"/>
      <c r="N3" s="1"/>
      <c r="O3" s="1"/>
      <c r="P3" s="1"/>
      <c r="Q3" s="1"/>
      <c r="R3" s="1"/>
    </row>
    <row r="4" spans="1:18" ht="19.5" customHeight="1">
      <c r="A4" s="1219"/>
      <c r="B4" s="1220"/>
      <c r="C4" s="48" t="s">
        <v>997</v>
      </c>
      <c r="D4" s="48" t="s">
        <v>998</v>
      </c>
      <c r="E4" s="310" t="s">
        <v>1774</v>
      </c>
      <c r="F4" s="48" t="s">
        <v>1777</v>
      </c>
      <c r="G4" s="48" t="s">
        <v>1775</v>
      </c>
      <c r="H4" s="48" t="s">
        <v>1776</v>
      </c>
      <c r="M4" s="1"/>
      <c r="N4" s="1"/>
      <c r="O4" s="1"/>
      <c r="P4" s="1"/>
      <c r="Q4" s="1"/>
      <c r="R4" s="1"/>
    </row>
    <row r="5" spans="1:18" ht="24" customHeight="1">
      <c r="A5" s="1356" t="s">
        <v>1311</v>
      </c>
      <c r="B5" s="79" t="s">
        <v>1093</v>
      </c>
      <c r="C5" s="430">
        <v>73</v>
      </c>
      <c r="D5" s="430">
        <v>0</v>
      </c>
      <c r="E5" s="430">
        <v>0</v>
      </c>
      <c r="F5" s="457">
        <v>73</v>
      </c>
      <c r="G5" s="458">
        <f>D5+E5+F5</f>
        <v>73</v>
      </c>
      <c r="H5" s="313">
        <f>IF(C5=0,0,ROUND(G5/C5,3))</f>
        <v>1</v>
      </c>
      <c r="M5" s="1"/>
      <c r="N5" s="1"/>
      <c r="O5" s="1"/>
      <c r="P5" s="1"/>
      <c r="Q5" s="1"/>
      <c r="R5" s="1"/>
    </row>
    <row r="6" spans="1:18" ht="24" customHeight="1">
      <c r="A6" s="1257"/>
      <c r="B6" s="81" t="s">
        <v>1094</v>
      </c>
      <c r="C6" s="432">
        <v>757</v>
      </c>
      <c r="D6" s="432">
        <v>290</v>
      </c>
      <c r="E6" s="432">
        <v>0</v>
      </c>
      <c r="F6" s="459">
        <v>347</v>
      </c>
      <c r="G6" s="460">
        <f aca="true" t="shared" si="0" ref="G6:G11">D6+E6+F6</f>
        <v>637</v>
      </c>
      <c r="H6" s="301">
        <f aca="true" t="shared" si="1" ref="H6:H19">IF(C6=0,0,ROUND(G6/C6,3))</f>
        <v>0.841</v>
      </c>
      <c r="M6" s="1"/>
      <c r="N6" s="1"/>
      <c r="O6" s="1"/>
      <c r="P6" s="1"/>
      <c r="Q6" s="1"/>
      <c r="R6" s="1"/>
    </row>
    <row r="7" spans="1:18" ht="24" customHeight="1">
      <c r="A7" s="1257"/>
      <c r="B7" s="81" t="s">
        <v>1095</v>
      </c>
      <c r="C7" s="432">
        <v>0</v>
      </c>
      <c r="D7" s="432"/>
      <c r="E7" s="432">
        <v>0</v>
      </c>
      <c r="F7" s="459">
        <v>0</v>
      </c>
      <c r="G7" s="460">
        <f t="shared" si="0"/>
        <v>0</v>
      </c>
      <c r="H7" s="301">
        <f t="shared" si="1"/>
        <v>0</v>
      </c>
      <c r="M7" s="1"/>
      <c r="N7" s="1"/>
      <c r="O7" s="1"/>
      <c r="P7" s="1"/>
      <c r="Q7" s="1"/>
      <c r="R7" s="1"/>
    </row>
    <row r="8" spans="1:18" ht="24" customHeight="1">
      <c r="A8" s="1257"/>
      <c r="B8" s="81" t="s">
        <v>1312</v>
      </c>
      <c r="C8" s="432">
        <v>20</v>
      </c>
      <c r="D8" s="432">
        <v>14</v>
      </c>
      <c r="E8" s="432">
        <v>0</v>
      </c>
      <c r="F8" s="459">
        <v>6</v>
      </c>
      <c r="G8" s="460">
        <f t="shared" si="0"/>
        <v>20</v>
      </c>
      <c r="H8" s="301">
        <f t="shared" si="1"/>
        <v>1</v>
      </c>
      <c r="M8" s="11"/>
      <c r="N8" s="11"/>
      <c r="O8" s="11"/>
      <c r="P8" s="11"/>
      <c r="Q8" s="11"/>
      <c r="R8" s="11"/>
    </row>
    <row r="9" spans="1:18" ht="24" customHeight="1">
      <c r="A9" s="1257"/>
      <c r="B9" s="81" t="s">
        <v>1096</v>
      </c>
      <c r="C9" s="432">
        <v>119</v>
      </c>
      <c r="D9" s="432">
        <v>41</v>
      </c>
      <c r="E9" s="432">
        <v>0</v>
      </c>
      <c r="F9" s="459">
        <v>78</v>
      </c>
      <c r="G9" s="460">
        <f t="shared" si="0"/>
        <v>119</v>
      </c>
      <c r="H9" s="301">
        <f t="shared" si="1"/>
        <v>1</v>
      </c>
      <c r="M9" s="11"/>
      <c r="N9" s="11"/>
      <c r="O9" s="11"/>
      <c r="P9" s="11"/>
      <c r="Q9" s="11"/>
      <c r="R9" s="11"/>
    </row>
    <row r="10" spans="1:18" ht="24" customHeight="1">
      <c r="A10" s="1257"/>
      <c r="B10" s="81" t="s">
        <v>1097</v>
      </c>
      <c r="C10" s="432">
        <v>25</v>
      </c>
      <c r="D10" s="432">
        <v>13</v>
      </c>
      <c r="E10" s="432">
        <v>0</v>
      </c>
      <c r="F10" s="459">
        <v>12</v>
      </c>
      <c r="G10" s="460">
        <f t="shared" si="0"/>
        <v>25</v>
      </c>
      <c r="H10" s="301">
        <f t="shared" si="1"/>
        <v>1</v>
      </c>
      <c r="M10" s="11"/>
      <c r="N10" s="11"/>
      <c r="O10" s="11"/>
      <c r="P10" s="11"/>
      <c r="Q10" s="11"/>
      <c r="R10" s="11"/>
    </row>
    <row r="11" spans="1:18" ht="24" customHeight="1">
      <c r="A11" s="1257"/>
      <c r="B11" s="81" t="s">
        <v>1098</v>
      </c>
      <c r="C11" s="432">
        <v>52</v>
      </c>
      <c r="D11" s="432">
        <v>86</v>
      </c>
      <c r="E11" s="432">
        <v>0</v>
      </c>
      <c r="F11" s="459">
        <v>86</v>
      </c>
      <c r="G11" s="460">
        <f t="shared" si="0"/>
        <v>172</v>
      </c>
      <c r="H11" s="301">
        <f t="shared" si="1"/>
        <v>3.308</v>
      </c>
      <c r="M11" s="11"/>
      <c r="N11" s="11"/>
      <c r="O11" s="11"/>
      <c r="P11" s="11"/>
      <c r="Q11" s="11"/>
      <c r="R11" s="11"/>
    </row>
    <row r="12" spans="1:18" ht="24" customHeight="1">
      <c r="A12" s="1342"/>
      <c r="B12" s="46" t="s">
        <v>1313</v>
      </c>
      <c r="C12" s="387">
        <f>SUM(C5:C11)</f>
        <v>1046</v>
      </c>
      <c r="D12" s="387">
        <f>SUM(D5:D11)</f>
        <v>444</v>
      </c>
      <c r="E12" s="387">
        <f>SUM(E5:E11)</f>
        <v>0</v>
      </c>
      <c r="F12" s="387">
        <f>SUM(F5:F11)</f>
        <v>602</v>
      </c>
      <c r="G12" s="387">
        <f>SUM(G5:G11)</f>
        <v>1046</v>
      </c>
      <c r="H12" s="314">
        <f t="shared" si="1"/>
        <v>1</v>
      </c>
      <c r="M12" s="11"/>
      <c r="N12" s="11"/>
      <c r="O12" s="11"/>
      <c r="P12" s="11"/>
      <c r="Q12" s="11"/>
      <c r="R12" s="11"/>
    </row>
    <row r="13" spans="1:18" ht="24" customHeight="1">
      <c r="A13" s="1356" t="s">
        <v>1314</v>
      </c>
      <c r="B13" s="79" t="s">
        <v>1315</v>
      </c>
      <c r="C13" s="430">
        <v>5</v>
      </c>
      <c r="D13" s="430">
        <v>0</v>
      </c>
      <c r="E13" s="430">
        <v>0</v>
      </c>
      <c r="F13" s="457">
        <v>5</v>
      </c>
      <c r="G13" s="458">
        <f>D13+E13+F13</f>
        <v>5</v>
      </c>
      <c r="H13" s="300">
        <f t="shared" si="1"/>
        <v>1</v>
      </c>
      <c r="M13" s="11"/>
      <c r="N13" s="11"/>
      <c r="O13" s="11"/>
      <c r="P13" s="11"/>
      <c r="Q13" s="11"/>
      <c r="R13" s="11"/>
    </row>
    <row r="14" spans="1:18" ht="24" customHeight="1">
      <c r="A14" s="1257"/>
      <c r="B14" s="81" t="s">
        <v>1316</v>
      </c>
      <c r="C14" s="432">
        <v>170</v>
      </c>
      <c r="D14" s="432">
        <v>17</v>
      </c>
      <c r="E14" s="432">
        <v>0</v>
      </c>
      <c r="F14" s="459">
        <v>10</v>
      </c>
      <c r="G14" s="460">
        <f>D14+E14+F14</f>
        <v>27</v>
      </c>
      <c r="H14" s="301">
        <f t="shared" si="1"/>
        <v>0.159</v>
      </c>
      <c r="M14" s="38"/>
      <c r="N14" s="38"/>
      <c r="O14" s="38"/>
      <c r="P14" s="38"/>
      <c r="Q14" s="38"/>
      <c r="R14" s="38"/>
    </row>
    <row r="15" spans="1:18" ht="24" customHeight="1">
      <c r="A15" s="1257"/>
      <c r="B15" s="81" t="s">
        <v>1317</v>
      </c>
      <c r="C15" s="432">
        <v>0</v>
      </c>
      <c r="D15" s="432">
        <v>0</v>
      </c>
      <c r="E15" s="432">
        <v>0</v>
      </c>
      <c r="F15" s="459">
        <v>0</v>
      </c>
      <c r="G15" s="460">
        <f>D15+E15+F15</f>
        <v>0</v>
      </c>
      <c r="H15" s="301">
        <f t="shared" si="1"/>
        <v>0</v>
      </c>
      <c r="M15" s="38"/>
      <c r="N15" s="38"/>
      <c r="O15" s="38"/>
      <c r="P15" s="38"/>
      <c r="Q15" s="38"/>
      <c r="R15" s="38"/>
    </row>
    <row r="16" spans="1:18" ht="24" customHeight="1">
      <c r="A16" s="1257"/>
      <c r="B16" s="81" t="s">
        <v>1318</v>
      </c>
      <c r="C16" s="432">
        <v>0</v>
      </c>
      <c r="D16" s="432">
        <v>0</v>
      </c>
      <c r="E16" s="432">
        <v>0</v>
      </c>
      <c r="F16" s="459">
        <v>0</v>
      </c>
      <c r="G16" s="460">
        <f>D16+E16+F16</f>
        <v>0</v>
      </c>
      <c r="H16" s="301">
        <f t="shared" si="1"/>
        <v>0</v>
      </c>
      <c r="M16" s="38"/>
      <c r="N16" s="38"/>
      <c r="O16" s="38"/>
      <c r="P16" s="38"/>
      <c r="Q16" s="38"/>
      <c r="R16" s="38"/>
    </row>
    <row r="17" spans="1:18" ht="24" customHeight="1">
      <c r="A17" s="1257"/>
      <c r="B17" s="81" t="s">
        <v>1327</v>
      </c>
      <c r="C17" s="432">
        <v>0</v>
      </c>
      <c r="D17" s="432">
        <v>0</v>
      </c>
      <c r="E17" s="432">
        <v>0</v>
      </c>
      <c r="F17" s="459">
        <v>0</v>
      </c>
      <c r="G17" s="460">
        <f>D17+E17+F17</f>
        <v>0</v>
      </c>
      <c r="H17" s="301">
        <f t="shared" si="1"/>
        <v>0</v>
      </c>
      <c r="M17" s="38"/>
      <c r="N17" s="38"/>
      <c r="O17" s="38"/>
      <c r="P17" s="38"/>
      <c r="Q17" s="38"/>
      <c r="R17" s="38"/>
    </row>
    <row r="18" spans="1:18" ht="24" customHeight="1">
      <c r="A18" s="1342"/>
      <c r="B18" s="46" t="s">
        <v>1328</v>
      </c>
      <c r="C18" s="387">
        <f>SUM(C13:C17)</f>
        <v>175</v>
      </c>
      <c r="D18" s="387">
        <f>SUM(D13:D17)</f>
        <v>17</v>
      </c>
      <c r="E18" s="387">
        <f>SUM(E13:E17)</f>
        <v>0</v>
      </c>
      <c r="F18" s="387">
        <f>SUM(F13:F17)</f>
        <v>15</v>
      </c>
      <c r="G18" s="387">
        <f>SUM(G13:G17)</f>
        <v>32</v>
      </c>
      <c r="H18" s="302">
        <f t="shared" si="1"/>
        <v>0.183</v>
      </c>
      <c r="M18" s="38"/>
      <c r="N18" s="38"/>
      <c r="O18" s="38"/>
      <c r="P18" s="38"/>
      <c r="Q18" s="38"/>
      <c r="R18" s="38"/>
    </row>
    <row r="19" spans="1:18" ht="24" customHeight="1">
      <c r="A19" s="1228" t="s">
        <v>1329</v>
      </c>
      <c r="B19" s="1227"/>
      <c r="C19" s="393">
        <f>(C12-C18)</f>
        <v>871</v>
      </c>
      <c r="D19" s="393">
        <f>(D12-D18)</f>
        <v>427</v>
      </c>
      <c r="E19" s="393">
        <f>(E12-E18)</f>
        <v>0</v>
      </c>
      <c r="F19" s="393">
        <f>(F12-F18)</f>
        <v>587</v>
      </c>
      <c r="G19" s="393">
        <f>(G12-G18)</f>
        <v>1014</v>
      </c>
      <c r="H19" s="303">
        <f t="shared" si="1"/>
        <v>1.164</v>
      </c>
      <c r="M19" s="38"/>
      <c r="N19" s="38"/>
      <c r="O19" s="38"/>
      <c r="P19" s="38"/>
      <c r="Q19" s="38"/>
      <c r="R19" s="38"/>
    </row>
    <row r="20" spans="13:18" s="11" customFormat="1" ht="19.5" customHeight="1">
      <c r="M20" s="38"/>
      <c r="N20" s="38"/>
      <c r="O20" s="38"/>
      <c r="P20" s="38"/>
      <c r="Q20" s="38"/>
      <c r="R20" s="38"/>
    </row>
    <row r="21" spans="13:18" s="11" customFormat="1" ht="19.5" customHeight="1">
      <c r="M21" s="38"/>
      <c r="N21" s="38"/>
      <c r="O21" s="38"/>
      <c r="P21" s="38"/>
      <c r="Q21" s="38"/>
      <c r="R21" s="38"/>
    </row>
    <row r="22" spans="13:18" s="11" customFormat="1" ht="19.5" customHeight="1">
      <c r="M22" s="38"/>
      <c r="N22" s="38"/>
      <c r="O22" s="38"/>
      <c r="P22" s="38"/>
      <c r="Q22" s="38"/>
      <c r="R22" s="38"/>
    </row>
    <row r="23" spans="13:18" s="11" customFormat="1" ht="19.5" customHeight="1">
      <c r="M23" s="38"/>
      <c r="N23" s="38"/>
      <c r="O23" s="38"/>
      <c r="P23" s="38"/>
      <c r="Q23" s="38"/>
      <c r="R23" s="38"/>
    </row>
    <row r="24" spans="2:18" s="11" customFormat="1" ht="30" customHeight="1">
      <c r="B24" s="1540" t="s">
        <v>1330</v>
      </c>
      <c r="C24" s="1540"/>
      <c r="D24" s="1540"/>
      <c r="E24" s="1540"/>
      <c r="F24" s="1540"/>
      <c r="G24" s="1540"/>
      <c r="H24" s="1540"/>
      <c r="I24" s="1540"/>
      <c r="J24" s="1540"/>
      <c r="K24" s="1540"/>
      <c r="M24" s="38"/>
      <c r="N24" s="38"/>
      <c r="O24" s="38"/>
      <c r="P24" s="38"/>
      <c r="Q24" s="38"/>
      <c r="R24" s="38"/>
    </row>
    <row r="25" spans="2:18" s="11" customFormat="1" ht="19.5" customHeight="1">
      <c r="B25" s="263"/>
      <c r="C25" s="263"/>
      <c r="D25" s="263"/>
      <c r="E25" s="263"/>
      <c r="F25" s="263"/>
      <c r="K25" s="264" t="s">
        <v>1760</v>
      </c>
      <c r="M25" s="38"/>
      <c r="N25" s="38"/>
      <c r="O25" s="38"/>
      <c r="P25" s="38"/>
      <c r="Q25" s="38"/>
      <c r="R25" s="38"/>
    </row>
    <row r="26" spans="1:18" s="11" customFormat="1" ht="24.75" customHeight="1">
      <c r="A26" s="1653" t="s">
        <v>1331</v>
      </c>
      <c r="B26" s="1643"/>
      <c r="C26" s="1295" t="s">
        <v>1332</v>
      </c>
      <c r="D26" s="1295"/>
      <c r="E26" s="1295"/>
      <c r="F26" s="1295" t="s">
        <v>1333</v>
      </c>
      <c r="G26" s="1295"/>
      <c r="H26" s="1295"/>
      <c r="I26" s="1295" t="s">
        <v>1334</v>
      </c>
      <c r="J26" s="1295"/>
      <c r="K26" s="1295"/>
      <c r="M26" s="38"/>
      <c r="N26" s="38"/>
      <c r="O26" s="38"/>
      <c r="P26" s="38"/>
      <c r="Q26" s="38"/>
      <c r="R26" s="38"/>
    </row>
    <row r="27" spans="1:18" s="11" customFormat="1" ht="31.5" customHeight="1">
      <c r="A27" s="1654"/>
      <c r="B27" s="1643"/>
      <c r="C27" s="130" t="s">
        <v>1540</v>
      </c>
      <c r="D27" s="265" t="s">
        <v>1611</v>
      </c>
      <c r="E27" s="132" t="s">
        <v>1019</v>
      </c>
      <c r="F27" s="130" t="s">
        <v>1540</v>
      </c>
      <c r="G27" s="265" t="s">
        <v>1612</v>
      </c>
      <c r="H27" s="132" t="s">
        <v>1019</v>
      </c>
      <c r="I27" s="130" t="s">
        <v>1540</v>
      </c>
      <c r="J27" s="265" t="s">
        <v>1612</v>
      </c>
      <c r="K27" s="132" t="s">
        <v>1019</v>
      </c>
      <c r="M27" s="38"/>
      <c r="N27" s="38"/>
      <c r="O27" s="38"/>
      <c r="P27" s="38"/>
      <c r="Q27" s="38"/>
      <c r="R27" s="38"/>
    </row>
    <row r="28" spans="1:18" s="266" customFormat="1" ht="24" customHeight="1">
      <c r="A28" s="1307" t="s">
        <v>1839</v>
      </c>
      <c r="B28" s="1643"/>
      <c r="C28" s="408">
        <v>0</v>
      </c>
      <c r="D28" s="409">
        <v>0</v>
      </c>
      <c r="E28" s="392">
        <f aca="true" t="shared" si="2" ref="E28:E33">SUM(C28:D28)</f>
        <v>0</v>
      </c>
      <c r="F28" s="408">
        <v>0</v>
      </c>
      <c r="G28" s="409">
        <v>71</v>
      </c>
      <c r="H28" s="392">
        <f aca="true" t="shared" si="3" ref="H28:H33">SUM(F28:G28)</f>
        <v>71</v>
      </c>
      <c r="I28" s="411">
        <f aca="true" t="shared" si="4" ref="I28:J33">C28+F28</f>
        <v>0</v>
      </c>
      <c r="J28" s="396">
        <f t="shared" si="4"/>
        <v>71</v>
      </c>
      <c r="K28" s="392">
        <f aca="true" t="shared" si="5" ref="K28:K33">SUM(I28:J28)</f>
        <v>71</v>
      </c>
      <c r="M28" s="38"/>
      <c r="N28" s="38"/>
      <c r="O28" s="38"/>
      <c r="P28" s="38"/>
      <c r="Q28" s="38"/>
      <c r="R28" s="38"/>
    </row>
    <row r="29" spans="1:18" s="266" customFormat="1" ht="24" customHeight="1">
      <c r="A29" s="1307" t="s">
        <v>1840</v>
      </c>
      <c r="B29" s="1643"/>
      <c r="C29" s="408">
        <v>0</v>
      </c>
      <c r="D29" s="409">
        <v>0</v>
      </c>
      <c r="E29" s="392">
        <f t="shared" si="2"/>
        <v>0</v>
      </c>
      <c r="F29" s="408">
        <v>0</v>
      </c>
      <c r="G29" s="409">
        <v>7</v>
      </c>
      <c r="H29" s="392">
        <f t="shared" si="3"/>
        <v>7</v>
      </c>
      <c r="I29" s="411">
        <f t="shared" si="4"/>
        <v>0</v>
      </c>
      <c r="J29" s="396">
        <f t="shared" si="4"/>
        <v>7</v>
      </c>
      <c r="K29" s="392">
        <f t="shared" si="5"/>
        <v>7</v>
      </c>
      <c r="M29" s="38"/>
      <c r="N29" s="38"/>
      <c r="O29" s="38"/>
      <c r="P29" s="38"/>
      <c r="Q29" s="38"/>
      <c r="R29" s="38"/>
    </row>
    <row r="30" spans="1:18" s="266" customFormat="1" ht="24" customHeight="1">
      <c r="A30" s="1307" t="s">
        <v>339</v>
      </c>
      <c r="B30" s="1643"/>
      <c r="C30" s="408">
        <v>0</v>
      </c>
      <c r="D30" s="409">
        <v>0</v>
      </c>
      <c r="E30" s="392">
        <f t="shared" si="2"/>
        <v>0</v>
      </c>
      <c r="F30" s="408">
        <v>0</v>
      </c>
      <c r="G30" s="409">
        <v>0</v>
      </c>
      <c r="H30" s="392">
        <f t="shared" si="3"/>
        <v>0</v>
      </c>
      <c r="I30" s="411">
        <f t="shared" si="4"/>
        <v>0</v>
      </c>
      <c r="J30" s="396">
        <f t="shared" si="4"/>
        <v>0</v>
      </c>
      <c r="K30" s="392">
        <f t="shared" si="5"/>
        <v>0</v>
      </c>
      <c r="M30" s="38"/>
      <c r="N30" s="38"/>
      <c r="O30" s="38"/>
      <c r="P30" s="38"/>
      <c r="Q30" s="38"/>
      <c r="R30" s="38"/>
    </row>
    <row r="31" spans="1:18" s="266" customFormat="1" ht="24" customHeight="1">
      <c r="A31" s="1307" t="s">
        <v>1841</v>
      </c>
      <c r="B31" s="1643"/>
      <c r="C31" s="408">
        <v>0</v>
      </c>
      <c r="D31" s="409">
        <v>0</v>
      </c>
      <c r="E31" s="392">
        <f t="shared" si="2"/>
        <v>0</v>
      </c>
      <c r="F31" s="408">
        <v>0</v>
      </c>
      <c r="G31" s="409">
        <v>0</v>
      </c>
      <c r="H31" s="392">
        <f t="shared" si="3"/>
        <v>0</v>
      </c>
      <c r="I31" s="411">
        <f t="shared" si="4"/>
        <v>0</v>
      </c>
      <c r="J31" s="396">
        <f t="shared" si="4"/>
        <v>0</v>
      </c>
      <c r="K31" s="392">
        <f t="shared" si="5"/>
        <v>0</v>
      </c>
      <c r="M31" s="38"/>
      <c r="N31" s="38"/>
      <c r="O31" s="38"/>
      <c r="P31" s="38"/>
      <c r="Q31" s="38"/>
      <c r="R31" s="38"/>
    </row>
    <row r="32" spans="1:18" s="266" customFormat="1" ht="24" customHeight="1">
      <c r="A32" s="1307" t="s">
        <v>1842</v>
      </c>
      <c r="B32" s="1643"/>
      <c r="C32" s="408">
        <v>0</v>
      </c>
      <c r="D32" s="409">
        <v>0</v>
      </c>
      <c r="E32" s="392">
        <f t="shared" si="2"/>
        <v>0</v>
      </c>
      <c r="F32" s="408">
        <v>0</v>
      </c>
      <c r="G32" s="409">
        <v>0</v>
      </c>
      <c r="H32" s="392">
        <f t="shared" si="3"/>
        <v>0</v>
      </c>
      <c r="I32" s="411">
        <f t="shared" si="4"/>
        <v>0</v>
      </c>
      <c r="J32" s="396">
        <f t="shared" si="4"/>
        <v>0</v>
      </c>
      <c r="K32" s="392">
        <f t="shared" si="5"/>
        <v>0</v>
      </c>
      <c r="M32" s="38"/>
      <c r="N32" s="38"/>
      <c r="O32" s="38"/>
      <c r="P32" s="38"/>
      <c r="Q32" s="38"/>
      <c r="R32" s="38"/>
    </row>
    <row r="33" spans="1:18" s="266" customFormat="1" ht="24" customHeight="1">
      <c r="A33" s="1307" t="s">
        <v>1852</v>
      </c>
      <c r="B33" s="1643"/>
      <c r="C33" s="408">
        <v>0</v>
      </c>
      <c r="D33" s="409">
        <v>0</v>
      </c>
      <c r="E33" s="392">
        <f t="shared" si="2"/>
        <v>0</v>
      </c>
      <c r="F33" s="408">
        <v>0</v>
      </c>
      <c r="G33" s="409">
        <v>0</v>
      </c>
      <c r="H33" s="392">
        <f t="shared" si="3"/>
        <v>0</v>
      </c>
      <c r="I33" s="411">
        <f t="shared" si="4"/>
        <v>0</v>
      </c>
      <c r="J33" s="396">
        <f t="shared" si="4"/>
        <v>0</v>
      </c>
      <c r="K33" s="392">
        <f t="shared" si="5"/>
        <v>0</v>
      </c>
      <c r="M33" s="38"/>
      <c r="N33" s="38"/>
      <c r="O33" s="38"/>
      <c r="P33" s="38"/>
      <c r="Q33" s="38"/>
      <c r="R33" s="38"/>
    </row>
    <row r="34" spans="1:18" s="266" customFormat="1" ht="24" customHeight="1">
      <c r="A34" s="1359" t="s">
        <v>1019</v>
      </c>
      <c r="B34" s="1643"/>
      <c r="C34" s="590">
        <f>SUM(C28:C32)-SUM(C33)</f>
        <v>0</v>
      </c>
      <c r="D34" s="396">
        <f>SUM(D28:D32)-SUM(D33)</f>
        <v>0</v>
      </c>
      <c r="E34" s="391">
        <f aca="true" t="shared" si="6" ref="E34:K34">SUM(E28:E32)-SUM(E33)</f>
        <v>0</v>
      </c>
      <c r="F34" s="590">
        <f t="shared" si="6"/>
        <v>0</v>
      </c>
      <c r="G34" s="396">
        <f t="shared" si="6"/>
        <v>78</v>
      </c>
      <c r="H34" s="391">
        <f t="shared" si="6"/>
        <v>78</v>
      </c>
      <c r="I34" s="590">
        <f t="shared" si="6"/>
        <v>0</v>
      </c>
      <c r="J34" s="396">
        <f t="shared" si="6"/>
        <v>78</v>
      </c>
      <c r="K34" s="392">
        <f t="shared" si="6"/>
        <v>78</v>
      </c>
      <c r="M34" s="38"/>
      <c r="N34" s="38"/>
      <c r="O34" s="38"/>
      <c r="P34" s="38"/>
      <c r="Q34" s="38"/>
      <c r="R34" s="38"/>
    </row>
    <row r="35" spans="2:18" s="11" customFormat="1" ht="19.5" customHeight="1">
      <c r="B35" s="11" t="s">
        <v>1927</v>
      </c>
      <c r="M35" s="38"/>
      <c r="N35" s="38"/>
      <c r="O35" s="38"/>
      <c r="P35" s="38"/>
      <c r="Q35" s="38"/>
      <c r="R35" s="38"/>
    </row>
    <row r="36" spans="13:18" s="11" customFormat="1" ht="19.5" customHeight="1">
      <c r="M36" s="38"/>
      <c r="N36" s="38"/>
      <c r="O36" s="38"/>
      <c r="P36" s="38"/>
      <c r="Q36" s="38"/>
      <c r="R36" s="38"/>
    </row>
    <row r="37" spans="13:18" s="11" customFormat="1" ht="19.5" customHeight="1">
      <c r="M37" s="38"/>
      <c r="N37" s="38"/>
      <c r="O37" s="38"/>
      <c r="P37" s="38"/>
      <c r="Q37" s="38"/>
      <c r="R37" s="38"/>
    </row>
    <row r="38" spans="13:18" s="11" customFormat="1" ht="19.5" customHeight="1">
      <c r="M38" s="38"/>
      <c r="N38" s="38"/>
      <c r="O38" s="38"/>
      <c r="P38" s="38"/>
      <c r="Q38" s="38"/>
      <c r="R38" s="38"/>
    </row>
    <row r="39" spans="2:18" s="11" customFormat="1" ht="30" customHeight="1">
      <c r="B39" s="1652" t="s">
        <v>1449</v>
      </c>
      <c r="C39" s="1652"/>
      <c r="D39" s="1652"/>
      <c r="E39" s="1652"/>
      <c r="F39" s="1652"/>
      <c r="G39" s="1652"/>
      <c r="H39" s="1652"/>
      <c r="I39" s="1652"/>
      <c r="J39" s="1652"/>
      <c r="M39" s="38"/>
      <c r="N39" s="38"/>
      <c r="O39" s="38"/>
      <c r="P39" s="38"/>
      <c r="Q39" s="38"/>
      <c r="R39" s="38"/>
    </row>
    <row r="40" spans="2:18" s="11" customFormat="1" ht="30" customHeight="1">
      <c r="B40" s="808" t="s">
        <v>587</v>
      </c>
      <c r="C40" s="809"/>
      <c r="D40" s="809"/>
      <c r="E40" s="809"/>
      <c r="F40" s="809"/>
      <c r="G40" s="783"/>
      <c r="H40" s="783"/>
      <c r="I40" s="783"/>
      <c r="J40" s="783"/>
      <c r="M40" s="38"/>
      <c r="N40" s="38"/>
      <c r="O40" s="38"/>
      <c r="P40" s="38"/>
      <c r="Q40" s="38"/>
      <c r="R40" s="38"/>
    </row>
    <row r="41" spans="2:18" s="11" customFormat="1" ht="20.25" customHeight="1">
      <c r="B41" s="808" t="s">
        <v>595</v>
      </c>
      <c r="J41" s="22" t="s">
        <v>1335</v>
      </c>
      <c r="M41" s="38"/>
      <c r="N41" s="38"/>
      <c r="O41" s="38"/>
      <c r="P41" s="38"/>
      <c r="Q41" s="38"/>
      <c r="R41" s="38"/>
    </row>
    <row r="42" spans="1:18" s="11" customFormat="1" ht="24.75" customHeight="1">
      <c r="A42" s="1320" t="s">
        <v>1331</v>
      </c>
      <c r="B42" s="1644"/>
      <c r="C42" s="1320" t="s">
        <v>1503</v>
      </c>
      <c r="D42" s="1322"/>
      <c r="E42" s="1650" t="s">
        <v>1613</v>
      </c>
      <c r="F42" s="1651"/>
      <c r="G42" s="1320" t="s">
        <v>1614</v>
      </c>
      <c r="H42" s="1322"/>
      <c r="I42" s="1320" t="s">
        <v>1336</v>
      </c>
      <c r="J42" s="1322"/>
      <c r="M42" s="38"/>
      <c r="N42" s="38"/>
      <c r="O42" s="38"/>
      <c r="P42" s="38"/>
      <c r="Q42" s="38"/>
      <c r="R42" s="38"/>
    </row>
    <row r="43" spans="1:18" s="11" customFormat="1" ht="24.75" customHeight="1">
      <c r="A43" s="1645"/>
      <c r="B43" s="1646"/>
      <c r="C43" s="130" t="s">
        <v>1337</v>
      </c>
      <c r="D43" s="267" t="s">
        <v>1158</v>
      </c>
      <c r="E43" s="130" t="s">
        <v>1337</v>
      </c>
      <c r="F43" s="267" t="s">
        <v>1158</v>
      </c>
      <c r="G43" s="130" t="s">
        <v>1337</v>
      </c>
      <c r="H43" s="132" t="s">
        <v>1158</v>
      </c>
      <c r="I43" s="268" t="s">
        <v>1337</v>
      </c>
      <c r="J43" s="132" t="s">
        <v>1158</v>
      </c>
      <c r="M43" s="38"/>
      <c r="N43" s="38"/>
      <c r="O43" s="38"/>
      <c r="P43" s="38"/>
      <c r="Q43" s="38"/>
      <c r="R43" s="38"/>
    </row>
    <row r="44" spans="1:18" ht="30.75" customHeight="1">
      <c r="A44" s="1642" t="s">
        <v>1193</v>
      </c>
      <c r="B44" s="1643"/>
      <c r="C44" s="408">
        <v>432</v>
      </c>
      <c r="D44" s="839">
        <v>400</v>
      </c>
      <c r="E44" s="408">
        <v>314</v>
      </c>
      <c r="F44" s="839">
        <v>300</v>
      </c>
      <c r="G44" s="578">
        <v>120</v>
      </c>
      <c r="H44" s="839">
        <v>100</v>
      </c>
      <c r="I44" s="411">
        <f aca="true" t="shared" si="7" ref="I44:J51">E44+G44</f>
        <v>434</v>
      </c>
      <c r="J44" s="840">
        <f t="shared" si="7"/>
        <v>400</v>
      </c>
      <c r="M44" s="11"/>
      <c r="N44" s="11"/>
      <c r="O44" s="11"/>
      <c r="P44" s="11"/>
      <c r="Q44" s="11"/>
      <c r="R44" s="11"/>
    </row>
    <row r="45" spans="1:18" ht="30.75" customHeight="1">
      <c r="A45" s="1642" t="s">
        <v>1194</v>
      </c>
      <c r="B45" s="1643"/>
      <c r="C45" s="408">
        <v>310</v>
      </c>
      <c r="D45" s="839">
        <v>300</v>
      </c>
      <c r="E45" s="408">
        <v>210</v>
      </c>
      <c r="F45" s="839">
        <v>200</v>
      </c>
      <c r="G45" s="578">
        <v>120</v>
      </c>
      <c r="H45" s="839">
        <v>100</v>
      </c>
      <c r="I45" s="411">
        <f t="shared" si="7"/>
        <v>330</v>
      </c>
      <c r="J45" s="840">
        <f t="shared" si="7"/>
        <v>300</v>
      </c>
      <c r="M45" s="11"/>
      <c r="N45" s="11"/>
      <c r="O45" s="11"/>
      <c r="P45" s="11"/>
      <c r="Q45" s="11"/>
      <c r="R45" s="11"/>
    </row>
    <row r="46" spans="1:18" ht="30.75" customHeight="1">
      <c r="A46" s="1642" t="s">
        <v>1485</v>
      </c>
      <c r="B46" s="1643"/>
      <c r="C46" s="408">
        <v>0</v>
      </c>
      <c r="D46" s="839">
        <v>0</v>
      </c>
      <c r="E46" s="408">
        <v>0</v>
      </c>
      <c r="F46" s="839">
        <v>0</v>
      </c>
      <c r="G46" s="578">
        <v>0</v>
      </c>
      <c r="H46" s="839">
        <v>0</v>
      </c>
      <c r="I46" s="411">
        <f t="shared" si="7"/>
        <v>0</v>
      </c>
      <c r="J46" s="840">
        <f t="shared" si="7"/>
        <v>0</v>
      </c>
      <c r="M46" s="11"/>
      <c r="N46" s="11"/>
      <c r="O46" s="11"/>
      <c r="P46" s="11"/>
      <c r="Q46" s="11"/>
      <c r="R46" s="11"/>
    </row>
    <row r="47" spans="1:18" ht="30.75" customHeight="1">
      <c r="A47" s="1642" t="s">
        <v>1195</v>
      </c>
      <c r="B47" s="1643"/>
      <c r="C47" s="408">
        <v>22</v>
      </c>
      <c r="D47" s="839">
        <v>0</v>
      </c>
      <c r="E47" s="408">
        <v>16</v>
      </c>
      <c r="F47" s="839">
        <v>0</v>
      </c>
      <c r="G47" s="578">
        <v>6</v>
      </c>
      <c r="H47" s="839">
        <v>0</v>
      </c>
      <c r="I47" s="411">
        <f t="shared" si="7"/>
        <v>22</v>
      </c>
      <c r="J47" s="840">
        <f t="shared" si="7"/>
        <v>0</v>
      </c>
      <c r="M47" s="11"/>
      <c r="N47" s="11"/>
      <c r="O47" s="11"/>
      <c r="P47" s="11"/>
      <c r="Q47" s="11"/>
      <c r="R47" s="11"/>
    </row>
    <row r="48" spans="1:18" ht="30.75" customHeight="1">
      <c r="A48" s="1647" t="s">
        <v>1484</v>
      </c>
      <c r="B48" s="1649"/>
      <c r="C48" s="408">
        <v>33</v>
      </c>
      <c r="D48" s="839">
        <v>0</v>
      </c>
      <c r="E48" s="408">
        <v>23</v>
      </c>
      <c r="F48" s="839">
        <v>0</v>
      </c>
      <c r="G48" s="578">
        <v>10</v>
      </c>
      <c r="H48" s="839">
        <v>0</v>
      </c>
      <c r="I48" s="411">
        <f t="shared" si="7"/>
        <v>33</v>
      </c>
      <c r="J48" s="840">
        <f t="shared" si="7"/>
        <v>0</v>
      </c>
      <c r="M48" s="11"/>
      <c r="N48" s="11"/>
      <c r="O48" s="11"/>
      <c r="P48" s="11"/>
      <c r="Q48" s="11"/>
      <c r="R48" s="11"/>
    </row>
    <row r="49" spans="1:18" ht="30.75" customHeight="1">
      <c r="A49" s="1647" t="s">
        <v>1843</v>
      </c>
      <c r="B49" s="1648"/>
      <c r="C49" s="408">
        <v>8</v>
      </c>
      <c r="D49" s="839">
        <v>0</v>
      </c>
      <c r="E49" s="408">
        <v>14</v>
      </c>
      <c r="F49" s="839">
        <v>0</v>
      </c>
      <c r="G49" s="578">
        <v>4</v>
      </c>
      <c r="H49" s="839">
        <v>0</v>
      </c>
      <c r="I49" s="411">
        <f t="shared" si="7"/>
        <v>18</v>
      </c>
      <c r="J49" s="840">
        <f t="shared" si="7"/>
        <v>0</v>
      </c>
      <c r="M49" s="11"/>
      <c r="N49" s="11"/>
      <c r="O49" s="11"/>
      <c r="P49" s="11"/>
      <c r="Q49" s="11"/>
      <c r="R49" s="11"/>
    </row>
    <row r="50" spans="1:18" ht="30.75" customHeight="1">
      <c r="A50" s="1647" t="s">
        <v>1844</v>
      </c>
      <c r="B50" s="1648"/>
      <c r="C50" s="408">
        <v>6</v>
      </c>
      <c r="D50" s="839">
        <v>0</v>
      </c>
      <c r="E50" s="408">
        <v>0</v>
      </c>
      <c r="F50" s="839">
        <v>0</v>
      </c>
      <c r="G50" s="578">
        <v>7</v>
      </c>
      <c r="H50" s="839">
        <v>0</v>
      </c>
      <c r="I50" s="411">
        <f t="shared" si="7"/>
        <v>7</v>
      </c>
      <c r="J50" s="840">
        <f t="shared" si="7"/>
        <v>0</v>
      </c>
      <c r="M50" s="11"/>
      <c r="N50" s="11"/>
      <c r="O50" s="11"/>
      <c r="P50" s="11"/>
      <c r="Q50" s="11"/>
      <c r="R50" s="11"/>
    </row>
    <row r="51" spans="1:18" ht="30.75" customHeight="1">
      <c r="A51" s="1647" t="s">
        <v>1845</v>
      </c>
      <c r="B51" s="1648"/>
      <c r="C51" s="408">
        <v>0</v>
      </c>
      <c r="D51" s="839">
        <v>0</v>
      </c>
      <c r="E51" s="408">
        <v>0</v>
      </c>
      <c r="F51" s="839">
        <v>0</v>
      </c>
      <c r="G51" s="578">
        <v>0</v>
      </c>
      <c r="H51" s="839">
        <v>0</v>
      </c>
      <c r="I51" s="411">
        <f t="shared" si="7"/>
        <v>0</v>
      </c>
      <c r="J51" s="840">
        <f t="shared" si="7"/>
        <v>0</v>
      </c>
      <c r="M51" s="11"/>
      <c r="N51" s="11"/>
      <c r="O51" s="11"/>
      <c r="P51" s="11"/>
      <c r="Q51" s="11"/>
      <c r="R51" s="11"/>
    </row>
    <row r="52" spans="1:18" ht="30.75" customHeight="1">
      <c r="A52" s="1228" t="s">
        <v>1019</v>
      </c>
      <c r="B52" s="1643"/>
      <c r="C52" s="411">
        <f>SUM(C44:C51)</f>
        <v>811</v>
      </c>
      <c r="D52" s="840">
        <f>SUM(D44:D47)</f>
        <v>700</v>
      </c>
      <c r="E52" s="411">
        <f>SUM(E44:E51)</f>
        <v>577</v>
      </c>
      <c r="F52" s="840">
        <f>SUM(F44:F47)</f>
        <v>500</v>
      </c>
      <c r="G52" s="411">
        <f>SUM(G44:G51)</f>
        <v>267</v>
      </c>
      <c r="H52" s="840">
        <f>SUM(H44:H47)</f>
        <v>200</v>
      </c>
      <c r="I52" s="411">
        <f>SUM(I44:I51)</f>
        <v>844</v>
      </c>
      <c r="J52" s="840">
        <f>SUM(J44:J47)</f>
        <v>700</v>
      </c>
      <c r="M52" s="11"/>
      <c r="N52" s="11"/>
      <c r="O52" s="11"/>
      <c r="P52" s="11"/>
      <c r="Q52" s="11"/>
      <c r="R52" s="11"/>
    </row>
    <row r="53" s="11" customFormat="1" ht="24.75" customHeight="1">
      <c r="A53" s="11" t="s">
        <v>1251</v>
      </c>
    </row>
    <row r="54" s="11" customFormat="1" ht="22.5" customHeight="1">
      <c r="A54" s="11" t="s">
        <v>1196</v>
      </c>
    </row>
    <row r="55" s="11" customFormat="1" ht="24.75" customHeight="1">
      <c r="A55" s="11" t="s">
        <v>2167</v>
      </c>
    </row>
    <row r="56" spans="1:18" ht="14.25">
      <c r="A56" s="11" t="s">
        <v>1197</v>
      </c>
      <c r="L56" s="11"/>
      <c r="M56" s="11"/>
      <c r="N56" s="11"/>
      <c r="O56" s="11"/>
      <c r="P56" s="11"/>
      <c r="Q56" s="11"/>
      <c r="R56" s="63"/>
    </row>
    <row r="57" s="11" customFormat="1" ht="27.75" customHeight="1">
      <c r="A57" s="11" t="s">
        <v>1199</v>
      </c>
    </row>
    <row r="58" spans="1:18" ht="14.25">
      <c r="A58" s="63" t="s">
        <v>1198</v>
      </c>
      <c r="M58" s="11"/>
      <c r="N58" s="11"/>
      <c r="O58" s="11"/>
      <c r="P58" s="11"/>
      <c r="Q58" s="11"/>
      <c r="R58" s="11"/>
    </row>
    <row r="59" spans="13:18" ht="14.25">
      <c r="M59" s="11"/>
      <c r="N59" s="11"/>
      <c r="O59" s="11"/>
      <c r="P59" s="11"/>
      <c r="Q59" s="11"/>
      <c r="R59" s="11"/>
    </row>
    <row r="60" spans="13:18" ht="14.25">
      <c r="M60" s="11"/>
      <c r="N60" s="11"/>
      <c r="O60" s="11"/>
      <c r="P60" s="11"/>
      <c r="Q60" s="11"/>
      <c r="R60" s="11"/>
    </row>
    <row r="61" spans="13:18" ht="14.25">
      <c r="M61" s="11"/>
      <c r="N61" s="11"/>
      <c r="O61" s="11"/>
      <c r="P61" s="11"/>
      <c r="Q61" s="11"/>
      <c r="R61" s="11"/>
    </row>
    <row r="62" spans="13:18" ht="14.25">
      <c r="M62" s="11"/>
      <c r="N62" s="11"/>
      <c r="O62" s="11"/>
      <c r="P62" s="11"/>
      <c r="Q62" s="11"/>
      <c r="R62" s="11"/>
    </row>
    <row r="63" spans="13:18" ht="14.25">
      <c r="M63" s="11"/>
      <c r="N63" s="11"/>
      <c r="O63" s="11"/>
      <c r="P63" s="11"/>
      <c r="Q63" s="11"/>
      <c r="R63" s="11"/>
    </row>
    <row r="64" spans="13:18" ht="14.25">
      <c r="M64" s="11"/>
      <c r="N64" s="11"/>
      <c r="O64" s="11"/>
      <c r="P64" s="11"/>
      <c r="Q64" s="11"/>
      <c r="R64" s="11"/>
    </row>
    <row r="65" spans="13:18" ht="14.25">
      <c r="M65" s="11"/>
      <c r="N65" s="11"/>
      <c r="O65" s="11"/>
      <c r="P65" s="11"/>
      <c r="Q65" s="11"/>
      <c r="R65" s="11"/>
    </row>
    <row r="67" spans="13:18" ht="14.25">
      <c r="M67" s="11"/>
      <c r="N67" s="11"/>
      <c r="O67" s="11"/>
      <c r="P67" s="11"/>
      <c r="Q67" s="11"/>
      <c r="R67" s="11"/>
    </row>
  </sheetData>
  <sheetProtection password="CC4D" sheet="1" objects="1" scenarios="1"/>
  <mergeCells count="32">
    <mergeCell ref="C26:E26"/>
    <mergeCell ref="F26:H26"/>
    <mergeCell ref="E42:F42"/>
    <mergeCell ref="G42:H42"/>
    <mergeCell ref="C42:D42"/>
    <mergeCell ref="B39:J39"/>
    <mergeCell ref="I42:J42"/>
    <mergeCell ref="I26:K26"/>
    <mergeCell ref="A28:B28"/>
    <mergeCell ref="A26:B27"/>
    <mergeCell ref="A1:G1"/>
    <mergeCell ref="B24:K24"/>
    <mergeCell ref="A5:A12"/>
    <mergeCell ref="A13:A18"/>
    <mergeCell ref="A3:B4"/>
    <mergeCell ref="A19:B19"/>
    <mergeCell ref="A29:B29"/>
    <mergeCell ref="A30:B30"/>
    <mergeCell ref="A33:B33"/>
    <mergeCell ref="A34:B34"/>
    <mergeCell ref="A31:B31"/>
    <mergeCell ref="A32:B32"/>
    <mergeCell ref="A47:B47"/>
    <mergeCell ref="A52:B52"/>
    <mergeCell ref="A42:B43"/>
    <mergeCell ref="A44:B44"/>
    <mergeCell ref="A45:B45"/>
    <mergeCell ref="A46:B46"/>
    <mergeCell ref="A49:B49"/>
    <mergeCell ref="A50:B50"/>
    <mergeCell ref="A51:B51"/>
    <mergeCell ref="A48:B48"/>
  </mergeCells>
  <printOptions horizontalCentered="1"/>
  <pageMargins left="0.7480314960629921" right="0.7480314960629921" top="0.984251968503937" bottom="0.5905511811023623" header="0.5511811023622047" footer="0.5118110236220472"/>
  <pageSetup fitToHeight="1" fitToWidth="1" horizontalDpi="600" verticalDpi="600" orientation="portrait" paperSize="9" scale="50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>
    <tabColor indexed="27"/>
    <pageSetUpPr fitToPage="1"/>
  </sheetPr>
  <dimension ref="A1:AC62"/>
  <sheetViews>
    <sheetView showGridLines="0" showZeros="0" zoomScale="70" zoomScaleNormal="70" zoomScaleSheetLayoutView="70" workbookViewId="0" topLeftCell="A1">
      <pane xSplit="2" ySplit="1" topLeftCell="C32" activePane="bottomRight" state="frozen"/>
      <selection pane="topLeft" activeCell="B29" sqref="B29:C29"/>
      <selection pane="topRight" activeCell="B29" sqref="B29:C29"/>
      <selection pane="bottomLeft" activeCell="B29" sqref="B29:C29"/>
      <selection pane="bottomRight" activeCell="K54" sqref="K54"/>
    </sheetView>
  </sheetViews>
  <sheetFormatPr defaultColWidth="8.88671875" defaultRowHeight="13.5"/>
  <cols>
    <col min="1" max="1" width="12.10546875" style="64" customWidth="1"/>
    <col min="2" max="2" width="14.77734375" style="64" customWidth="1"/>
    <col min="3" max="9" width="9.4453125" style="64" customWidth="1"/>
    <col min="10" max="10" width="17.5546875" style="64" customWidth="1"/>
    <col min="11" max="11" width="9.88671875" style="64" customWidth="1"/>
    <col min="12" max="17" width="9.4453125" style="64" customWidth="1"/>
    <col min="18" max="18" width="10.3359375" style="64" customWidth="1"/>
    <col min="19" max="19" width="12.10546875" style="64" customWidth="1"/>
    <col min="20" max="20" width="9.88671875" style="64" customWidth="1"/>
    <col min="21" max="21" width="14.10546875" style="64" customWidth="1"/>
    <col min="22" max="22" width="7.99609375" style="64" customWidth="1"/>
    <col min="23" max="28" width="7.99609375" style="61" customWidth="1"/>
    <col min="29" max="16384" width="7.99609375" style="64" customWidth="1"/>
  </cols>
  <sheetData>
    <row r="1" spans="1:28" ht="30" customHeight="1">
      <c r="A1" s="1424" t="s">
        <v>1790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  <c r="L1" s="1424"/>
      <c r="M1" s="1424"/>
      <c r="N1" s="1424"/>
      <c r="O1" s="1424"/>
      <c r="P1" s="1424"/>
      <c r="Q1" s="1424"/>
      <c r="R1" s="1424"/>
      <c r="S1" s="1424"/>
      <c r="T1" s="1424"/>
      <c r="U1" s="1424"/>
      <c r="W1" s="1"/>
      <c r="X1" s="1"/>
      <c r="Y1" s="1"/>
      <c r="Z1" s="1"/>
      <c r="AA1" s="1"/>
      <c r="AB1" s="1"/>
    </row>
    <row r="2" spans="23:28" s="192" customFormat="1" ht="19.5" customHeight="1">
      <c r="W2" s="1"/>
      <c r="X2" s="1"/>
      <c r="Y2" s="1"/>
      <c r="Z2" s="1"/>
      <c r="AA2" s="1"/>
      <c r="AB2" s="1"/>
    </row>
    <row r="3" spans="1:28" s="192" customFormat="1" ht="19.5" customHeight="1">
      <c r="A3" s="975" t="s">
        <v>867</v>
      </c>
      <c r="B3" s="270"/>
      <c r="U3" s="271" t="s">
        <v>1338</v>
      </c>
      <c r="W3" s="1"/>
      <c r="X3" s="1"/>
      <c r="Y3" s="1"/>
      <c r="Z3" s="1"/>
      <c r="AA3" s="1"/>
      <c r="AB3" s="1"/>
    </row>
    <row r="4" spans="1:28" s="192" customFormat="1" ht="24.75" customHeight="1">
      <c r="A4" s="1665" t="s">
        <v>1339</v>
      </c>
      <c r="B4" s="1666"/>
      <c r="C4" s="1663" t="s">
        <v>1615</v>
      </c>
      <c r="D4" s="1664"/>
      <c r="E4" s="1664"/>
      <c r="F4" s="1664"/>
      <c r="G4" s="1664"/>
      <c r="H4" s="1664"/>
      <c r="I4" s="272" t="s">
        <v>1108</v>
      </c>
      <c r="J4" s="746" t="s">
        <v>1616</v>
      </c>
      <c r="K4" s="272" t="s">
        <v>1109</v>
      </c>
      <c r="L4" s="1663" t="s">
        <v>1504</v>
      </c>
      <c r="M4" s="1664"/>
      <c r="N4" s="1664"/>
      <c r="O4" s="1664"/>
      <c r="P4" s="1664"/>
      <c r="Q4" s="1664"/>
      <c r="R4" s="272" t="s">
        <v>1505</v>
      </c>
      <c r="S4" s="272" t="s">
        <v>1110</v>
      </c>
      <c r="T4" s="272" t="s">
        <v>1109</v>
      </c>
      <c r="U4" s="272" t="s">
        <v>1111</v>
      </c>
      <c r="W4" s="1"/>
      <c r="X4" s="1"/>
      <c r="Y4" s="1"/>
      <c r="Z4" s="1"/>
      <c r="AA4" s="1"/>
      <c r="AB4" s="1"/>
    </row>
    <row r="5" spans="1:28" s="192" customFormat="1" ht="24.75" customHeight="1">
      <c r="A5" s="1667"/>
      <c r="B5" s="1668"/>
      <c r="C5" s="273" t="s">
        <v>1112</v>
      </c>
      <c r="D5" s="274" t="s">
        <v>1113</v>
      </c>
      <c r="E5" s="274" t="s">
        <v>1114</v>
      </c>
      <c r="F5" s="274" t="s">
        <v>1115</v>
      </c>
      <c r="G5" s="274" t="s">
        <v>1116</v>
      </c>
      <c r="H5" s="275" t="s">
        <v>1019</v>
      </c>
      <c r="I5" s="276" t="s">
        <v>997</v>
      </c>
      <c r="J5" s="276" t="s">
        <v>1340</v>
      </c>
      <c r="K5" s="276" t="s">
        <v>999</v>
      </c>
      <c r="L5" s="273" t="s">
        <v>1112</v>
      </c>
      <c r="M5" s="274" t="s">
        <v>1113</v>
      </c>
      <c r="N5" s="274" t="s">
        <v>1114</v>
      </c>
      <c r="O5" s="274" t="s">
        <v>1115</v>
      </c>
      <c r="P5" s="274" t="s">
        <v>1116</v>
      </c>
      <c r="Q5" s="275" t="s">
        <v>1019</v>
      </c>
      <c r="R5" s="276" t="s">
        <v>1117</v>
      </c>
      <c r="S5" s="276" t="s">
        <v>1118</v>
      </c>
      <c r="T5" s="276" t="s">
        <v>1003</v>
      </c>
      <c r="U5" s="276" t="s">
        <v>1341</v>
      </c>
      <c r="W5" s="1"/>
      <c r="X5" s="1"/>
      <c r="Y5" s="1"/>
      <c r="Z5" s="1"/>
      <c r="AA5" s="1"/>
      <c r="AB5" s="1"/>
    </row>
    <row r="6" spans="1:28" s="192" customFormat="1" ht="24" customHeight="1">
      <c r="A6" s="1677" t="s">
        <v>1119</v>
      </c>
      <c r="B6" s="1678"/>
      <c r="C6" s="685">
        <v>91151</v>
      </c>
      <c r="D6" s="686">
        <v>3926</v>
      </c>
      <c r="E6" s="686">
        <v>1448</v>
      </c>
      <c r="F6" s="686">
        <v>92</v>
      </c>
      <c r="G6" s="686">
        <v>1561</v>
      </c>
      <c r="H6" s="687">
        <f aca="true" t="shared" si="0" ref="H6:H11">SUM(C6:G6)</f>
        <v>98178</v>
      </c>
      <c r="I6" s="811">
        <f aca="true" t="shared" si="1" ref="I6:I11">ROUND(C6*0.5%+D6*3%+E6*30%+F6*80%+G6,0)</f>
        <v>2643</v>
      </c>
      <c r="J6" s="688">
        <v>3875</v>
      </c>
      <c r="K6" s="810">
        <f aca="true" t="shared" si="2" ref="K6:K12">IF(I6=0,0,ROUND(J6/I6,4))</f>
        <v>1.4661</v>
      </c>
      <c r="L6" s="685">
        <v>92949</v>
      </c>
      <c r="M6" s="686">
        <v>4000</v>
      </c>
      <c r="N6" s="686">
        <v>1500</v>
      </c>
      <c r="O6" s="686">
        <v>90</v>
      </c>
      <c r="P6" s="686">
        <v>1461</v>
      </c>
      <c r="Q6" s="687">
        <f aca="true" t="shared" si="3" ref="Q6:Q11">SUM(L6:P6)</f>
        <v>100000</v>
      </c>
      <c r="R6" s="811">
        <f aca="true" t="shared" si="4" ref="R6:R11">ROUND(L6*0.5%+M6*3%+N6*30%+O6*80%+P6,0)</f>
        <v>2568</v>
      </c>
      <c r="S6" s="688">
        <v>4125</v>
      </c>
      <c r="T6" s="810">
        <f aca="true" t="shared" si="5" ref="T6:T12">IF(R6=0,0,ROUND(S6/R6,4))</f>
        <v>1.6063</v>
      </c>
      <c r="U6" s="684">
        <f aca="true" t="shared" si="6" ref="U6:U11">S6-J6</f>
        <v>250</v>
      </c>
      <c r="W6" s="1"/>
      <c r="X6" s="1"/>
      <c r="Y6" s="1"/>
      <c r="Z6" s="1"/>
      <c r="AA6" s="1"/>
      <c r="AB6" s="1"/>
    </row>
    <row r="7" spans="1:28" s="192" customFormat="1" ht="24" customHeight="1">
      <c r="A7" s="1677" t="s">
        <v>1120</v>
      </c>
      <c r="B7" s="1678"/>
      <c r="C7" s="685">
        <v>34083</v>
      </c>
      <c r="D7" s="693">
        <v>1092</v>
      </c>
      <c r="E7" s="693">
        <v>5</v>
      </c>
      <c r="F7" s="693">
        <v>12</v>
      </c>
      <c r="G7" s="686">
        <v>87</v>
      </c>
      <c r="H7" s="687">
        <f t="shared" si="0"/>
        <v>35279</v>
      </c>
      <c r="I7" s="811">
        <f t="shared" si="1"/>
        <v>301</v>
      </c>
      <c r="J7" s="688">
        <v>228</v>
      </c>
      <c r="K7" s="810">
        <f t="shared" si="2"/>
        <v>0.7575</v>
      </c>
      <c r="L7" s="685">
        <v>35110</v>
      </c>
      <c r="M7" s="686">
        <v>800</v>
      </c>
      <c r="N7" s="686">
        <v>0</v>
      </c>
      <c r="O7" s="686">
        <v>10</v>
      </c>
      <c r="P7" s="686">
        <v>80</v>
      </c>
      <c r="Q7" s="687">
        <f t="shared" si="3"/>
        <v>36000</v>
      </c>
      <c r="R7" s="811">
        <f t="shared" si="4"/>
        <v>288</v>
      </c>
      <c r="S7" s="688">
        <v>278</v>
      </c>
      <c r="T7" s="810">
        <f t="shared" si="5"/>
        <v>0.9653</v>
      </c>
      <c r="U7" s="684">
        <f t="shared" si="6"/>
        <v>50</v>
      </c>
      <c r="W7" s="1"/>
      <c r="X7" s="1"/>
      <c r="Y7" s="1"/>
      <c r="Z7" s="1"/>
      <c r="AA7" s="1"/>
      <c r="AB7" s="1"/>
    </row>
    <row r="8" spans="1:28" s="192" customFormat="1" ht="24" customHeight="1">
      <c r="A8" s="1677" t="s">
        <v>436</v>
      </c>
      <c r="B8" s="1678"/>
      <c r="C8" s="689">
        <v>195</v>
      </c>
      <c r="D8" s="690">
        <v>6</v>
      </c>
      <c r="E8" s="690">
        <v>0</v>
      </c>
      <c r="F8" s="690">
        <v>1</v>
      </c>
      <c r="G8" s="686">
        <v>20</v>
      </c>
      <c r="H8" s="687">
        <f t="shared" si="0"/>
        <v>222</v>
      </c>
      <c r="I8" s="811">
        <f t="shared" si="1"/>
        <v>22</v>
      </c>
      <c r="J8" s="688">
        <v>39</v>
      </c>
      <c r="K8" s="810">
        <f t="shared" si="2"/>
        <v>1.7727</v>
      </c>
      <c r="L8" s="689">
        <v>203</v>
      </c>
      <c r="M8" s="690">
        <v>6</v>
      </c>
      <c r="N8" s="690">
        <v>0</v>
      </c>
      <c r="O8" s="690">
        <v>1</v>
      </c>
      <c r="P8" s="686">
        <v>20</v>
      </c>
      <c r="Q8" s="687">
        <f t="shared" si="3"/>
        <v>230</v>
      </c>
      <c r="R8" s="811">
        <f t="shared" si="4"/>
        <v>22</v>
      </c>
      <c r="S8" s="688">
        <v>39</v>
      </c>
      <c r="T8" s="810">
        <f t="shared" si="5"/>
        <v>1.7727</v>
      </c>
      <c r="U8" s="684">
        <f t="shared" si="6"/>
        <v>0</v>
      </c>
      <c r="W8" s="11"/>
      <c r="X8" s="11"/>
      <c r="Y8" s="11"/>
      <c r="Z8" s="11"/>
      <c r="AA8" s="11"/>
      <c r="AB8" s="11"/>
    </row>
    <row r="9" spans="1:28" s="192" customFormat="1" ht="24" customHeight="1">
      <c r="A9" s="1677" t="s">
        <v>437</v>
      </c>
      <c r="B9" s="1678"/>
      <c r="C9" s="689">
        <v>0</v>
      </c>
      <c r="D9" s="910">
        <v>0</v>
      </c>
      <c r="E9" s="910">
        <v>0</v>
      </c>
      <c r="F9" s="910">
        <v>0</v>
      </c>
      <c r="G9" s="686">
        <v>0</v>
      </c>
      <c r="H9" s="687">
        <f t="shared" si="0"/>
        <v>0</v>
      </c>
      <c r="I9" s="811">
        <f t="shared" si="1"/>
        <v>0</v>
      </c>
      <c r="J9" s="688">
        <v>0</v>
      </c>
      <c r="K9" s="810">
        <f t="shared" si="2"/>
        <v>0</v>
      </c>
      <c r="L9" s="689">
        <v>0</v>
      </c>
      <c r="M9" s="690">
        <v>0</v>
      </c>
      <c r="N9" s="690">
        <v>0</v>
      </c>
      <c r="O9" s="690">
        <v>0</v>
      </c>
      <c r="P9" s="686">
        <v>0</v>
      </c>
      <c r="Q9" s="687">
        <f t="shared" si="3"/>
        <v>0</v>
      </c>
      <c r="R9" s="811">
        <f t="shared" si="4"/>
        <v>0</v>
      </c>
      <c r="S9" s="688">
        <v>0</v>
      </c>
      <c r="T9" s="810">
        <f t="shared" si="5"/>
        <v>0</v>
      </c>
      <c r="U9" s="684">
        <f t="shared" si="6"/>
        <v>0</v>
      </c>
      <c r="W9" s="11"/>
      <c r="X9" s="11"/>
      <c r="Y9" s="11"/>
      <c r="Z9" s="11"/>
      <c r="AA9" s="11"/>
      <c r="AB9" s="11"/>
    </row>
    <row r="10" spans="1:28" s="192" customFormat="1" ht="24" customHeight="1">
      <c r="A10" s="1677" t="s">
        <v>438</v>
      </c>
      <c r="B10" s="1678"/>
      <c r="C10" s="685">
        <v>0</v>
      </c>
      <c r="D10" s="694">
        <v>0</v>
      </c>
      <c r="E10" s="694">
        <v>0</v>
      </c>
      <c r="F10" s="694">
        <v>0</v>
      </c>
      <c r="G10" s="686">
        <v>0</v>
      </c>
      <c r="H10" s="687">
        <f t="shared" si="0"/>
        <v>0</v>
      </c>
      <c r="I10" s="811">
        <f t="shared" si="1"/>
        <v>0</v>
      </c>
      <c r="J10" s="688">
        <v>0</v>
      </c>
      <c r="K10" s="810">
        <f t="shared" si="2"/>
        <v>0</v>
      </c>
      <c r="L10" s="685">
        <v>0</v>
      </c>
      <c r="M10" s="686">
        <v>0</v>
      </c>
      <c r="N10" s="686">
        <v>0</v>
      </c>
      <c r="O10" s="686">
        <v>0</v>
      </c>
      <c r="P10" s="686">
        <v>0</v>
      </c>
      <c r="Q10" s="687">
        <f t="shared" si="3"/>
        <v>0</v>
      </c>
      <c r="R10" s="811">
        <f t="shared" si="4"/>
        <v>0</v>
      </c>
      <c r="S10" s="688">
        <v>0</v>
      </c>
      <c r="T10" s="810">
        <f t="shared" si="5"/>
        <v>0</v>
      </c>
      <c r="U10" s="684">
        <f t="shared" si="6"/>
        <v>0</v>
      </c>
      <c r="W10" s="11"/>
      <c r="X10" s="11"/>
      <c r="Y10" s="11"/>
      <c r="Z10" s="11"/>
      <c r="AA10" s="11"/>
      <c r="AB10" s="11"/>
    </row>
    <row r="11" spans="1:28" s="192" customFormat="1" ht="24" customHeight="1">
      <c r="A11" s="1677" t="s">
        <v>439</v>
      </c>
      <c r="B11" s="1678"/>
      <c r="C11" s="685">
        <v>4756</v>
      </c>
      <c r="D11" s="686">
        <v>8</v>
      </c>
      <c r="E11" s="686">
        <v>32</v>
      </c>
      <c r="F11" s="686">
        <v>1</v>
      </c>
      <c r="G11" s="686">
        <v>8</v>
      </c>
      <c r="H11" s="687">
        <f t="shared" si="0"/>
        <v>4805</v>
      </c>
      <c r="I11" s="811">
        <f t="shared" si="1"/>
        <v>42</v>
      </c>
      <c r="J11" s="688">
        <v>55</v>
      </c>
      <c r="K11" s="810">
        <f t="shared" si="2"/>
        <v>1.3095</v>
      </c>
      <c r="L11" s="685">
        <v>0</v>
      </c>
      <c r="M11" s="686">
        <v>0</v>
      </c>
      <c r="N11" s="686">
        <v>0</v>
      </c>
      <c r="O11" s="686">
        <v>0</v>
      </c>
      <c r="P11" s="686">
        <v>0</v>
      </c>
      <c r="Q11" s="687">
        <f t="shared" si="3"/>
        <v>0</v>
      </c>
      <c r="R11" s="811">
        <f t="shared" si="4"/>
        <v>0</v>
      </c>
      <c r="S11" s="688">
        <v>55</v>
      </c>
      <c r="T11" s="810">
        <f t="shared" si="5"/>
        <v>0</v>
      </c>
      <c r="U11" s="684">
        <f t="shared" si="6"/>
        <v>0</v>
      </c>
      <c r="W11" s="11"/>
      <c r="X11" s="11"/>
      <c r="Y11" s="11"/>
      <c r="Z11" s="11"/>
      <c r="AA11" s="11"/>
      <c r="AB11" s="11"/>
    </row>
    <row r="12" spans="1:28" s="192" customFormat="1" ht="24" customHeight="1">
      <c r="A12" s="1659" t="s">
        <v>1344</v>
      </c>
      <c r="B12" s="1669"/>
      <c r="C12" s="691">
        <f aca="true" t="shared" si="7" ref="C12:J12">SUM(C6:C11)</f>
        <v>130185</v>
      </c>
      <c r="D12" s="692">
        <f t="shared" si="7"/>
        <v>5032</v>
      </c>
      <c r="E12" s="692">
        <f t="shared" si="7"/>
        <v>1485</v>
      </c>
      <c r="F12" s="692">
        <f t="shared" si="7"/>
        <v>106</v>
      </c>
      <c r="G12" s="692">
        <f t="shared" si="7"/>
        <v>1676</v>
      </c>
      <c r="H12" s="687">
        <f>SUM(H6:H11)</f>
        <v>138484</v>
      </c>
      <c r="I12" s="684">
        <f t="shared" si="7"/>
        <v>3008</v>
      </c>
      <c r="J12" s="684">
        <f t="shared" si="7"/>
        <v>4197</v>
      </c>
      <c r="K12" s="810">
        <f t="shared" si="2"/>
        <v>1.3953</v>
      </c>
      <c r="L12" s="691">
        <f aca="true" t="shared" si="8" ref="L12:S12">SUM(L6:L11)</f>
        <v>128262</v>
      </c>
      <c r="M12" s="692">
        <f t="shared" si="8"/>
        <v>4806</v>
      </c>
      <c r="N12" s="692">
        <f>SUM(N6:N11)</f>
        <v>1500</v>
      </c>
      <c r="O12" s="692">
        <f t="shared" si="8"/>
        <v>101</v>
      </c>
      <c r="P12" s="692">
        <f t="shared" si="8"/>
        <v>1561</v>
      </c>
      <c r="Q12" s="687">
        <f>SUM(Q6:Q11)</f>
        <v>136230</v>
      </c>
      <c r="R12" s="684">
        <f>SUM(R6:R11)</f>
        <v>2878</v>
      </c>
      <c r="S12" s="684">
        <f t="shared" si="8"/>
        <v>4497</v>
      </c>
      <c r="T12" s="810">
        <f t="shared" si="5"/>
        <v>1.5625</v>
      </c>
      <c r="U12" s="684">
        <f>SUM(U6:U11)</f>
        <v>300</v>
      </c>
      <c r="W12" s="11"/>
      <c r="X12" s="11"/>
      <c r="Y12" s="11"/>
      <c r="Z12" s="11"/>
      <c r="AA12" s="11"/>
      <c r="AB12" s="11"/>
    </row>
    <row r="13" spans="1:28" s="192" customFormat="1" ht="34.5" customHeight="1">
      <c r="A13" s="1658" t="s">
        <v>242</v>
      </c>
      <c r="B13" s="1658"/>
      <c r="C13" s="1658"/>
      <c r="D13" s="1658"/>
      <c r="E13" s="1658"/>
      <c r="F13" s="1658"/>
      <c r="G13" s="1658"/>
      <c r="H13" s="1658"/>
      <c r="I13" s="1658"/>
      <c r="J13" s="1658"/>
      <c r="K13" s="1658"/>
      <c r="L13" s="1658"/>
      <c r="M13" s="1658"/>
      <c r="N13" s="1658"/>
      <c r="O13" s="1658"/>
      <c r="P13" s="1658"/>
      <c r="Q13" s="1658"/>
      <c r="R13" s="1658"/>
      <c r="S13" s="1658"/>
      <c r="T13" s="1658"/>
      <c r="U13" s="1658"/>
      <c r="W13" s="11"/>
      <c r="X13" s="11"/>
      <c r="Y13" s="11"/>
      <c r="Z13" s="11"/>
      <c r="AA13" s="11"/>
      <c r="AB13" s="11"/>
    </row>
    <row r="14" spans="1:28" s="192" customFormat="1" ht="19.5" customHeight="1">
      <c r="A14" s="192" t="s">
        <v>1364</v>
      </c>
      <c r="I14" s="192" t="s">
        <v>512</v>
      </c>
      <c r="W14" s="11"/>
      <c r="X14" s="11"/>
      <c r="Y14" s="11"/>
      <c r="Z14" s="11"/>
      <c r="AA14" s="11"/>
      <c r="AB14" s="11"/>
    </row>
    <row r="15" spans="1:28" s="192" customFormat="1" ht="19.5" customHeight="1">
      <c r="A15" s="192" t="s">
        <v>1104</v>
      </c>
      <c r="I15" s="305" t="s">
        <v>2132</v>
      </c>
      <c r="W15" s="38"/>
      <c r="X15" s="38"/>
      <c r="Y15" s="38"/>
      <c r="Z15" s="38"/>
      <c r="AA15" s="38"/>
      <c r="AB15" s="38"/>
    </row>
    <row r="16" spans="23:28" s="192" customFormat="1" ht="19.5" customHeight="1">
      <c r="W16" s="38"/>
      <c r="X16" s="38"/>
      <c r="Y16" s="38"/>
      <c r="Z16" s="38"/>
      <c r="AA16" s="38"/>
      <c r="AB16" s="38"/>
    </row>
    <row r="17" spans="1:28" s="192" customFormat="1" ht="19.5" customHeight="1">
      <c r="A17" s="975" t="s">
        <v>303</v>
      </c>
      <c r="B17" s="270"/>
      <c r="U17" s="271" t="s">
        <v>1338</v>
      </c>
      <c r="W17" s="38"/>
      <c r="X17" s="38"/>
      <c r="Y17" s="38"/>
      <c r="Z17" s="38"/>
      <c r="AA17" s="38"/>
      <c r="AB17" s="38"/>
    </row>
    <row r="18" spans="1:28" s="192" customFormat="1" ht="24.75" customHeight="1">
      <c r="A18" s="1665" t="s">
        <v>1339</v>
      </c>
      <c r="B18" s="1666"/>
      <c r="C18" s="1665" t="s">
        <v>1617</v>
      </c>
      <c r="D18" s="1673"/>
      <c r="E18" s="1673"/>
      <c r="F18" s="1673"/>
      <c r="G18" s="1673"/>
      <c r="H18" s="1666"/>
      <c r="I18" s="272" t="s">
        <v>1108</v>
      </c>
      <c r="J18" s="272" t="s">
        <v>1618</v>
      </c>
      <c r="K18" s="272" t="s">
        <v>1109</v>
      </c>
      <c r="L18" s="1663" t="s">
        <v>1506</v>
      </c>
      <c r="M18" s="1664"/>
      <c r="N18" s="1664"/>
      <c r="O18" s="1664"/>
      <c r="P18" s="1664"/>
      <c r="Q18" s="1664"/>
      <c r="R18" s="272" t="s">
        <v>1505</v>
      </c>
      <c r="S18" s="272" t="s">
        <v>1110</v>
      </c>
      <c r="T18" s="272" t="s">
        <v>1109</v>
      </c>
      <c r="U18" s="272" t="s">
        <v>1111</v>
      </c>
      <c r="W18" s="38"/>
      <c r="X18" s="38"/>
      <c r="Y18" s="38"/>
      <c r="Z18" s="38"/>
      <c r="AA18" s="38"/>
      <c r="AB18" s="38"/>
    </row>
    <row r="19" spans="1:28" s="192" customFormat="1" ht="24.75" customHeight="1">
      <c r="A19" s="1667"/>
      <c r="B19" s="1668"/>
      <c r="C19" s="273" t="s">
        <v>1112</v>
      </c>
      <c r="D19" s="274" t="s">
        <v>1113</v>
      </c>
      <c r="E19" s="274" t="s">
        <v>1114</v>
      </c>
      <c r="F19" s="274" t="s">
        <v>1115</v>
      </c>
      <c r="G19" s="274" t="s">
        <v>1116</v>
      </c>
      <c r="H19" s="275" t="s">
        <v>1019</v>
      </c>
      <c r="I19" s="276" t="s">
        <v>997</v>
      </c>
      <c r="J19" s="276" t="s">
        <v>1340</v>
      </c>
      <c r="K19" s="276" t="s">
        <v>999</v>
      </c>
      <c r="L19" s="273" t="s">
        <v>1112</v>
      </c>
      <c r="M19" s="274" t="s">
        <v>1113</v>
      </c>
      <c r="N19" s="274" t="s">
        <v>1114</v>
      </c>
      <c r="O19" s="274" t="s">
        <v>1115</v>
      </c>
      <c r="P19" s="274" t="s">
        <v>1116</v>
      </c>
      <c r="Q19" s="275" t="s">
        <v>1019</v>
      </c>
      <c r="R19" s="276" t="s">
        <v>1117</v>
      </c>
      <c r="S19" s="276" t="s">
        <v>1118</v>
      </c>
      <c r="T19" s="276" t="s">
        <v>1003</v>
      </c>
      <c r="U19" s="276" t="s">
        <v>1341</v>
      </c>
      <c r="W19" s="38"/>
      <c r="X19" s="38"/>
      <c r="Y19" s="38"/>
      <c r="Z19" s="38"/>
      <c r="AA19" s="38"/>
      <c r="AB19" s="38"/>
    </row>
    <row r="20" spans="1:28" s="192" customFormat="1" ht="24" customHeight="1">
      <c r="A20" s="361"/>
      <c r="B20" s="277" t="s">
        <v>1365</v>
      </c>
      <c r="C20" s="695">
        <v>5329</v>
      </c>
      <c r="D20" s="696">
        <v>20</v>
      </c>
      <c r="E20" s="696">
        <v>0</v>
      </c>
      <c r="F20" s="696">
        <v>18</v>
      </c>
      <c r="G20" s="696">
        <v>84</v>
      </c>
      <c r="H20" s="697">
        <f aca="true" t="shared" si="9" ref="H20:H25">SUM(C20:G20)</f>
        <v>5451</v>
      </c>
      <c r="I20" s="812">
        <f aca="true" t="shared" si="10" ref="I20:I25">ROUND(C20*0.5%+D20*3%+E20*30%+F20*80%+G20,0)</f>
        <v>126</v>
      </c>
      <c r="J20" s="698">
        <v>190</v>
      </c>
      <c r="K20" s="813">
        <f aca="true" t="shared" si="11" ref="K20:K35">IF(I20=0,0,ROUND(J20/I20,4))</f>
        <v>1.5079</v>
      </c>
      <c r="L20" s="695">
        <v>5378</v>
      </c>
      <c r="M20" s="696">
        <v>20</v>
      </c>
      <c r="N20" s="696">
        <v>0</v>
      </c>
      <c r="O20" s="696">
        <v>20</v>
      </c>
      <c r="P20" s="696">
        <v>82</v>
      </c>
      <c r="Q20" s="697">
        <f aca="true" t="shared" si="12" ref="Q20:Q25">SUM(L20:P20)</f>
        <v>5500</v>
      </c>
      <c r="R20" s="812">
        <f aca="true" t="shared" si="13" ref="R20:R25">ROUND(L20*0.5%+M20*3%+N20*30%+O20*80%+P20,0)</f>
        <v>125</v>
      </c>
      <c r="S20" s="698">
        <v>190</v>
      </c>
      <c r="T20" s="813">
        <f aca="true" t="shared" si="14" ref="T20:T35">IF(R20=0,0,ROUND(S20/R20,4))</f>
        <v>1.52</v>
      </c>
      <c r="U20" s="715">
        <f aca="true" t="shared" si="15" ref="U20:U25">S20-J20</f>
        <v>0</v>
      </c>
      <c r="W20" s="38"/>
      <c r="X20" s="38"/>
      <c r="Y20" s="38"/>
      <c r="Z20" s="38"/>
      <c r="AA20" s="38"/>
      <c r="AB20" s="38"/>
    </row>
    <row r="21" spans="1:28" s="192" customFormat="1" ht="24" customHeight="1">
      <c r="A21" s="359"/>
      <c r="B21" s="278" t="s">
        <v>1366</v>
      </c>
      <c r="C21" s="699">
        <v>0</v>
      </c>
      <c r="D21" s="700">
        <v>0</v>
      </c>
      <c r="E21" s="700">
        <v>0</v>
      </c>
      <c r="F21" s="700">
        <v>0</v>
      </c>
      <c r="G21" s="700">
        <v>0</v>
      </c>
      <c r="H21" s="701">
        <f t="shared" si="9"/>
        <v>0</v>
      </c>
      <c r="I21" s="812">
        <f t="shared" si="10"/>
        <v>0</v>
      </c>
      <c r="J21" s="703">
        <v>0</v>
      </c>
      <c r="K21" s="814">
        <f t="shared" si="11"/>
        <v>0</v>
      </c>
      <c r="L21" s="699">
        <v>0</v>
      </c>
      <c r="M21" s="700">
        <v>0</v>
      </c>
      <c r="N21" s="700">
        <v>0</v>
      </c>
      <c r="O21" s="700">
        <v>0</v>
      </c>
      <c r="P21" s="700">
        <v>0</v>
      </c>
      <c r="Q21" s="701">
        <f t="shared" si="12"/>
        <v>0</v>
      </c>
      <c r="R21" s="812">
        <f t="shared" si="13"/>
        <v>0</v>
      </c>
      <c r="S21" s="703">
        <v>0</v>
      </c>
      <c r="T21" s="814">
        <f t="shared" si="14"/>
        <v>0</v>
      </c>
      <c r="U21" s="702">
        <f t="shared" si="15"/>
        <v>0</v>
      </c>
      <c r="W21" s="38"/>
      <c r="X21" s="38"/>
      <c r="Y21" s="38"/>
      <c r="Z21" s="38"/>
      <c r="AA21" s="38"/>
      <c r="AB21" s="38"/>
    </row>
    <row r="22" spans="1:28" s="192" customFormat="1" ht="24" customHeight="1">
      <c r="A22" s="359" t="s">
        <v>1367</v>
      </c>
      <c r="B22" s="278" t="s">
        <v>1368</v>
      </c>
      <c r="C22" s="699">
        <v>4388</v>
      </c>
      <c r="D22" s="700">
        <v>0</v>
      </c>
      <c r="E22" s="700">
        <v>2</v>
      </c>
      <c r="F22" s="700">
        <v>0</v>
      </c>
      <c r="G22" s="700">
        <v>22</v>
      </c>
      <c r="H22" s="701">
        <f t="shared" si="9"/>
        <v>4412</v>
      </c>
      <c r="I22" s="812">
        <f t="shared" si="10"/>
        <v>45</v>
      </c>
      <c r="J22" s="703">
        <v>131</v>
      </c>
      <c r="K22" s="814">
        <f t="shared" si="11"/>
        <v>2.9111</v>
      </c>
      <c r="L22" s="699">
        <v>4474</v>
      </c>
      <c r="M22" s="700">
        <v>0</v>
      </c>
      <c r="N22" s="700">
        <v>2</v>
      </c>
      <c r="O22" s="700">
        <v>0</v>
      </c>
      <c r="P22" s="700">
        <v>20</v>
      </c>
      <c r="Q22" s="701">
        <f t="shared" si="12"/>
        <v>4496</v>
      </c>
      <c r="R22" s="812">
        <f t="shared" si="13"/>
        <v>43</v>
      </c>
      <c r="S22" s="703">
        <v>131</v>
      </c>
      <c r="T22" s="814">
        <f t="shared" si="14"/>
        <v>3.0465</v>
      </c>
      <c r="U22" s="702">
        <f t="shared" si="15"/>
        <v>0</v>
      </c>
      <c r="W22" s="38"/>
      <c r="X22" s="38"/>
      <c r="Y22" s="38"/>
      <c r="Z22" s="38"/>
      <c r="AA22" s="38"/>
      <c r="AB22" s="38"/>
    </row>
    <row r="23" spans="1:28" s="192" customFormat="1" ht="24" customHeight="1">
      <c r="A23" s="359" t="s">
        <v>1757</v>
      </c>
      <c r="B23" s="278" t="s">
        <v>1369</v>
      </c>
      <c r="C23" s="699">
        <v>0</v>
      </c>
      <c r="D23" s="700">
        <v>0</v>
      </c>
      <c r="E23" s="700">
        <v>0</v>
      </c>
      <c r="F23" s="700">
        <v>0</v>
      </c>
      <c r="G23" s="700">
        <v>0</v>
      </c>
      <c r="H23" s="701">
        <f t="shared" si="9"/>
        <v>0</v>
      </c>
      <c r="I23" s="812">
        <f t="shared" si="10"/>
        <v>0</v>
      </c>
      <c r="J23" s="703">
        <v>0</v>
      </c>
      <c r="K23" s="814">
        <f t="shared" si="11"/>
        <v>0</v>
      </c>
      <c r="L23" s="699">
        <v>0</v>
      </c>
      <c r="M23" s="700">
        <v>0</v>
      </c>
      <c r="N23" s="700">
        <v>0</v>
      </c>
      <c r="O23" s="700">
        <v>0</v>
      </c>
      <c r="P23" s="700">
        <v>0</v>
      </c>
      <c r="Q23" s="701">
        <f t="shared" si="12"/>
        <v>0</v>
      </c>
      <c r="R23" s="812">
        <f t="shared" si="13"/>
        <v>0</v>
      </c>
      <c r="S23" s="703">
        <v>0</v>
      </c>
      <c r="T23" s="814">
        <f t="shared" si="14"/>
        <v>0</v>
      </c>
      <c r="U23" s="702">
        <f t="shared" si="15"/>
        <v>0</v>
      </c>
      <c r="W23" s="38"/>
      <c r="X23" s="38"/>
      <c r="Y23" s="38"/>
      <c r="Z23" s="38"/>
      <c r="AA23" s="38"/>
      <c r="AB23" s="38"/>
    </row>
    <row r="24" spans="1:28" s="192" customFormat="1" ht="24" customHeight="1">
      <c r="A24" s="359"/>
      <c r="B24" s="278" t="s">
        <v>1370</v>
      </c>
      <c r="C24" s="699">
        <v>0</v>
      </c>
      <c r="D24" s="700">
        <v>0</v>
      </c>
      <c r="E24" s="700">
        <v>0</v>
      </c>
      <c r="F24" s="700">
        <v>0</v>
      </c>
      <c r="G24" s="700">
        <v>0</v>
      </c>
      <c r="H24" s="701">
        <f t="shared" si="9"/>
        <v>0</v>
      </c>
      <c r="I24" s="812">
        <f t="shared" si="10"/>
        <v>0</v>
      </c>
      <c r="J24" s="703">
        <v>0</v>
      </c>
      <c r="K24" s="814">
        <f t="shared" si="11"/>
        <v>0</v>
      </c>
      <c r="L24" s="699">
        <v>0</v>
      </c>
      <c r="M24" s="700">
        <v>0</v>
      </c>
      <c r="N24" s="700">
        <v>0</v>
      </c>
      <c r="O24" s="700">
        <v>0</v>
      </c>
      <c r="P24" s="700">
        <v>0</v>
      </c>
      <c r="Q24" s="701">
        <f t="shared" si="12"/>
        <v>0</v>
      </c>
      <c r="R24" s="812">
        <f t="shared" si="13"/>
        <v>0</v>
      </c>
      <c r="S24" s="703">
        <v>0</v>
      </c>
      <c r="T24" s="814">
        <f t="shared" si="14"/>
        <v>0</v>
      </c>
      <c r="U24" s="702">
        <f t="shared" si="15"/>
        <v>0</v>
      </c>
      <c r="W24" s="38"/>
      <c r="X24" s="38"/>
      <c r="Y24" s="38"/>
      <c r="Z24" s="38"/>
      <c r="AA24" s="38"/>
      <c r="AB24" s="38"/>
    </row>
    <row r="25" spans="1:28" s="192" customFormat="1" ht="24" customHeight="1">
      <c r="A25" s="359"/>
      <c r="B25" s="278" t="s">
        <v>1371</v>
      </c>
      <c r="C25" s="699">
        <v>0</v>
      </c>
      <c r="D25" s="700">
        <v>0</v>
      </c>
      <c r="E25" s="700">
        <v>0</v>
      </c>
      <c r="F25" s="700">
        <v>0</v>
      </c>
      <c r="G25" s="700">
        <v>0</v>
      </c>
      <c r="H25" s="704">
        <f t="shared" si="9"/>
        <v>0</v>
      </c>
      <c r="I25" s="812">
        <f t="shared" si="10"/>
        <v>0</v>
      </c>
      <c r="J25" s="705">
        <v>0</v>
      </c>
      <c r="K25" s="814">
        <f t="shared" si="11"/>
        <v>0</v>
      </c>
      <c r="L25" s="718">
        <v>0</v>
      </c>
      <c r="M25" s="700">
        <v>0</v>
      </c>
      <c r="N25" s="700">
        <v>0</v>
      </c>
      <c r="O25" s="700">
        <v>0</v>
      </c>
      <c r="P25" s="700">
        <v>0</v>
      </c>
      <c r="Q25" s="704">
        <f t="shared" si="12"/>
        <v>0</v>
      </c>
      <c r="R25" s="812">
        <f t="shared" si="13"/>
        <v>0</v>
      </c>
      <c r="S25" s="705">
        <v>0</v>
      </c>
      <c r="T25" s="814">
        <f t="shared" si="14"/>
        <v>0</v>
      </c>
      <c r="U25" s="702">
        <f t="shared" si="15"/>
        <v>0</v>
      </c>
      <c r="W25" s="38"/>
      <c r="X25" s="38"/>
      <c r="Y25" s="38"/>
      <c r="Z25" s="38"/>
      <c r="AA25" s="38"/>
      <c r="AB25" s="38"/>
    </row>
    <row r="26" spans="1:28" s="192" customFormat="1" ht="24" customHeight="1">
      <c r="A26" s="360"/>
      <c r="B26" s="279" t="s">
        <v>1624</v>
      </c>
      <c r="C26" s="706">
        <f>SUM(C20:C25)</f>
        <v>9717</v>
      </c>
      <c r="D26" s="707">
        <f aca="true" t="shared" si="16" ref="D26:J26">SUM(D20:D25)</f>
        <v>20</v>
      </c>
      <c r="E26" s="707">
        <f t="shared" si="16"/>
        <v>2</v>
      </c>
      <c r="F26" s="707">
        <f t="shared" si="16"/>
        <v>18</v>
      </c>
      <c r="G26" s="708">
        <f>SUM(G20:G25)</f>
        <v>106</v>
      </c>
      <c r="H26" s="709">
        <f t="shared" si="16"/>
        <v>9863</v>
      </c>
      <c r="I26" s="710">
        <f>SUM(I20:I25)</f>
        <v>171</v>
      </c>
      <c r="J26" s="710">
        <f t="shared" si="16"/>
        <v>321</v>
      </c>
      <c r="K26" s="815">
        <f t="shared" si="11"/>
        <v>1.8772</v>
      </c>
      <c r="L26" s="706">
        <f aca="true" t="shared" si="17" ref="L26:S26">SUM(L20:L25)</f>
        <v>9852</v>
      </c>
      <c r="M26" s="707">
        <f t="shared" si="17"/>
        <v>20</v>
      </c>
      <c r="N26" s="707">
        <f t="shared" si="17"/>
        <v>2</v>
      </c>
      <c r="O26" s="707">
        <f t="shared" si="17"/>
        <v>20</v>
      </c>
      <c r="P26" s="708">
        <f t="shared" si="17"/>
        <v>102</v>
      </c>
      <c r="Q26" s="709">
        <f t="shared" si="17"/>
        <v>9996</v>
      </c>
      <c r="R26" s="710">
        <f t="shared" si="17"/>
        <v>168</v>
      </c>
      <c r="S26" s="710">
        <f t="shared" si="17"/>
        <v>321</v>
      </c>
      <c r="T26" s="815">
        <f t="shared" si="14"/>
        <v>1.9107</v>
      </c>
      <c r="U26" s="710">
        <f>SUM(U20:U25)</f>
        <v>0</v>
      </c>
      <c r="W26" s="38"/>
      <c r="X26" s="38"/>
      <c r="Y26" s="38"/>
      <c r="Z26" s="38"/>
      <c r="AA26" s="38"/>
      <c r="AB26" s="38"/>
    </row>
    <row r="27" spans="1:28" s="192" customFormat="1" ht="24" customHeight="1">
      <c r="A27" s="1674" t="s">
        <v>347</v>
      </c>
      <c r="B27" s="277" t="s">
        <v>1343</v>
      </c>
      <c r="C27" s="695">
        <v>0</v>
      </c>
      <c r="D27" s="696">
        <v>0</v>
      </c>
      <c r="E27" s="696">
        <v>0</v>
      </c>
      <c r="F27" s="696">
        <v>0</v>
      </c>
      <c r="G27" s="696">
        <v>0</v>
      </c>
      <c r="H27" s="697">
        <f>SUM(C27:G27)</f>
        <v>0</v>
      </c>
      <c r="I27" s="812">
        <f>ROUND(C27*0.5%+D27*3%+E27*30%+F27*80%+G27,0)</f>
        <v>0</v>
      </c>
      <c r="J27" s="698">
        <v>0</v>
      </c>
      <c r="K27" s="813">
        <f t="shared" si="11"/>
        <v>0</v>
      </c>
      <c r="L27" s="695">
        <v>0</v>
      </c>
      <c r="M27" s="696">
        <v>0</v>
      </c>
      <c r="N27" s="696">
        <v>0</v>
      </c>
      <c r="O27" s="696">
        <v>0</v>
      </c>
      <c r="P27" s="696">
        <v>0</v>
      </c>
      <c r="Q27" s="697">
        <f>SUM(L27:P27)</f>
        <v>0</v>
      </c>
      <c r="R27" s="812">
        <f>ROUND(L27*0.5%+M27*3%+N27*30%+O27*80%+P27,0)</f>
        <v>0</v>
      </c>
      <c r="S27" s="698">
        <v>0</v>
      </c>
      <c r="T27" s="813">
        <f t="shared" si="14"/>
        <v>0</v>
      </c>
      <c r="U27" s="715">
        <f>S27-J27</f>
        <v>0</v>
      </c>
      <c r="W27" s="38"/>
      <c r="X27" s="38"/>
      <c r="Y27" s="38"/>
      <c r="Z27" s="38"/>
      <c r="AA27" s="38"/>
      <c r="AB27" s="38"/>
    </row>
    <row r="28" spans="1:28" s="192" customFormat="1" ht="24" customHeight="1">
      <c r="A28" s="1675"/>
      <c r="B28" s="278" t="s">
        <v>1372</v>
      </c>
      <c r="C28" s="699">
        <v>0</v>
      </c>
      <c r="D28" s="700">
        <v>0</v>
      </c>
      <c r="E28" s="700">
        <v>0</v>
      </c>
      <c r="F28" s="700">
        <v>0</v>
      </c>
      <c r="G28" s="700">
        <v>0</v>
      </c>
      <c r="H28" s="701">
        <f>SUM(C28:G28)</f>
        <v>0</v>
      </c>
      <c r="I28" s="812">
        <f>ROUND(C28*0.5%+D28*3%+E28*30%+F28*80%+G28,0)</f>
        <v>0</v>
      </c>
      <c r="J28" s="703">
        <v>0</v>
      </c>
      <c r="K28" s="814">
        <f t="shared" si="11"/>
        <v>0</v>
      </c>
      <c r="L28" s="699">
        <v>0</v>
      </c>
      <c r="M28" s="700">
        <v>0</v>
      </c>
      <c r="N28" s="700">
        <v>0</v>
      </c>
      <c r="O28" s="700">
        <v>0</v>
      </c>
      <c r="P28" s="700">
        <v>0</v>
      </c>
      <c r="Q28" s="701">
        <f>SUM(L28:P28)</f>
        <v>0</v>
      </c>
      <c r="R28" s="812">
        <f>ROUND(L28*0.5%+M28*3%+N28*30%+O28*80%+P28,0)</f>
        <v>0</v>
      </c>
      <c r="S28" s="703">
        <v>0</v>
      </c>
      <c r="T28" s="814">
        <f t="shared" si="14"/>
        <v>0</v>
      </c>
      <c r="U28" s="702">
        <f>S28-J28</f>
        <v>0</v>
      </c>
      <c r="W28" s="38"/>
      <c r="X28" s="38"/>
      <c r="Y28" s="38"/>
      <c r="Z28" s="38"/>
      <c r="AA28" s="38"/>
      <c r="AB28" s="38"/>
    </row>
    <row r="29" spans="1:28" s="192" customFormat="1" ht="24" customHeight="1">
      <c r="A29" s="1675"/>
      <c r="B29" s="278" t="s">
        <v>1342</v>
      </c>
      <c r="C29" s="699">
        <v>4</v>
      </c>
      <c r="D29" s="700">
        <v>0</v>
      </c>
      <c r="E29" s="700">
        <v>0</v>
      </c>
      <c r="F29" s="700">
        <v>0</v>
      </c>
      <c r="G29" s="700"/>
      <c r="H29" s="701">
        <f>SUM(C29:G29)</f>
        <v>4</v>
      </c>
      <c r="I29" s="812">
        <f>ROUND(C29*0.5%+D29*3%+E29*30%+F29*80%+G29,0)</f>
        <v>0</v>
      </c>
      <c r="J29" s="703">
        <v>0</v>
      </c>
      <c r="K29" s="814">
        <f t="shared" si="11"/>
        <v>0</v>
      </c>
      <c r="L29" s="699">
        <v>4</v>
      </c>
      <c r="M29" s="700">
        <v>0</v>
      </c>
      <c r="N29" s="700">
        <v>0</v>
      </c>
      <c r="O29" s="700">
        <v>0</v>
      </c>
      <c r="P29" s="700">
        <v>0</v>
      </c>
      <c r="Q29" s="701">
        <f>SUM(L29:P29)</f>
        <v>4</v>
      </c>
      <c r="R29" s="812">
        <f>ROUND(L29*0.5%+M29*3%+N29*30%+O29*80%+P29,0)</f>
        <v>0</v>
      </c>
      <c r="S29" s="703"/>
      <c r="T29" s="814">
        <f t="shared" si="14"/>
        <v>0</v>
      </c>
      <c r="U29" s="702">
        <f>S29-J29</f>
        <v>0</v>
      </c>
      <c r="W29" s="38"/>
      <c r="X29" s="38"/>
      <c r="Y29" s="38"/>
      <c r="Z29" s="38"/>
      <c r="AA29" s="38"/>
      <c r="AB29" s="38"/>
    </row>
    <row r="30" spans="1:28" s="192" customFormat="1" ht="24" customHeight="1">
      <c r="A30" s="1676"/>
      <c r="B30" s="279" t="s">
        <v>1624</v>
      </c>
      <c r="C30" s="706">
        <f>SUM(C27:C29)</f>
        <v>4</v>
      </c>
      <c r="D30" s="707">
        <f aca="true" t="shared" si="18" ref="D30:J30">SUM(D27:D29)</f>
        <v>0</v>
      </c>
      <c r="E30" s="707">
        <f t="shared" si="18"/>
        <v>0</v>
      </c>
      <c r="F30" s="707">
        <f t="shared" si="18"/>
        <v>0</v>
      </c>
      <c r="G30" s="708">
        <f t="shared" si="18"/>
        <v>0</v>
      </c>
      <c r="H30" s="709">
        <f t="shared" si="18"/>
        <v>4</v>
      </c>
      <c r="I30" s="710">
        <f t="shared" si="18"/>
        <v>0</v>
      </c>
      <c r="J30" s="710">
        <f t="shared" si="18"/>
        <v>0</v>
      </c>
      <c r="K30" s="815">
        <f t="shared" si="11"/>
        <v>0</v>
      </c>
      <c r="L30" s="706">
        <f aca="true" t="shared" si="19" ref="L30:S30">SUM(L27:L29)</f>
        <v>4</v>
      </c>
      <c r="M30" s="707">
        <f t="shared" si="19"/>
        <v>0</v>
      </c>
      <c r="N30" s="707">
        <f t="shared" si="19"/>
        <v>0</v>
      </c>
      <c r="O30" s="707">
        <f t="shared" si="19"/>
        <v>0</v>
      </c>
      <c r="P30" s="708">
        <f t="shared" si="19"/>
        <v>0</v>
      </c>
      <c r="Q30" s="709">
        <f t="shared" si="19"/>
        <v>4</v>
      </c>
      <c r="R30" s="710">
        <f t="shared" si="19"/>
        <v>0</v>
      </c>
      <c r="S30" s="710">
        <f t="shared" si="19"/>
        <v>0</v>
      </c>
      <c r="T30" s="815">
        <f t="shared" si="14"/>
        <v>0</v>
      </c>
      <c r="U30" s="710">
        <f>SUM(U27:U29)</f>
        <v>0</v>
      </c>
      <c r="W30" s="38"/>
      <c r="X30" s="38"/>
      <c r="Y30" s="38"/>
      <c r="Z30" s="38"/>
      <c r="AA30" s="38"/>
      <c r="AB30" s="38"/>
    </row>
    <row r="31" spans="1:28" s="192" customFormat="1" ht="24" customHeight="1">
      <c r="A31" s="1659" t="s">
        <v>1373</v>
      </c>
      <c r="B31" s="1669"/>
      <c r="C31" s="711">
        <f>SUM(C26,C30)</f>
        <v>9721</v>
      </c>
      <c r="D31" s="692">
        <f aca="true" t="shared" si="20" ref="D31:J31">SUM(D26,D30)</f>
        <v>20</v>
      </c>
      <c r="E31" s="692">
        <f t="shared" si="20"/>
        <v>2</v>
      </c>
      <c r="F31" s="692">
        <f t="shared" si="20"/>
        <v>18</v>
      </c>
      <c r="G31" s="712">
        <f t="shared" si="20"/>
        <v>106</v>
      </c>
      <c r="H31" s="687">
        <f t="shared" si="20"/>
        <v>9867</v>
      </c>
      <c r="I31" s="684">
        <f t="shared" si="20"/>
        <v>171</v>
      </c>
      <c r="J31" s="684">
        <f t="shared" si="20"/>
        <v>321</v>
      </c>
      <c r="K31" s="810">
        <f t="shared" si="11"/>
        <v>1.8772</v>
      </c>
      <c r="L31" s="711">
        <f aca="true" t="shared" si="21" ref="L31:S31">SUM(L26,L30)</f>
        <v>9856</v>
      </c>
      <c r="M31" s="692">
        <f t="shared" si="21"/>
        <v>20</v>
      </c>
      <c r="N31" s="692">
        <f t="shared" si="21"/>
        <v>2</v>
      </c>
      <c r="O31" s="692">
        <f t="shared" si="21"/>
        <v>20</v>
      </c>
      <c r="P31" s="712">
        <f t="shared" si="21"/>
        <v>102</v>
      </c>
      <c r="Q31" s="687">
        <f t="shared" si="21"/>
        <v>10000</v>
      </c>
      <c r="R31" s="684">
        <f t="shared" si="21"/>
        <v>168</v>
      </c>
      <c r="S31" s="684">
        <f t="shared" si="21"/>
        <v>321</v>
      </c>
      <c r="T31" s="810">
        <f t="shared" si="14"/>
        <v>1.9107</v>
      </c>
      <c r="U31" s="684">
        <f>SUM(U26,U30)</f>
        <v>0</v>
      </c>
      <c r="W31" s="38"/>
      <c r="X31" s="38"/>
      <c r="Y31" s="38"/>
      <c r="Z31" s="38"/>
      <c r="AA31" s="38"/>
      <c r="AB31" s="38"/>
    </row>
    <row r="32" spans="1:28" s="192" customFormat="1" ht="24" customHeight="1">
      <c r="A32" s="1670" t="s">
        <v>1374</v>
      </c>
      <c r="B32" s="277" t="s">
        <v>1375</v>
      </c>
      <c r="C32" s="695">
        <v>456</v>
      </c>
      <c r="D32" s="713">
        <v>12</v>
      </c>
      <c r="E32" s="713">
        <v>0</v>
      </c>
      <c r="F32" s="713">
        <v>0</v>
      </c>
      <c r="G32" s="713">
        <v>0</v>
      </c>
      <c r="H32" s="714">
        <f>SUM(C32:G32)</f>
        <v>468</v>
      </c>
      <c r="I32" s="812">
        <f>ROUND(C32*0.5%+D32*3%+E32*30%+F32*80%+G32,0)</f>
        <v>3</v>
      </c>
      <c r="J32" s="698">
        <v>5</v>
      </c>
      <c r="K32" s="813">
        <f t="shared" si="11"/>
        <v>1.6667</v>
      </c>
      <c r="L32" s="695">
        <v>500</v>
      </c>
      <c r="M32" s="713">
        <v>0</v>
      </c>
      <c r="N32" s="713">
        <v>0</v>
      </c>
      <c r="O32" s="713">
        <v>0</v>
      </c>
      <c r="P32" s="713">
        <v>0</v>
      </c>
      <c r="Q32" s="714">
        <f>SUM(L32:P32)</f>
        <v>500</v>
      </c>
      <c r="R32" s="812">
        <f>ROUND(L32*0.5%+M32*3%+N32*30%+O32*80%+P32,0)</f>
        <v>3</v>
      </c>
      <c r="S32" s="698">
        <v>5</v>
      </c>
      <c r="T32" s="813">
        <f t="shared" si="14"/>
        <v>1.6667</v>
      </c>
      <c r="U32" s="715">
        <f>S32-J32</f>
        <v>0</v>
      </c>
      <c r="W32" s="38"/>
      <c r="X32" s="38"/>
      <c r="Y32" s="38"/>
      <c r="Z32" s="38"/>
      <c r="AA32" s="38"/>
      <c r="AB32" s="38"/>
    </row>
    <row r="33" spans="1:28" s="192" customFormat="1" ht="24" customHeight="1">
      <c r="A33" s="1671"/>
      <c r="B33" s="278" t="s">
        <v>1376</v>
      </c>
      <c r="C33" s="699">
        <v>0</v>
      </c>
      <c r="D33" s="716">
        <v>0</v>
      </c>
      <c r="E33" s="716">
        <v>0</v>
      </c>
      <c r="F33" s="716">
        <v>0</v>
      </c>
      <c r="G33" s="716">
        <v>0</v>
      </c>
      <c r="H33" s="701">
        <f>SUM(C33:G33)</f>
        <v>0</v>
      </c>
      <c r="I33" s="812">
        <f>ROUND(C33*0.5%+D33*3%+E33*30%+F33*80%+G33,0)</f>
        <v>0</v>
      </c>
      <c r="J33" s="703">
        <v>0</v>
      </c>
      <c r="K33" s="814">
        <f t="shared" si="11"/>
        <v>0</v>
      </c>
      <c r="L33" s="699">
        <v>0</v>
      </c>
      <c r="M33" s="716">
        <v>0</v>
      </c>
      <c r="N33" s="716">
        <v>0</v>
      </c>
      <c r="O33" s="716">
        <v>0</v>
      </c>
      <c r="P33" s="716">
        <v>0</v>
      </c>
      <c r="Q33" s="701">
        <f>SUM(L33:P33)</f>
        <v>0</v>
      </c>
      <c r="R33" s="812">
        <f>ROUND(L33*0.5%+M33*3%+N33*30%+O33*80%+P33,0)</f>
        <v>0</v>
      </c>
      <c r="S33" s="703">
        <v>0</v>
      </c>
      <c r="T33" s="814">
        <f t="shared" si="14"/>
        <v>0</v>
      </c>
      <c r="U33" s="702">
        <f>S33-J33</f>
        <v>0</v>
      </c>
      <c r="W33" s="38"/>
      <c r="X33" s="38"/>
      <c r="Y33" s="38"/>
      <c r="Z33" s="38"/>
      <c r="AA33" s="38"/>
      <c r="AB33" s="38"/>
    </row>
    <row r="34" spans="1:28" s="192" customFormat="1" ht="24.75" customHeight="1">
      <c r="A34" s="1672"/>
      <c r="B34" s="279" t="s">
        <v>1634</v>
      </c>
      <c r="C34" s="717">
        <f aca="true" t="shared" si="22" ref="C34:J34">SUM(C32:C33)</f>
        <v>456</v>
      </c>
      <c r="D34" s="707">
        <f t="shared" si="22"/>
        <v>12</v>
      </c>
      <c r="E34" s="707">
        <f t="shared" si="22"/>
        <v>0</v>
      </c>
      <c r="F34" s="707">
        <f t="shared" si="22"/>
        <v>0</v>
      </c>
      <c r="G34" s="707">
        <f t="shared" si="22"/>
        <v>0</v>
      </c>
      <c r="H34" s="709">
        <f t="shared" si="22"/>
        <v>468</v>
      </c>
      <c r="I34" s="710">
        <f t="shared" si="22"/>
        <v>3</v>
      </c>
      <c r="J34" s="710">
        <f t="shared" si="22"/>
        <v>5</v>
      </c>
      <c r="K34" s="815">
        <f t="shared" si="11"/>
        <v>1.6667</v>
      </c>
      <c r="L34" s="717">
        <f aca="true" t="shared" si="23" ref="L34:S34">SUM(L32:L33)</f>
        <v>500</v>
      </c>
      <c r="M34" s="707">
        <f t="shared" si="23"/>
        <v>0</v>
      </c>
      <c r="N34" s="707">
        <f t="shared" si="23"/>
        <v>0</v>
      </c>
      <c r="O34" s="707">
        <f t="shared" si="23"/>
        <v>0</v>
      </c>
      <c r="P34" s="707">
        <f t="shared" si="23"/>
        <v>0</v>
      </c>
      <c r="Q34" s="709">
        <f t="shared" si="23"/>
        <v>500</v>
      </c>
      <c r="R34" s="710">
        <f t="shared" si="23"/>
        <v>3</v>
      </c>
      <c r="S34" s="710">
        <f t="shared" si="23"/>
        <v>5</v>
      </c>
      <c r="T34" s="815">
        <f t="shared" si="14"/>
        <v>1.6667</v>
      </c>
      <c r="U34" s="710">
        <f>SUM(U32:U33)</f>
        <v>0</v>
      </c>
      <c r="W34" s="38"/>
      <c r="X34" s="38"/>
      <c r="Y34" s="38"/>
      <c r="Z34" s="38"/>
      <c r="AA34" s="38"/>
      <c r="AB34" s="38"/>
    </row>
    <row r="35" spans="1:21" s="192" customFormat="1" ht="24" customHeight="1">
      <c r="A35" s="1659" t="s">
        <v>1377</v>
      </c>
      <c r="B35" s="1669"/>
      <c r="C35" s="691">
        <f>+C31+C34</f>
        <v>10177</v>
      </c>
      <c r="D35" s="692">
        <f aca="true" t="shared" si="24" ref="D35:J35">+D31+D34</f>
        <v>32</v>
      </c>
      <c r="E35" s="692">
        <f t="shared" si="24"/>
        <v>2</v>
      </c>
      <c r="F35" s="692">
        <f t="shared" si="24"/>
        <v>18</v>
      </c>
      <c r="G35" s="692">
        <f t="shared" si="24"/>
        <v>106</v>
      </c>
      <c r="H35" s="687">
        <f t="shared" si="24"/>
        <v>10335</v>
      </c>
      <c r="I35" s="684">
        <f t="shared" si="24"/>
        <v>174</v>
      </c>
      <c r="J35" s="684">
        <f t="shared" si="24"/>
        <v>326</v>
      </c>
      <c r="K35" s="816">
        <f t="shared" si="11"/>
        <v>1.8736</v>
      </c>
      <c r="L35" s="719">
        <f aca="true" t="shared" si="25" ref="L35:S35">+L31+L34</f>
        <v>10356</v>
      </c>
      <c r="M35" s="692">
        <f t="shared" si="25"/>
        <v>20</v>
      </c>
      <c r="N35" s="692">
        <f t="shared" si="25"/>
        <v>2</v>
      </c>
      <c r="O35" s="692">
        <f t="shared" si="25"/>
        <v>20</v>
      </c>
      <c r="P35" s="692">
        <f t="shared" si="25"/>
        <v>102</v>
      </c>
      <c r="Q35" s="687">
        <f t="shared" si="25"/>
        <v>10500</v>
      </c>
      <c r="R35" s="684">
        <f t="shared" si="25"/>
        <v>171</v>
      </c>
      <c r="S35" s="684">
        <f t="shared" si="25"/>
        <v>326</v>
      </c>
      <c r="T35" s="816">
        <f t="shared" si="14"/>
        <v>1.9064</v>
      </c>
      <c r="U35" s="684">
        <f>+U31+U34</f>
        <v>0</v>
      </c>
    </row>
    <row r="36" spans="1:21" s="192" customFormat="1" ht="34.5" customHeight="1">
      <c r="A36" s="1658" t="s">
        <v>211</v>
      </c>
      <c r="B36" s="1658"/>
      <c r="C36" s="1658"/>
      <c r="D36" s="1658"/>
      <c r="E36" s="1658"/>
      <c r="F36" s="1658"/>
      <c r="G36" s="1658"/>
      <c r="H36" s="1658"/>
      <c r="I36" s="1658"/>
      <c r="J36" s="1658"/>
      <c r="K36" s="1658"/>
      <c r="L36" s="1658"/>
      <c r="M36" s="1658"/>
      <c r="N36" s="1658"/>
      <c r="O36" s="1658"/>
      <c r="P36" s="1658"/>
      <c r="Q36" s="1658"/>
      <c r="R36" s="1658"/>
      <c r="S36" s="1658"/>
      <c r="T36" s="1658"/>
      <c r="U36" s="1658"/>
    </row>
    <row r="37" spans="1:28" s="192" customFormat="1" ht="19.5" customHeight="1">
      <c r="A37" s="192" t="s">
        <v>583</v>
      </c>
      <c r="W37" s="38"/>
      <c r="X37" s="38"/>
      <c r="Y37" s="38"/>
      <c r="Z37" s="38"/>
      <c r="AA37" s="38"/>
      <c r="AB37" s="38"/>
    </row>
    <row r="38" spans="1:28" s="192" customFormat="1" ht="19.5" customHeight="1">
      <c r="A38" s="192" t="s">
        <v>584</v>
      </c>
      <c r="W38" s="38"/>
      <c r="X38" s="38"/>
      <c r="Y38" s="38"/>
      <c r="Z38" s="38"/>
      <c r="AA38" s="38"/>
      <c r="AB38" s="38"/>
    </row>
    <row r="39" spans="1:28" s="192" customFormat="1" ht="19.5" customHeight="1">
      <c r="A39" s="192" t="s">
        <v>585</v>
      </c>
      <c r="W39" s="38"/>
      <c r="X39" s="38"/>
      <c r="Y39" s="38"/>
      <c r="Z39" s="38"/>
      <c r="AA39" s="38"/>
      <c r="AB39" s="38"/>
    </row>
    <row r="40" spans="1:28" ht="20.25" customHeight="1">
      <c r="A40" s="192" t="s">
        <v>440</v>
      </c>
      <c r="W40" s="38"/>
      <c r="X40" s="38"/>
      <c r="Y40" s="38"/>
      <c r="Z40" s="38"/>
      <c r="AA40" s="38"/>
      <c r="AB40" s="38"/>
    </row>
    <row r="41" spans="23:28" ht="19.5" customHeight="1">
      <c r="W41" s="11"/>
      <c r="X41" s="11"/>
      <c r="Y41" s="11"/>
      <c r="Z41" s="11"/>
      <c r="AA41" s="11"/>
      <c r="AB41" s="11"/>
    </row>
    <row r="42" spans="23:28" ht="22.5">
      <c r="W42" s="11"/>
      <c r="X42" s="11"/>
      <c r="Y42" s="11"/>
      <c r="Z42" s="11"/>
      <c r="AA42" s="11"/>
      <c r="AB42" s="11"/>
    </row>
    <row r="43" spans="1:28" ht="20.25">
      <c r="A43" s="975" t="s">
        <v>307</v>
      </c>
      <c r="W43" s="11"/>
      <c r="X43" s="11"/>
      <c r="Y43" s="11"/>
      <c r="Z43" s="11"/>
      <c r="AA43" s="11"/>
      <c r="AB43" s="11"/>
    </row>
    <row r="44" spans="1:28" ht="18.75">
      <c r="A44" s="269"/>
      <c r="K44" s="271" t="s">
        <v>308</v>
      </c>
      <c r="W44" s="11"/>
      <c r="X44" s="11"/>
      <c r="Y44" s="11"/>
      <c r="Z44" s="11"/>
      <c r="AA44" s="11"/>
      <c r="AB44" s="11"/>
    </row>
    <row r="45" spans="1:29" ht="24.75" customHeight="1">
      <c r="A45" s="1655" t="s">
        <v>1507</v>
      </c>
      <c r="B45" s="1656"/>
      <c r="C45" s="1657"/>
      <c r="D45" s="1655" t="s">
        <v>1619</v>
      </c>
      <c r="E45" s="1656"/>
      <c r="F45" s="1657"/>
      <c r="G45" s="1659" t="s">
        <v>442</v>
      </c>
      <c r="H45" s="1662"/>
      <c r="I45" s="1659" t="s">
        <v>1508</v>
      </c>
      <c r="J45" s="1660"/>
      <c r="K45" s="1661"/>
      <c r="W45" s="64"/>
      <c r="X45" s="11"/>
      <c r="Y45" s="11"/>
      <c r="Z45" s="11"/>
      <c r="AA45" s="11"/>
      <c r="AB45" s="11"/>
      <c r="AC45" s="11"/>
    </row>
    <row r="46" spans="1:29" ht="24.75" customHeight="1">
      <c r="A46" s="828" t="s">
        <v>304</v>
      </c>
      <c r="B46" s="829" t="s">
        <v>305</v>
      </c>
      <c r="C46" s="830" t="s">
        <v>306</v>
      </c>
      <c r="D46" s="828" t="s">
        <v>304</v>
      </c>
      <c r="E46" s="829" t="s">
        <v>305</v>
      </c>
      <c r="F46" s="830" t="s">
        <v>306</v>
      </c>
      <c r="G46" s="828" t="s">
        <v>304</v>
      </c>
      <c r="H46" s="829" t="s">
        <v>305</v>
      </c>
      <c r="I46" s="828" t="s">
        <v>304</v>
      </c>
      <c r="J46" s="829" t="s">
        <v>305</v>
      </c>
      <c r="K46" s="830" t="s">
        <v>1642</v>
      </c>
      <c r="W46" s="64"/>
      <c r="X46" s="11"/>
      <c r="Y46" s="11"/>
      <c r="Z46" s="11"/>
      <c r="AA46" s="11"/>
      <c r="AB46" s="11"/>
      <c r="AC46" s="11"/>
    </row>
    <row r="47" spans="1:29" ht="24.75" customHeight="1">
      <c r="A47" s="831">
        <v>472</v>
      </c>
      <c r="B47" s="832">
        <v>478</v>
      </c>
      <c r="C47" s="833">
        <f>IF(A47=0,0,ROUND(B47/A47,4))</f>
        <v>1.0127</v>
      </c>
      <c r="D47" s="831">
        <v>672</v>
      </c>
      <c r="E47" s="832">
        <v>611</v>
      </c>
      <c r="F47" s="833">
        <f>IF(D47=0,0,ROUND(E47/D47,4))</f>
        <v>0.9092</v>
      </c>
      <c r="G47" s="911">
        <v>48</v>
      </c>
      <c r="H47" s="922">
        <v>200</v>
      </c>
      <c r="I47" s="835">
        <f>D47+G47</f>
        <v>720</v>
      </c>
      <c r="J47" s="834">
        <f>E47+H47</f>
        <v>811</v>
      </c>
      <c r="K47" s="883">
        <f>IF(I47=0,0,ROUND(J47/I47,4))</f>
        <v>1.1264</v>
      </c>
      <c r="W47" s="64"/>
      <c r="X47" s="11"/>
      <c r="Y47" s="11"/>
      <c r="Z47" s="11"/>
      <c r="AA47" s="11"/>
      <c r="AB47" s="11"/>
      <c r="AC47" s="11"/>
    </row>
    <row r="48" spans="23:28" ht="14.25">
      <c r="W48" s="11"/>
      <c r="X48" s="11"/>
      <c r="Y48" s="11"/>
      <c r="Z48" s="11"/>
      <c r="AA48" s="11"/>
      <c r="AB48" s="11"/>
    </row>
    <row r="49" spans="23:28" ht="14.25">
      <c r="W49" s="11"/>
      <c r="X49" s="11"/>
      <c r="Y49" s="11"/>
      <c r="Z49" s="11"/>
      <c r="AA49" s="11"/>
      <c r="AB49" s="11"/>
    </row>
    <row r="50" spans="23:28" ht="14.25">
      <c r="W50" s="11"/>
      <c r="X50" s="11"/>
      <c r="Y50" s="11"/>
      <c r="Z50" s="11"/>
      <c r="AA50" s="11"/>
      <c r="AB50" s="11"/>
    </row>
    <row r="51" spans="23:28" ht="14.25">
      <c r="W51" s="11"/>
      <c r="X51" s="11"/>
      <c r="Y51" s="11"/>
      <c r="Z51" s="11"/>
      <c r="AA51" s="11"/>
      <c r="AB51" s="11"/>
    </row>
    <row r="52" spans="23:28" ht="14.25">
      <c r="W52" s="11"/>
      <c r="X52" s="11"/>
      <c r="Y52" s="11"/>
      <c r="Z52" s="11"/>
      <c r="AA52" s="11"/>
      <c r="AB52" s="11"/>
    </row>
    <row r="53" spans="23:28" ht="14.25">
      <c r="W53" s="11"/>
      <c r="X53" s="11"/>
      <c r="Y53" s="11"/>
      <c r="Z53" s="11"/>
      <c r="AA53" s="11"/>
      <c r="AB53" s="11"/>
    </row>
    <row r="54" spans="23:28" ht="14.25">
      <c r="W54" s="11"/>
      <c r="X54" s="11"/>
      <c r="Y54" s="11"/>
      <c r="Z54" s="11"/>
      <c r="AA54" s="11"/>
      <c r="AB54" s="11"/>
    </row>
    <row r="55" spans="23:28" ht="14.25">
      <c r="W55" s="11"/>
      <c r="X55" s="11"/>
      <c r="Y55" s="11"/>
      <c r="Z55" s="11"/>
      <c r="AA55" s="11"/>
      <c r="AB55" s="11"/>
    </row>
    <row r="56" spans="23:28" ht="14.25">
      <c r="W56" s="11"/>
      <c r="X56" s="11"/>
      <c r="Y56" s="11"/>
      <c r="Z56" s="11"/>
      <c r="AA56" s="11"/>
      <c r="AB56" s="11"/>
    </row>
    <row r="57" spans="23:28" ht="14.25">
      <c r="W57" s="11"/>
      <c r="X57" s="11"/>
      <c r="Y57" s="11"/>
      <c r="Z57" s="11"/>
      <c r="AA57" s="11"/>
      <c r="AB57" s="11"/>
    </row>
    <row r="58" spans="23:28" ht="14.25">
      <c r="W58" s="11"/>
      <c r="X58" s="11"/>
      <c r="Y58" s="11"/>
      <c r="Z58" s="11"/>
      <c r="AA58" s="11"/>
      <c r="AB58" s="11"/>
    </row>
    <row r="59" spans="23:28" ht="14.25">
      <c r="W59" s="11"/>
      <c r="X59" s="11"/>
      <c r="Y59" s="11"/>
      <c r="Z59" s="11"/>
      <c r="AA59" s="11"/>
      <c r="AB59" s="11"/>
    </row>
    <row r="60" spans="23:28" ht="14.25">
      <c r="W60" s="11"/>
      <c r="X60" s="11"/>
      <c r="Y60" s="11"/>
      <c r="Z60" s="11"/>
      <c r="AA60" s="11"/>
      <c r="AB60" s="11"/>
    </row>
    <row r="62" spans="23:28" ht="14.25">
      <c r="W62" s="11"/>
      <c r="X62" s="11"/>
      <c r="Y62" s="11"/>
      <c r="Z62" s="11"/>
      <c r="AA62" s="11"/>
      <c r="AB62" s="11"/>
    </row>
  </sheetData>
  <sheetProtection/>
  <mergeCells count="24">
    <mergeCell ref="A8:B8"/>
    <mergeCell ref="A6:B6"/>
    <mergeCell ref="A7:B7"/>
    <mergeCell ref="A11:B11"/>
    <mergeCell ref="A10:B10"/>
    <mergeCell ref="A9:B9"/>
    <mergeCell ref="A35:B35"/>
    <mergeCell ref="A32:A34"/>
    <mergeCell ref="A31:B31"/>
    <mergeCell ref="A12:B12"/>
    <mergeCell ref="A18:B19"/>
    <mergeCell ref="A13:U13"/>
    <mergeCell ref="L18:Q18"/>
    <mergeCell ref="C18:H18"/>
    <mergeCell ref="A27:A30"/>
    <mergeCell ref="A1:U1"/>
    <mergeCell ref="C4:H4"/>
    <mergeCell ref="L4:Q4"/>
    <mergeCell ref="A4:B5"/>
    <mergeCell ref="D45:F45"/>
    <mergeCell ref="A36:U36"/>
    <mergeCell ref="I45:K45"/>
    <mergeCell ref="G45:H45"/>
    <mergeCell ref="A45:C45"/>
  </mergeCells>
  <printOptions horizontalCentered="1"/>
  <pageMargins left="0.9448818897637796" right="0.9448818897637796" top="0.984251968503937" bottom="0.5905511811023623" header="0.5118110236220472" footer="0.5118110236220472"/>
  <pageSetup fitToHeight="1" fitToWidth="1" horizontalDpi="600" verticalDpi="600" orientation="landscape" paperSize="9" scale="43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>
    <tabColor indexed="47"/>
    <pageSetUpPr fitToPage="1"/>
  </sheetPr>
  <dimension ref="A1:DB40"/>
  <sheetViews>
    <sheetView showGridLines="0" showZeros="0" zoomScale="75" zoomScaleNormal="75" zoomScaleSheetLayoutView="75" workbookViewId="0" topLeftCell="A1">
      <pane xSplit="7" topLeftCell="BP1" activePane="topRight" state="frozen"/>
      <selection pane="topLeft" activeCell="B29" sqref="B29:C29"/>
      <selection pane="topRight" activeCell="CO19" sqref="CO19"/>
    </sheetView>
  </sheetViews>
  <sheetFormatPr defaultColWidth="8.88671875" defaultRowHeight="18" customHeight="1"/>
  <cols>
    <col min="1" max="1" width="18.5546875" style="280" customWidth="1"/>
    <col min="2" max="2" width="8.5546875" style="280" customWidth="1"/>
    <col min="3" max="19" width="10.3359375" style="280" customWidth="1"/>
    <col min="20" max="20" width="11.5546875" style="280" customWidth="1"/>
    <col min="21" max="96" width="10.3359375" style="280" customWidth="1"/>
    <col min="97" max="97" width="11.77734375" style="280" customWidth="1"/>
    <col min="98" max="105" width="10.3359375" style="280" customWidth="1"/>
    <col min="106" max="106" width="41.77734375" style="280" customWidth="1"/>
    <col min="107" max="16384" width="7.99609375" style="280" customWidth="1"/>
  </cols>
  <sheetData>
    <row r="1" spans="1:106" ht="18" customHeight="1">
      <c r="A1" s="283" t="s">
        <v>365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pans="2:106" ht="8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</row>
    <row r="3" spans="1:106" ht="24" customHeight="1">
      <c r="A3" s="284" t="s">
        <v>1620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06" ht="9.75" customHeight="1">
      <c r="A4" s="28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</row>
    <row r="5" spans="1:106" ht="24" customHeight="1">
      <c r="A5" s="822" t="s">
        <v>871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</row>
    <row r="6" spans="1:106" ht="19.5" customHeight="1">
      <c r="A6" s="822" t="s">
        <v>302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ht="24" customHeight="1" thickBot="1">
      <c r="A7" s="285" t="s">
        <v>366</v>
      </c>
      <c r="B7" s="286"/>
      <c r="C7" s="287"/>
      <c r="D7" s="287"/>
      <c r="E7" s="287"/>
      <c r="F7" s="287"/>
      <c r="G7" s="288" t="s">
        <v>367</v>
      </c>
      <c r="H7" s="288"/>
      <c r="I7" s="288"/>
      <c r="J7" s="288"/>
      <c r="K7" s="288"/>
      <c r="L7" s="288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8" t="s">
        <v>368</v>
      </c>
      <c r="AF7" s="288"/>
      <c r="AG7" s="288"/>
      <c r="AH7" s="288"/>
      <c r="AI7" s="288"/>
      <c r="AJ7" s="288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9"/>
      <c r="BB7" s="289"/>
      <c r="BC7" s="289"/>
      <c r="BD7" s="289"/>
      <c r="BE7" s="288" t="s">
        <v>369</v>
      </c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8"/>
      <c r="BY7" s="287"/>
      <c r="BZ7" s="287"/>
      <c r="CA7" s="287"/>
      <c r="CB7" s="287"/>
      <c r="CC7" s="287"/>
      <c r="CD7" s="287"/>
      <c r="CE7" s="287"/>
      <c r="CF7" s="288"/>
      <c r="CG7" s="287"/>
      <c r="CH7" s="287"/>
      <c r="CI7" s="287"/>
      <c r="CJ7" s="287"/>
      <c r="CK7" s="287"/>
      <c r="CL7" s="287"/>
      <c r="CM7" s="287"/>
      <c r="CN7" s="288" t="s">
        <v>370</v>
      </c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9" t="s">
        <v>366</v>
      </c>
      <c r="DB7" s="287"/>
    </row>
    <row r="8" spans="1:106" ht="18" customHeight="1">
      <c r="A8" s="1703" t="s">
        <v>381</v>
      </c>
      <c r="B8" s="1744" t="s">
        <v>382</v>
      </c>
      <c r="C8" s="1720" t="s">
        <v>383</v>
      </c>
      <c r="D8" s="1720" t="s">
        <v>1382</v>
      </c>
      <c r="E8" s="1720" t="s">
        <v>1121</v>
      </c>
      <c r="F8" s="1747" t="s">
        <v>384</v>
      </c>
      <c r="G8" s="1733" t="s">
        <v>385</v>
      </c>
      <c r="H8" s="1734"/>
      <c r="I8" s="1734"/>
      <c r="J8" s="1734"/>
      <c r="K8" s="1734"/>
      <c r="L8" s="1734"/>
      <c r="M8" s="1735"/>
      <c r="N8" s="1735"/>
      <c r="O8" s="1735"/>
      <c r="P8" s="1756" t="s">
        <v>257</v>
      </c>
      <c r="Q8" s="1757"/>
      <c r="R8" s="1761" t="s">
        <v>254</v>
      </c>
      <c r="S8" s="1695"/>
      <c r="T8" s="1765" t="s">
        <v>258</v>
      </c>
      <c r="U8" s="1694" t="s">
        <v>1857</v>
      </c>
      <c r="V8" s="1695"/>
      <c r="W8" s="1695"/>
      <c r="X8" s="1695"/>
      <c r="Y8" s="1696"/>
      <c r="Z8" s="1694" t="s">
        <v>1865</v>
      </c>
      <c r="AA8" s="1695"/>
      <c r="AB8" s="1695"/>
      <c r="AC8" s="1695"/>
      <c r="AD8" s="1696"/>
      <c r="AE8" s="1744" t="s">
        <v>386</v>
      </c>
      <c r="AF8" s="1745"/>
      <c r="AG8" s="1745"/>
      <c r="AH8" s="1745"/>
      <c r="AI8" s="1745"/>
      <c r="AJ8" s="1745"/>
      <c r="AK8" s="1720"/>
      <c r="AL8" s="1720"/>
      <c r="AM8" s="1720"/>
      <c r="AN8" s="1721"/>
      <c r="AO8" s="1719" t="s">
        <v>387</v>
      </c>
      <c r="AP8" s="1720"/>
      <c r="AQ8" s="1720"/>
      <c r="AR8" s="1721"/>
      <c r="AS8" s="1709" t="s">
        <v>1321</v>
      </c>
      <c r="AT8" s="1712" t="s">
        <v>1322</v>
      </c>
      <c r="AU8" s="1712" t="s">
        <v>1323</v>
      </c>
      <c r="AV8" s="1712" t="s">
        <v>1324</v>
      </c>
      <c r="AW8" s="1712" t="s">
        <v>1991</v>
      </c>
      <c r="AX8" s="1712" t="s">
        <v>586</v>
      </c>
      <c r="AY8" s="1712" t="s">
        <v>1325</v>
      </c>
      <c r="AZ8" s="1706" t="s">
        <v>1326</v>
      </c>
      <c r="BA8" s="1679" t="s">
        <v>259</v>
      </c>
      <c r="BB8" s="1680"/>
      <c r="BC8" s="1680"/>
      <c r="BD8" s="1680"/>
      <c r="BE8" s="1745" t="s">
        <v>388</v>
      </c>
      <c r="BF8" s="1720"/>
      <c r="BG8" s="1720"/>
      <c r="BH8" s="1720"/>
      <c r="BI8" s="1720"/>
      <c r="BJ8" s="1720"/>
      <c r="BK8" s="1720"/>
      <c r="BL8" s="1747"/>
      <c r="BM8" s="1679" t="s">
        <v>1878</v>
      </c>
      <c r="BN8" s="1680"/>
      <c r="BO8" s="1680"/>
      <c r="BP8" s="1680"/>
      <c r="BQ8" s="1680"/>
      <c r="BR8" s="1680"/>
      <c r="BS8" s="1680"/>
      <c r="BT8" s="1680"/>
      <c r="BU8" s="1680"/>
      <c r="BV8" s="1680"/>
      <c r="BW8" s="1680"/>
      <c r="BX8" s="1745" t="s">
        <v>1455</v>
      </c>
      <c r="BY8" s="1720"/>
      <c r="BZ8" s="1720"/>
      <c r="CA8" s="1720"/>
      <c r="CB8" s="1720"/>
      <c r="CC8" s="1720"/>
      <c r="CD8" s="1720"/>
      <c r="CE8" s="1747"/>
      <c r="CF8" s="1745" t="s">
        <v>389</v>
      </c>
      <c r="CG8" s="1720"/>
      <c r="CH8" s="1720"/>
      <c r="CI8" s="1720"/>
      <c r="CJ8" s="1720"/>
      <c r="CK8" s="1720"/>
      <c r="CL8" s="1720"/>
      <c r="CM8" s="1747"/>
      <c r="CN8" s="1744" t="s">
        <v>390</v>
      </c>
      <c r="CO8" s="1720"/>
      <c r="CP8" s="1720"/>
      <c r="CQ8" s="1720"/>
      <c r="CR8" s="1746"/>
      <c r="CS8" s="1747"/>
      <c r="CT8" s="1744" t="s">
        <v>1758</v>
      </c>
      <c r="CU8" s="1720"/>
      <c r="CV8" s="1720"/>
      <c r="CW8" s="1720"/>
      <c r="CX8" s="1720"/>
      <c r="CY8" s="1720"/>
      <c r="CZ8" s="1720"/>
      <c r="DA8" s="1747"/>
      <c r="DB8" s="1767" t="s">
        <v>2139</v>
      </c>
    </row>
    <row r="9" spans="1:106" ht="18" customHeight="1">
      <c r="A9" s="1704"/>
      <c r="B9" s="1727"/>
      <c r="C9" s="1723"/>
      <c r="D9" s="1723"/>
      <c r="E9" s="1723"/>
      <c r="F9" s="1748"/>
      <c r="G9" s="1738" t="s">
        <v>391</v>
      </c>
      <c r="H9" s="1739"/>
      <c r="I9" s="1739"/>
      <c r="J9" s="1739"/>
      <c r="K9" s="1739"/>
      <c r="L9" s="1740"/>
      <c r="M9" s="1723" t="s">
        <v>1383</v>
      </c>
      <c r="N9" s="1723" t="s">
        <v>392</v>
      </c>
      <c r="O9" s="1723"/>
      <c r="P9" s="1758"/>
      <c r="Q9" s="1759"/>
      <c r="R9" s="1762"/>
      <c r="S9" s="1698"/>
      <c r="T9" s="1766"/>
      <c r="U9" s="1697"/>
      <c r="V9" s="1698"/>
      <c r="W9" s="1698"/>
      <c r="X9" s="1698"/>
      <c r="Y9" s="1699"/>
      <c r="Z9" s="1697"/>
      <c r="AA9" s="1698"/>
      <c r="AB9" s="1698"/>
      <c r="AC9" s="1698"/>
      <c r="AD9" s="1699"/>
      <c r="AE9" s="1727"/>
      <c r="AF9" s="1726"/>
      <c r="AG9" s="1726"/>
      <c r="AH9" s="1726"/>
      <c r="AI9" s="1726"/>
      <c r="AJ9" s="1726"/>
      <c r="AK9" s="1723"/>
      <c r="AL9" s="1723"/>
      <c r="AM9" s="1723"/>
      <c r="AN9" s="1724"/>
      <c r="AO9" s="1722"/>
      <c r="AP9" s="1723"/>
      <c r="AQ9" s="1723"/>
      <c r="AR9" s="1724"/>
      <c r="AS9" s="1710"/>
      <c r="AT9" s="1713"/>
      <c r="AU9" s="1713"/>
      <c r="AV9" s="1713"/>
      <c r="AW9" s="1713"/>
      <c r="AX9" s="1713"/>
      <c r="AY9" s="1713"/>
      <c r="AZ9" s="1707"/>
      <c r="BA9" s="972" t="s">
        <v>1157</v>
      </c>
      <c r="BB9" s="1681" t="s">
        <v>1519</v>
      </c>
      <c r="BC9" s="1681"/>
      <c r="BD9" s="1682"/>
      <c r="BE9" s="1740" t="s">
        <v>393</v>
      </c>
      <c r="BF9" s="1723" t="s">
        <v>394</v>
      </c>
      <c r="BG9" s="1723"/>
      <c r="BH9" s="1723" t="s">
        <v>395</v>
      </c>
      <c r="BI9" s="1723"/>
      <c r="BJ9" s="1723"/>
      <c r="BK9" s="1723" t="s">
        <v>396</v>
      </c>
      <c r="BL9" s="1748"/>
      <c r="BM9" s="1772" t="s">
        <v>2006</v>
      </c>
      <c r="BN9" s="1681"/>
      <c r="BO9" s="1681"/>
      <c r="BP9" s="1681"/>
      <c r="BQ9" s="1681"/>
      <c r="BR9" s="1773"/>
      <c r="BS9" s="1700" t="s">
        <v>1514</v>
      </c>
      <c r="BT9" s="1701"/>
      <c r="BU9" s="1701"/>
      <c r="BV9" s="1701"/>
      <c r="BW9" s="1701"/>
      <c r="BX9" s="1702"/>
      <c r="BY9" s="1726" t="s">
        <v>394</v>
      </c>
      <c r="BZ9" s="1723"/>
      <c r="CA9" s="1723" t="s">
        <v>395</v>
      </c>
      <c r="CB9" s="1723"/>
      <c r="CC9" s="1723"/>
      <c r="CD9" s="1723" t="s">
        <v>396</v>
      </c>
      <c r="CE9" s="1748"/>
      <c r="CF9" s="1740" t="s">
        <v>393</v>
      </c>
      <c r="CG9" s="1723" t="s">
        <v>394</v>
      </c>
      <c r="CH9" s="1723"/>
      <c r="CI9" s="1723" t="s">
        <v>395</v>
      </c>
      <c r="CJ9" s="1723"/>
      <c r="CK9" s="1723"/>
      <c r="CL9" s="1723" t="s">
        <v>396</v>
      </c>
      <c r="CM9" s="1748"/>
      <c r="CN9" s="1770" t="s">
        <v>397</v>
      </c>
      <c r="CO9" s="1749" t="s">
        <v>1863</v>
      </c>
      <c r="CP9" s="1749" t="s">
        <v>1864</v>
      </c>
      <c r="CQ9" s="1723" t="s">
        <v>1511</v>
      </c>
      <c r="CR9" s="1725"/>
      <c r="CS9" s="1748"/>
      <c r="CT9" s="1727" t="s">
        <v>398</v>
      </c>
      <c r="CU9" s="1723"/>
      <c r="CV9" s="1723"/>
      <c r="CW9" s="1723" t="s">
        <v>399</v>
      </c>
      <c r="CX9" s="1723"/>
      <c r="CY9" s="1723"/>
      <c r="CZ9" s="1723"/>
      <c r="DA9" s="1748"/>
      <c r="DB9" s="1768"/>
    </row>
    <row r="10" spans="1:106" ht="18" customHeight="1">
      <c r="A10" s="1704"/>
      <c r="B10" s="1727"/>
      <c r="C10" s="1723"/>
      <c r="D10" s="1723"/>
      <c r="E10" s="1723"/>
      <c r="F10" s="1748"/>
      <c r="G10" s="1736" t="s">
        <v>400</v>
      </c>
      <c r="H10" s="1741" t="s">
        <v>402</v>
      </c>
      <c r="I10" s="1741" t="s">
        <v>403</v>
      </c>
      <c r="J10" s="1741" t="s">
        <v>404</v>
      </c>
      <c r="K10" s="1741" t="s">
        <v>405</v>
      </c>
      <c r="L10" s="1741" t="s">
        <v>406</v>
      </c>
      <c r="M10" s="1723"/>
      <c r="N10" s="1723" t="s">
        <v>407</v>
      </c>
      <c r="O10" s="1723" t="s">
        <v>408</v>
      </c>
      <c r="P10" s="1760" t="s">
        <v>816</v>
      </c>
      <c r="Q10" s="1741" t="s">
        <v>817</v>
      </c>
      <c r="R10" s="1723" t="s">
        <v>255</v>
      </c>
      <c r="S10" s="1763" t="s">
        <v>256</v>
      </c>
      <c r="T10" s="1755" t="s">
        <v>256</v>
      </c>
      <c r="U10" s="1683" t="s">
        <v>1858</v>
      </c>
      <c r="V10" s="1687" t="s">
        <v>1859</v>
      </c>
      <c r="W10" s="1687" t="s">
        <v>1860</v>
      </c>
      <c r="X10" s="1687" t="s">
        <v>1861</v>
      </c>
      <c r="Y10" s="1689" t="s">
        <v>1862</v>
      </c>
      <c r="Z10" s="1716" t="s">
        <v>1866</v>
      </c>
      <c r="AA10" s="1687" t="s">
        <v>1867</v>
      </c>
      <c r="AB10" s="1687" t="s">
        <v>1868</v>
      </c>
      <c r="AC10" s="1687" t="s">
        <v>1869</v>
      </c>
      <c r="AD10" s="1692" t="s">
        <v>1870</v>
      </c>
      <c r="AE10" s="1727" t="s">
        <v>409</v>
      </c>
      <c r="AF10" s="1725" t="s">
        <v>410</v>
      </c>
      <c r="AG10" s="1681"/>
      <c r="AH10" s="1681"/>
      <c r="AI10" s="1681"/>
      <c r="AJ10" s="1681"/>
      <c r="AK10" s="1726"/>
      <c r="AL10" s="1742" t="s">
        <v>411</v>
      </c>
      <c r="AM10" s="1723" t="s">
        <v>412</v>
      </c>
      <c r="AN10" s="1730" t="s">
        <v>1319</v>
      </c>
      <c r="AO10" s="1722" t="s">
        <v>413</v>
      </c>
      <c r="AP10" s="1723" t="s">
        <v>414</v>
      </c>
      <c r="AQ10" s="1723" t="s">
        <v>415</v>
      </c>
      <c r="AR10" s="1724" t="s">
        <v>1320</v>
      </c>
      <c r="AS10" s="1710"/>
      <c r="AT10" s="1713"/>
      <c r="AU10" s="1713"/>
      <c r="AV10" s="1713"/>
      <c r="AW10" s="1713"/>
      <c r="AX10" s="1713"/>
      <c r="AY10" s="1713"/>
      <c r="AZ10" s="1707"/>
      <c r="BA10" s="1683" t="s">
        <v>260</v>
      </c>
      <c r="BB10" s="1685" t="s">
        <v>261</v>
      </c>
      <c r="BC10" s="1687" t="s">
        <v>262</v>
      </c>
      <c r="BD10" s="1689" t="s">
        <v>263</v>
      </c>
      <c r="BE10" s="1740"/>
      <c r="BF10" s="1749" t="s">
        <v>2001</v>
      </c>
      <c r="BG10" s="1749" t="s">
        <v>416</v>
      </c>
      <c r="BH10" s="1749" t="s">
        <v>2002</v>
      </c>
      <c r="BI10" s="1749" t="s">
        <v>417</v>
      </c>
      <c r="BJ10" s="1749" t="s">
        <v>418</v>
      </c>
      <c r="BK10" s="1749" t="s">
        <v>2003</v>
      </c>
      <c r="BL10" s="1752" t="s">
        <v>419</v>
      </c>
      <c r="BM10" s="1683" t="s">
        <v>1871</v>
      </c>
      <c r="BN10" s="1687" t="s">
        <v>1872</v>
      </c>
      <c r="BO10" s="1687" t="s">
        <v>1873</v>
      </c>
      <c r="BP10" s="1687" t="s">
        <v>1874</v>
      </c>
      <c r="BQ10" s="1687" t="s">
        <v>1875</v>
      </c>
      <c r="BR10" s="1774" t="s">
        <v>1876</v>
      </c>
      <c r="BS10" s="1685" t="s">
        <v>1879</v>
      </c>
      <c r="BT10" s="1687" t="s">
        <v>1872</v>
      </c>
      <c r="BU10" s="1687" t="s">
        <v>1873</v>
      </c>
      <c r="BV10" s="1687" t="s">
        <v>1874</v>
      </c>
      <c r="BW10" s="1687" t="s">
        <v>1875</v>
      </c>
      <c r="BX10" s="1774" t="s">
        <v>1880</v>
      </c>
      <c r="BY10" s="1740" t="s">
        <v>2001</v>
      </c>
      <c r="BZ10" s="1749" t="s">
        <v>416</v>
      </c>
      <c r="CA10" s="1749" t="s">
        <v>2002</v>
      </c>
      <c r="CB10" s="1749" t="s">
        <v>417</v>
      </c>
      <c r="CC10" s="1749" t="s">
        <v>418</v>
      </c>
      <c r="CD10" s="1749" t="s">
        <v>2003</v>
      </c>
      <c r="CE10" s="1752" t="s">
        <v>419</v>
      </c>
      <c r="CF10" s="1740"/>
      <c r="CG10" s="1749" t="s">
        <v>2001</v>
      </c>
      <c r="CH10" s="1749" t="s">
        <v>416</v>
      </c>
      <c r="CI10" s="1749" t="s">
        <v>2002</v>
      </c>
      <c r="CJ10" s="1749" t="s">
        <v>417</v>
      </c>
      <c r="CK10" s="1749" t="s">
        <v>418</v>
      </c>
      <c r="CL10" s="1749" t="s">
        <v>2003</v>
      </c>
      <c r="CM10" s="1752" t="s">
        <v>419</v>
      </c>
      <c r="CN10" s="1770"/>
      <c r="CO10" s="1749"/>
      <c r="CP10" s="1749"/>
      <c r="CQ10" s="1749" t="s">
        <v>1512</v>
      </c>
      <c r="CR10" s="1741" t="s">
        <v>2004</v>
      </c>
      <c r="CS10" s="1752" t="s">
        <v>1513</v>
      </c>
      <c r="CT10" s="1770" t="s">
        <v>1515</v>
      </c>
      <c r="CU10" s="1749" t="s">
        <v>1516</v>
      </c>
      <c r="CV10" s="1749" t="s">
        <v>459</v>
      </c>
      <c r="CW10" s="1749" t="s">
        <v>1517</v>
      </c>
      <c r="CX10" s="1749" t="s">
        <v>2005</v>
      </c>
      <c r="CY10" s="1749" t="s">
        <v>460</v>
      </c>
      <c r="CZ10" s="1749" t="s">
        <v>1518</v>
      </c>
      <c r="DA10" s="1752" t="s">
        <v>461</v>
      </c>
      <c r="DB10" s="1768"/>
    </row>
    <row r="11" spans="1:106" ht="39.75" customHeight="1" thickBot="1">
      <c r="A11" s="1705"/>
      <c r="B11" s="1728"/>
      <c r="C11" s="1729"/>
      <c r="D11" s="1729"/>
      <c r="E11" s="1729"/>
      <c r="F11" s="1754"/>
      <c r="G11" s="1737"/>
      <c r="H11" s="1714"/>
      <c r="I11" s="1714"/>
      <c r="J11" s="1714"/>
      <c r="K11" s="1714"/>
      <c r="L11" s="1714"/>
      <c r="M11" s="1729"/>
      <c r="N11" s="1729"/>
      <c r="O11" s="1729"/>
      <c r="P11" s="1714"/>
      <c r="Q11" s="1714"/>
      <c r="R11" s="1729"/>
      <c r="S11" s="1764"/>
      <c r="T11" s="1715"/>
      <c r="U11" s="1718"/>
      <c r="V11" s="1691"/>
      <c r="W11" s="1691"/>
      <c r="X11" s="1691"/>
      <c r="Y11" s="1715"/>
      <c r="Z11" s="1717"/>
      <c r="AA11" s="1691"/>
      <c r="AB11" s="1691"/>
      <c r="AC11" s="1691"/>
      <c r="AD11" s="1693"/>
      <c r="AE11" s="1728"/>
      <c r="AF11" s="291" t="s">
        <v>400</v>
      </c>
      <c r="AG11" s="291" t="s">
        <v>402</v>
      </c>
      <c r="AH11" s="291" t="s">
        <v>403</v>
      </c>
      <c r="AI11" s="291" t="s">
        <v>404</v>
      </c>
      <c r="AJ11" s="291" t="s">
        <v>405</v>
      </c>
      <c r="AK11" s="290" t="s">
        <v>462</v>
      </c>
      <c r="AL11" s="1743"/>
      <c r="AM11" s="1729"/>
      <c r="AN11" s="1731"/>
      <c r="AO11" s="1732"/>
      <c r="AP11" s="1729"/>
      <c r="AQ11" s="1729"/>
      <c r="AR11" s="1731"/>
      <c r="AS11" s="1711"/>
      <c r="AT11" s="1714"/>
      <c r="AU11" s="1714"/>
      <c r="AV11" s="1714"/>
      <c r="AW11" s="1714"/>
      <c r="AX11" s="1714"/>
      <c r="AY11" s="1714"/>
      <c r="AZ11" s="1708"/>
      <c r="BA11" s="1684"/>
      <c r="BB11" s="1686"/>
      <c r="BC11" s="1688"/>
      <c r="BD11" s="1690"/>
      <c r="BE11" s="1751"/>
      <c r="BF11" s="1750"/>
      <c r="BG11" s="1750"/>
      <c r="BH11" s="1750"/>
      <c r="BI11" s="1750"/>
      <c r="BJ11" s="1750"/>
      <c r="BK11" s="1750"/>
      <c r="BL11" s="1753"/>
      <c r="BM11" s="1684"/>
      <c r="BN11" s="1688"/>
      <c r="BO11" s="1688"/>
      <c r="BP11" s="1688"/>
      <c r="BQ11" s="1688"/>
      <c r="BR11" s="1775"/>
      <c r="BS11" s="1686"/>
      <c r="BT11" s="1688"/>
      <c r="BU11" s="1688"/>
      <c r="BV11" s="1688"/>
      <c r="BW11" s="1688"/>
      <c r="BX11" s="1775"/>
      <c r="BY11" s="1751"/>
      <c r="BZ11" s="1750"/>
      <c r="CA11" s="1750"/>
      <c r="CB11" s="1750"/>
      <c r="CC11" s="1750"/>
      <c r="CD11" s="1750"/>
      <c r="CE11" s="1753"/>
      <c r="CF11" s="1751"/>
      <c r="CG11" s="1750"/>
      <c r="CH11" s="1750"/>
      <c r="CI11" s="1750"/>
      <c r="CJ11" s="1750"/>
      <c r="CK11" s="1750"/>
      <c r="CL11" s="1750"/>
      <c r="CM11" s="1753"/>
      <c r="CN11" s="1771"/>
      <c r="CO11" s="1750"/>
      <c r="CP11" s="1750"/>
      <c r="CQ11" s="1750"/>
      <c r="CR11" s="1714"/>
      <c r="CS11" s="1753"/>
      <c r="CT11" s="1771"/>
      <c r="CU11" s="1750"/>
      <c r="CV11" s="1750"/>
      <c r="CW11" s="1750"/>
      <c r="CX11" s="1750"/>
      <c r="CY11" s="1750"/>
      <c r="CZ11" s="1750"/>
      <c r="DA11" s="1753"/>
      <c r="DB11" s="1769"/>
    </row>
    <row r="12" spans="1:106" ht="39.75" customHeight="1" thickBot="1">
      <c r="A12" s="292" t="s">
        <v>1621</v>
      </c>
      <c r="B12" s="1169" t="str">
        <f>'1.사업'!J5</f>
        <v>강원</v>
      </c>
      <c r="C12" s="1170" t="str">
        <f>'1.사업'!K5</f>
        <v>홍천</v>
      </c>
      <c r="D12" s="1170" t="str">
        <f>'1.사업'!L5</f>
        <v>홍천축협</v>
      </c>
      <c r="E12" s="1170" t="str">
        <f>'1.사업'!M5</f>
        <v>지역축협</v>
      </c>
      <c r="F12" s="1171">
        <f>'1.사업'!N5</f>
        <v>172255</v>
      </c>
      <c r="G12" s="1172">
        <f>'1.사업'!H20</f>
        <v>17592</v>
      </c>
      <c r="H12" s="1173">
        <f>'1.사업'!H16</f>
        <v>13370</v>
      </c>
      <c r="I12" s="1173">
        <f>'1.사업'!H23</f>
        <v>8362</v>
      </c>
      <c r="J12" s="1173">
        <f>'1.사업'!H24</f>
        <v>0</v>
      </c>
      <c r="K12" s="1173">
        <f>'1.사업'!H25+'1.사업'!H26+'1.사업'!H27+'1.사업'!H28+'1.사업'!H29+'1.사업'!H30</f>
        <v>1066</v>
      </c>
      <c r="L12" s="1173">
        <f>'1.사업'!H31</f>
        <v>40390</v>
      </c>
      <c r="M12" s="1174">
        <f>'1.사업'!H35</f>
        <v>1871</v>
      </c>
      <c r="N12" s="1174">
        <f>'1.사업'!H32</f>
        <v>9292</v>
      </c>
      <c r="O12" s="1174">
        <f>'1.사업'!H33</f>
        <v>4115</v>
      </c>
      <c r="P12" s="1174">
        <f>'1.사업'!H36</f>
        <v>130335</v>
      </c>
      <c r="Q12" s="1174">
        <f>'1.사업'!H37</f>
        <v>128468</v>
      </c>
      <c r="R12" s="1174">
        <f>'1.사업'!H38</f>
        <v>98177</v>
      </c>
      <c r="S12" s="1175">
        <f>'1.사업'!H39</f>
        <v>91126</v>
      </c>
      <c r="T12" s="1176">
        <f>'1.사업'!H40</f>
        <v>33936</v>
      </c>
      <c r="U12" s="1172">
        <f>'2.손익'!H14</f>
        <v>7466</v>
      </c>
      <c r="V12" s="1174">
        <f>'2.손익'!H15</f>
        <v>22798</v>
      </c>
      <c r="W12" s="1174">
        <f>'2.손익'!H16</f>
        <v>239</v>
      </c>
      <c r="X12" s="1174">
        <f>'2.손익'!H17</f>
        <v>0</v>
      </c>
      <c r="Y12" s="1176">
        <f>'2.손익'!H18</f>
        <v>30503</v>
      </c>
      <c r="Z12" s="1177">
        <f>'2.손익'!H25</f>
        <v>3927</v>
      </c>
      <c r="AA12" s="1174">
        <f>'2.손익'!H26</f>
        <v>20982</v>
      </c>
      <c r="AB12" s="1174">
        <f>'2.손익'!H27</f>
        <v>50</v>
      </c>
      <c r="AC12" s="1174">
        <f>'2.손익'!H28</f>
        <v>0</v>
      </c>
      <c r="AD12" s="1177">
        <f>'2.손익'!H29</f>
        <v>24959</v>
      </c>
      <c r="AE12" s="1172">
        <f>'2.손익'!H30</f>
        <v>3539</v>
      </c>
      <c r="AF12" s="1173">
        <f>'2-2.일반손익'!J8-'2-2.일반손익'!J27-'5.매출원가'!F75</f>
        <v>0</v>
      </c>
      <c r="AG12" s="1173">
        <f>'2-2.일반손익'!J7-'2-2.일반손익'!J26-'5.매출원가'!F72</f>
        <v>327</v>
      </c>
      <c r="AH12" s="1173">
        <f>'2-2.일반손익'!J9-'2-2.일반손익'!J28-'5.매출원가'!F74</f>
        <v>794</v>
      </c>
      <c r="AI12" s="1173">
        <f>'2-2.일반손익'!J12-'2-2.일반손익'!J31-'5.매출원가'!F77-'5.매출원가'!F78</f>
        <v>13</v>
      </c>
      <c r="AJ12" s="1173">
        <f>AK12-SUM(AF12:AI12)</f>
        <v>682</v>
      </c>
      <c r="AK12" s="1174">
        <f>'2.손익'!H31</f>
        <v>1816</v>
      </c>
      <c r="AL12" s="1174">
        <f>'2.손익'!H32</f>
        <v>189</v>
      </c>
      <c r="AM12" s="1174">
        <f>'2.손익'!H33</f>
        <v>0</v>
      </c>
      <c r="AN12" s="1178">
        <f>'2.손익'!H34</f>
        <v>5544</v>
      </c>
      <c r="AO12" s="1179">
        <f>'2.손익'!H35</f>
        <v>1791</v>
      </c>
      <c r="AP12" s="1174">
        <f>'2.손익'!H36+'2.손익'!H44</f>
        <v>0</v>
      </c>
      <c r="AQ12" s="1174">
        <f>AR12-SUM(AO12:AP12)</f>
        <v>1589</v>
      </c>
      <c r="AR12" s="1178">
        <f>'2.손익'!H45</f>
        <v>3380</v>
      </c>
      <c r="AS12" s="1179">
        <f>AN12-AR12</f>
        <v>2164</v>
      </c>
      <c r="AT12" s="1174">
        <f>'2.손익'!H47</f>
        <v>427</v>
      </c>
      <c r="AU12" s="1174">
        <f>'2.손익'!H48</f>
        <v>610</v>
      </c>
      <c r="AV12" s="1174">
        <f>AS12-AT12+AU12</f>
        <v>2347</v>
      </c>
      <c r="AW12" s="1174">
        <f>SUM('2.손익'!H50:H53)</f>
        <v>0</v>
      </c>
      <c r="AX12" s="1174">
        <f>AV12+AW12</f>
        <v>2347</v>
      </c>
      <c r="AY12" s="1174">
        <f>'2.손익'!H55</f>
        <v>0</v>
      </c>
      <c r="AZ12" s="1176">
        <f>AX12-AY12</f>
        <v>2347</v>
      </c>
      <c r="BA12" s="1180">
        <f>'21.대손충당금'!C47</f>
        <v>1.0127</v>
      </c>
      <c r="BB12" s="1181">
        <f>'21.대손충당금'!D47</f>
        <v>672</v>
      </c>
      <c r="BC12" s="1182">
        <f>'21.대손충당금'!E47</f>
        <v>611</v>
      </c>
      <c r="BD12" s="1183">
        <f>'21.대손충당금'!F47</f>
        <v>0.9092</v>
      </c>
      <c r="BE12" s="1168"/>
      <c r="BF12" s="1086"/>
      <c r="BG12" s="1086"/>
      <c r="BH12" s="1086"/>
      <c r="BI12" s="1086"/>
      <c r="BJ12" s="1086"/>
      <c r="BK12" s="1086"/>
      <c r="BL12" s="1089"/>
      <c r="BM12" s="836">
        <f>'21.대손충당금'!C31</f>
        <v>9721</v>
      </c>
      <c r="BN12" s="837">
        <f>'21.대손충당금'!D31</f>
        <v>20</v>
      </c>
      <c r="BO12" s="837">
        <f>'21.대손충당금'!E31</f>
        <v>2</v>
      </c>
      <c r="BP12" s="837">
        <f>'21.대손충당금'!F31</f>
        <v>18</v>
      </c>
      <c r="BQ12" s="837">
        <f>'21.대손충당금'!G31</f>
        <v>106</v>
      </c>
      <c r="BR12" s="838">
        <f>'21.대손충당금'!H31</f>
        <v>9867</v>
      </c>
      <c r="BS12" s="1085"/>
      <c r="BT12" s="1086"/>
      <c r="BU12" s="1086"/>
      <c r="BV12" s="1086"/>
      <c r="BW12" s="1086"/>
      <c r="BX12" s="1086"/>
      <c r="BY12" s="1086"/>
      <c r="BZ12" s="1086"/>
      <c r="CA12" s="1086"/>
      <c r="CB12" s="1086"/>
      <c r="CC12" s="1086"/>
      <c r="CD12" s="1086"/>
      <c r="CE12" s="1087"/>
      <c r="CF12" s="1088"/>
      <c r="CG12" s="1086"/>
      <c r="CH12" s="1086"/>
      <c r="CI12" s="1086"/>
      <c r="CJ12" s="1086"/>
      <c r="CK12" s="1086"/>
      <c r="CL12" s="1086"/>
      <c r="CM12" s="1089"/>
      <c r="CN12" s="1090"/>
      <c r="CO12" s="1091"/>
      <c r="CP12" s="1091"/>
      <c r="CQ12" s="1091"/>
      <c r="CR12" s="1091"/>
      <c r="CS12" s="1092"/>
      <c r="CT12" s="1093"/>
      <c r="CU12" s="1091"/>
      <c r="CV12" s="1091"/>
      <c r="CW12" s="1091"/>
      <c r="CX12" s="1091"/>
      <c r="CY12" s="1091"/>
      <c r="CZ12" s="1091"/>
      <c r="DA12" s="1094"/>
      <c r="DB12" s="342" t="s">
        <v>1625</v>
      </c>
    </row>
    <row r="13" spans="1:106" ht="39.75" customHeight="1" thickBot="1">
      <c r="A13" s="292" t="s">
        <v>1510</v>
      </c>
      <c r="B13" s="1184" t="str">
        <f>'1.사업'!J5</f>
        <v>강원</v>
      </c>
      <c r="C13" s="1185" t="str">
        <f>'1.사업'!K5</f>
        <v>홍천</v>
      </c>
      <c r="D13" s="1185" t="str">
        <f>'1.사업'!L5</f>
        <v>홍천축협</v>
      </c>
      <c r="E13" s="1185" t="str">
        <f>'1.사업'!M5</f>
        <v>지역축협</v>
      </c>
      <c r="F13" s="1186">
        <f>'1.사업'!N5</f>
        <v>172255</v>
      </c>
      <c r="G13" s="1187">
        <f>'1.사업'!J20</f>
        <v>19592</v>
      </c>
      <c r="H13" s="1188">
        <f>'1.사업'!J16</f>
        <v>17828</v>
      </c>
      <c r="I13" s="1188">
        <f>'1.사업'!J23</f>
        <v>11149</v>
      </c>
      <c r="J13" s="1188">
        <f>'1.사업'!J24</f>
        <v>0</v>
      </c>
      <c r="K13" s="1188">
        <f>'1.사업'!J25+'1.사업'!J26+'1.사업'!J27+'1.사업'!J28+'1.사업'!J29+'1.사업'!J30</f>
        <v>1330</v>
      </c>
      <c r="L13" s="1188">
        <f>'1.사업'!J31</f>
        <v>49899</v>
      </c>
      <c r="M13" s="1189">
        <f>'1.사업'!J35</f>
        <v>2491</v>
      </c>
      <c r="N13" s="1189">
        <f>'1.사업'!J32</f>
        <v>9461</v>
      </c>
      <c r="O13" s="1189">
        <f>'1.사업'!J33</f>
        <v>4905</v>
      </c>
      <c r="P13" s="1189">
        <f>'1.사업'!J36</f>
        <v>132000</v>
      </c>
      <c r="Q13" s="1189">
        <f>'1.사업'!J37</f>
        <v>128637</v>
      </c>
      <c r="R13" s="1189">
        <f>'1.사업'!J38</f>
        <v>100000</v>
      </c>
      <c r="S13" s="1190">
        <f>'1.사업'!J39</f>
        <v>91832</v>
      </c>
      <c r="T13" s="1191">
        <f>'1.사업'!J40</f>
        <v>34020</v>
      </c>
      <c r="U13" s="1187">
        <f>'2.손익'!J14</f>
        <v>9516</v>
      </c>
      <c r="V13" s="1189">
        <f>'2.손익'!J15</f>
        <v>30307</v>
      </c>
      <c r="W13" s="1189">
        <f>'2.손익'!J16</f>
        <v>319</v>
      </c>
      <c r="X13" s="1189">
        <f>'2.손익'!J17</f>
        <v>0</v>
      </c>
      <c r="Y13" s="1191">
        <f>'2.손익'!J18</f>
        <v>40142</v>
      </c>
      <c r="Z13" s="1192">
        <f>'2.손익'!J25</f>
        <v>5865</v>
      </c>
      <c r="AA13" s="1189">
        <f>'2.손익'!J26</f>
        <v>27977</v>
      </c>
      <c r="AB13" s="1189">
        <f>'2.손익'!J27</f>
        <v>65</v>
      </c>
      <c r="AC13" s="1189">
        <f>'2.손익'!J28</f>
        <v>0</v>
      </c>
      <c r="AD13" s="1192">
        <f>'2.손익'!J29</f>
        <v>33907</v>
      </c>
      <c r="AE13" s="1187">
        <f>'2.손익'!J30</f>
        <v>3651</v>
      </c>
      <c r="AF13" s="1188">
        <f>'2-2.일반손익'!L8-'2-2.일반손익'!L27-'5.매출원가'!J75</f>
        <v>0</v>
      </c>
      <c r="AG13" s="1188">
        <f>'2-2.일반손익'!L7-'2-2.일반손익'!L26-'5.매출원가'!J72</f>
        <v>437</v>
      </c>
      <c r="AH13" s="1188">
        <f>'2-2.일반손익'!L9-'2-2.일반손익'!L28-'5.매출원가'!J74</f>
        <v>1058</v>
      </c>
      <c r="AI13" s="1188">
        <f>'2-2.일반손익'!L12-'2-2.일반손익'!L31-'5.매출원가'!J77-'5.매출원가'!J78</f>
        <v>17</v>
      </c>
      <c r="AJ13" s="1188">
        <f>AK13-SUM(AF13:AI13)</f>
        <v>818</v>
      </c>
      <c r="AK13" s="1189">
        <f>'2.손익'!J31</f>
        <v>2330</v>
      </c>
      <c r="AL13" s="1189">
        <f>'2.손익'!J32</f>
        <v>254</v>
      </c>
      <c r="AM13" s="1189">
        <f>'2.손익'!J33</f>
        <v>0</v>
      </c>
      <c r="AN13" s="1193">
        <f>'2.손익'!J34</f>
        <v>6235</v>
      </c>
      <c r="AO13" s="1194">
        <f>'2.손익'!J35</f>
        <v>2730</v>
      </c>
      <c r="AP13" s="1189">
        <f>'2.손익'!J36+'2.손익'!J44</f>
        <v>200</v>
      </c>
      <c r="AQ13" s="1189">
        <f>AR13-SUM(AO13:AP13)</f>
        <v>2285</v>
      </c>
      <c r="AR13" s="1193">
        <f>'2.손익'!J45</f>
        <v>5215</v>
      </c>
      <c r="AS13" s="1194">
        <f>AN13-AR13</f>
        <v>1020</v>
      </c>
      <c r="AT13" s="1189">
        <f>'2.손익'!J47</f>
        <v>1014</v>
      </c>
      <c r="AU13" s="1189">
        <f>'2.손익'!J48</f>
        <v>784</v>
      </c>
      <c r="AV13" s="1189">
        <f>AS13-AT13+AU13</f>
        <v>790</v>
      </c>
      <c r="AW13" s="1189">
        <f>SUM('2.손익'!J50:J53)</f>
        <v>0</v>
      </c>
      <c r="AX13" s="1189">
        <f>AV13+AW13</f>
        <v>790</v>
      </c>
      <c r="AY13" s="1189">
        <f>'2.손익'!J55</f>
        <v>78</v>
      </c>
      <c r="AZ13" s="1191">
        <f>AX13-AY13</f>
        <v>712</v>
      </c>
      <c r="BA13" s="1195">
        <f>'21.대손충당금'!C47</f>
        <v>1.0127</v>
      </c>
      <c r="BB13" s="1196">
        <f>'21.대손충당금'!I47</f>
        <v>720</v>
      </c>
      <c r="BC13" s="1197">
        <f>'21.대손충당금'!J47</f>
        <v>811</v>
      </c>
      <c r="BD13" s="1198">
        <f>'21.대손충당금'!K47</f>
        <v>1.1264</v>
      </c>
      <c r="BE13" s="1199">
        <f>'21.대손충당금'!Q12</f>
        <v>136230</v>
      </c>
      <c r="BF13" s="1189">
        <f>'21.대손충당금'!I12</f>
        <v>3008</v>
      </c>
      <c r="BG13" s="1189">
        <f>'21.대손충당금'!R12</f>
        <v>2878</v>
      </c>
      <c r="BH13" s="1189">
        <f>'21.대손충당금'!J12</f>
        <v>4197</v>
      </c>
      <c r="BI13" s="1189">
        <f>'21.대손충당금'!U12</f>
        <v>300</v>
      </c>
      <c r="BJ13" s="1189">
        <f>SUM(BH13:BI13)</f>
        <v>4497</v>
      </c>
      <c r="BK13" s="1200">
        <f>ROUND(IF(BF13=0,0,BH13/BF13)*100,2)</f>
        <v>139.53</v>
      </c>
      <c r="BL13" s="1201">
        <f>ROUND(IF(BG13=0,0,BJ13/BG13)*100,2)</f>
        <v>156.25</v>
      </c>
      <c r="BM13" s="1202">
        <f>'21.대손충당금'!C31</f>
        <v>9721</v>
      </c>
      <c r="BN13" s="1203">
        <f>'21.대손충당금'!D31</f>
        <v>20</v>
      </c>
      <c r="BO13" s="1203">
        <f>'21.대손충당금'!E31</f>
        <v>2</v>
      </c>
      <c r="BP13" s="1203">
        <f>'21.대손충당금'!F31</f>
        <v>18</v>
      </c>
      <c r="BQ13" s="1203">
        <f>'21.대손충당금'!G31</f>
        <v>106</v>
      </c>
      <c r="BR13" s="1204">
        <f>'21.대손충당금'!H31</f>
        <v>9867</v>
      </c>
      <c r="BS13" s="1205">
        <f>'21.대손충당금'!L31</f>
        <v>9856</v>
      </c>
      <c r="BT13" s="1206">
        <f>'21.대손충당금'!M31</f>
        <v>20</v>
      </c>
      <c r="BU13" s="1206">
        <f>'21.대손충당금'!N31</f>
        <v>2</v>
      </c>
      <c r="BV13" s="1206">
        <f>'21.대손충당금'!O31</f>
        <v>20</v>
      </c>
      <c r="BW13" s="1206">
        <f>'21.대손충당금'!P31</f>
        <v>102</v>
      </c>
      <c r="BX13" s="1207">
        <f>'21.대손충당금'!Q31</f>
        <v>10000</v>
      </c>
      <c r="BY13" s="1208">
        <f>'21.대손충당금'!I31</f>
        <v>171</v>
      </c>
      <c r="BZ13" s="1206">
        <f>'21.대손충당금'!R31</f>
        <v>168</v>
      </c>
      <c r="CA13" s="1206">
        <f>'21.대손충당금'!J31</f>
        <v>321</v>
      </c>
      <c r="CB13" s="1206">
        <f>'21.대손충당금'!U31</f>
        <v>0</v>
      </c>
      <c r="CC13" s="1206">
        <f>SUM(CA13:CB13)</f>
        <v>321</v>
      </c>
      <c r="CD13" s="1200">
        <f>ROUND(IF(BY13=0,0,CA13/BY13)*100,2)</f>
        <v>187.72</v>
      </c>
      <c r="CE13" s="1201">
        <f>ROUND(IF(BZ13=0,0,CC13/BZ13)*100,2)</f>
        <v>191.07</v>
      </c>
      <c r="CF13" s="1209">
        <f>'21.대손충당금'!Q34</f>
        <v>500</v>
      </c>
      <c r="CG13" s="1206">
        <f>'21.대손충당금'!I34</f>
        <v>3</v>
      </c>
      <c r="CH13" s="1206">
        <f>'21.대손충당금'!R34</f>
        <v>3</v>
      </c>
      <c r="CI13" s="1206">
        <f>'21.대손충당금'!J34</f>
        <v>5</v>
      </c>
      <c r="CJ13" s="1206">
        <f>'21.대손충당금'!U34</f>
        <v>0</v>
      </c>
      <c r="CK13" s="1206">
        <f>SUM(CI13:CJ13)</f>
        <v>5</v>
      </c>
      <c r="CL13" s="1210">
        <f>ROUND(IF(CG13=0,0,CI13/CG13)*100,2)</f>
        <v>166.67</v>
      </c>
      <c r="CM13" s="1211">
        <f>ROUND(IF(CH13=0,0,CK13/CH13)*100,2)</f>
        <v>166.67</v>
      </c>
      <c r="CN13" s="1187">
        <f>S13+T13</f>
        <v>125852</v>
      </c>
      <c r="CO13" s="1189">
        <f>CP13+CS13</f>
        <v>9471</v>
      </c>
      <c r="CP13" s="1189">
        <f>'10.대출금이자'!F41+'10.대출금이자'!J41+'10.대출금이자'!L41+'10.대출금이자'!P41</f>
        <v>7496</v>
      </c>
      <c r="CQ13" s="1189">
        <f>'10.대출금이자'!I41+'10.대출금이자'!O41</f>
        <v>2267</v>
      </c>
      <c r="CR13" s="1190">
        <f>'10.대출금이자'!L41</f>
        <v>292</v>
      </c>
      <c r="CS13" s="1191">
        <f>SUM(CQ13:CQ13)-CR13</f>
        <v>1975</v>
      </c>
      <c r="CT13" s="1212">
        <f>'20.교육지원사업비법인세'!C52</f>
        <v>811</v>
      </c>
      <c r="CU13" s="1206">
        <f>'20.교육지원사업비법인세'!I52</f>
        <v>844</v>
      </c>
      <c r="CV13" s="1206">
        <f>CU13-CT13</f>
        <v>33</v>
      </c>
      <c r="CW13" s="1213">
        <f>'20.교육지원사업비법인세'!D52</f>
        <v>700</v>
      </c>
      <c r="CX13" s="1213">
        <f>'20.교육지원사업비법인세'!F52</f>
        <v>500</v>
      </c>
      <c r="CY13" s="1213">
        <f>'20.교육지원사업비법인세'!H52</f>
        <v>200</v>
      </c>
      <c r="CZ13" s="1213">
        <f>SUM(CX13:CY13)</f>
        <v>700</v>
      </c>
      <c r="DA13" s="1214">
        <f>CZ13-CW13</f>
        <v>0</v>
      </c>
      <c r="DB13" s="1215"/>
    </row>
    <row r="14" spans="1:98" ht="21.75" customHeight="1">
      <c r="A14" s="281"/>
      <c r="CT14" s="337" t="s">
        <v>951</v>
      </c>
    </row>
    <row r="15" spans="2:98" ht="22.5" customHeight="1">
      <c r="B15" s="282" t="s">
        <v>2066</v>
      </c>
      <c r="C15" s="1"/>
      <c r="D15" s="1"/>
      <c r="E15" s="1"/>
      <c r="F15" s="1"/>
      <c r="G15" s="1"/>
      <c r="H15" s="1"/>
      <c r="BM15" s="895"/>
      <c r="CT15" s="338" t="s">
        <v>441</v>
      </c>
    </row>
    <row r="16" spans="2:98" ht="22.5" customHeight="1">
      <c r="B16" s="299" t="s">
        <v>2066</v>
      </c>
      <c r="C16" s="1"/>
      <c r="D16" s="1"/>
      <c r="E16" s="1"/>
      <c r="F16" s="1"/>
      <c r="G16" s="1"/>
      <c r="H16" s="1"/>
      <c r="BM16" s="895"/>
      <c r="CT16" s="280" t="s">
        <v>1520</v>
      </c>
    </row>
    <row r="17" spans="3:60" ht="22.5" customHeight="1">
      <c r="C17" s="1"/>
      <c r="D17" s="1"/>
      <c r="E17" s="1"/>
      <c r="F17" s="1"/>
      <c r="G17" s="1"/>
      <c r="H17" s="1"/>
      <c r="BH17" s="280" t="s">
        <v>2000</v>
      </c>
    </row>
    <row r="18" spans="3:8" ht="22.5" customHeight="1">
      <c r="C18" s="1"/>
      <c r="D18" s="1"/>
      <c r="E18" s="1"/>
      <c r="F18" s="1"/>
      <c r="G18" s="1"/>
      <c r="H18" s="1"/>
    </row>
    <row r="19" spans="3:8" ht="22.5" customHeight="1">
      <c r="C19" s="1"/>
      <c r="D19" s="1"/>
      <c r="E19" s="1"/>
      <c r="F19" s="1"/>
      <c r="G19" s="1"/>
      <c r="H19" s="1"/>
    </row>
    <row r="20" spans="3:8" ht="22.5" customHeight="1">
      <c r="C20" s="1"/>
      <c r="D20" s="1"/>
      <c r="E20" s="1"/>
      <c r="F20" s="1"/>
      <c r="G20" s="1"/>
      <c r="H20" s="1"/>
    </row>
    <row r="21" spans="3:8" ht="22.5" customHeight="1">
      <c r="C21" s="1"/>
      <c r="D21" s="1"/>
      <c r="E21" s="1"/>
      <c r="F21" s="1"/>
      <c r="G21" s="1"/>
      <c r="H21" s="1"/>
    </row>
    <row r="22" spans="3:8" ht="22.5" customHeight="1">
      <c r="C22" s="11"/>
      <c r="D22" s="11"/>
      <c r="E22" s="11"/>
      <c r="F22" s="11"/>
      <c r="G22" s="11"/>
      <c r="H22" s="11"/>
    </row>
    <row r="23" spans="3:8" ht="22.5" customHeight="1">
      <c r="C23" s="11"/>
      <c r="D23" s="11"/>
      <c r="E23" s="11"/>
      <c r="F23" s="11"/>
      <c r="G23" s="11"/>
      <c r="H23" s="11"/>
    </row>
    <row r="24" spans="3:8" ht="22.5" customHeight="1">
      <c r="C24" s="11"/>
      <c r="D24" s="11"/>
      <c r="E24" s="11"/>
      <c r="F24" s="11"/>
      <c r="G24" s="11"/>
      <c r="H24" s="11"/>
    </row>
    <row r="25" spans="3:8" ht="22.5" customHeight="1">
      <c r="C25" s="11"/>
      <c r="D25" s="11"/>
      <c r="E25" s="11"/>
      <c r="F25" s="11"/>
      <c r="G25" s="11"/>
      <c r="H25" s="11"/>
    </row>
    <row r="26" spans="3:8" ht="22.5" customHeight="1">
      <c r="C26" s="11"/>
      <c r="D26" s="11"/>
      <c r="E26" s="11"/>
      <c r="F26" s="11"/>
      <c r="G26" s="11"/>
      <c r="H26" s="11"/>
    </row>
    <row r="27" spans="3:8" ht="22.5" customHeight="1">
      <c r="C27" s="11"/>
      <c r="D27" s="11"/>
      <c r="E27" s="11"/>
      <c r="F27" s="11"/>
      <c r="G27" s="11"/>
      <c r="H27" s="11"/>
    </row>
    <row r="28" spans="3:8" ht="22.5" customHeight="1">
      <c r="C28" s="38"/>
      <c r="D28" s="38"/>
      <c r="E28" s="38"/>
      <c r="F28" s="38"/>
      <c r="G28" s="38"/>
      <c r="H28" s="38"/>
    </row>
    <row r="29" spans="3:8" ht="22.5" customHeight="1">
      <c r="C29" s="38"/>
      <c r="D29" s="38"/>
      <c r="E29" s="38"/>
      <c r="F29" s="38"/>
      <c r="G29" s="38"/>
      <c r="H29" s="38"/>
    </row>
    <row r="30" spans="3:8" ht="22.5" customHeight="1">
      <c r="C30" s="38"/>
      <c r="D30" s="38"/>
      <c r="E30" s="38"/>
      <c r="F30" s="38"/>
      <c r="G30" s="38"/>
      <c r="H30" s="38"/>
    </row>
    <row r="31" spans="3:8" ht="22.5" customHeight="1">
      <c r="C31" s="38"/>
      <c r="D31" s="38"/>
      <c r="E31" s="38"/>
      <c r="F31" s="38"/>
      <c r="G31" s="38"/>
      <c r="H31" s="38"/>
    </row>
    <row r="32" spans="3:8" ht="22.5" customHeight="1">
      <c r="C32" s="38"/>
      <c r="D32" s="38"/>
      <c r="E32" s="38"/>
      <c r="F32" s="38"/>
      <c r="G32" s="38"/>
      <c r="H32" s="38"/>
    </row>
    <row r="33" spans="3:8" ht="22.5" customHeight="1">
      <c r="C33" s="38"/>
      <c r="D33" s="38"/>
      <c r="E33" s="38"/>
      <c r="F33" s="38"/>
      <c r="G33" s="38"/>
      <c r="H33" s="38"/>
    </row>
    <row r="34" spans="3:8" ht="22.5" customHeight="1">
      <c r="C34" s="38"/>
      <c r="D34" s="38"/>
      <c r="E34" s="38"/>
      <c r="F34" s="38"/>
      <c r="G34" s="38"/>
      <c r="H34" s="38"/>
    </row>
    <row r="35" spans="3:8" ht="22.5" customHeight="1">
      <c r="C35" s="38"/>
      <c r="D35" s="38"/>
      <c r="E35" s="38"/>
      <c r="F35" s="38"/>
      <c r="G35" s="38"/>
      <c r="H35" s="38"/>
    </row>
    <row r="36" spans="3:8" ht="22.5" customHeight="1">
      <c r="C36" s="38"/>
      <c r="D36" s="38"/>
      <c r="E36" s="38"/>
      <c r="F36" s="38"/>
      <c r="G36" s="38"/>
      <c r="H36" s="38"/>
    </row>
    <row r="37" spans="3:8" ht="22.5" customHeight="1">
      <c r="C37" s="38"/>
      <c r="D37" s="38"/>
      <c r="E37" s="38"/>
      <c r="F37" s="38"/>
      <c r="G37" s="38"/>
      <c r="H37" s="38"/>
    </row>
    <row r="38" spans="3:8" ht="22.5" customHeight="1">
      <c r="C38" s="38"/>
      <c r="D38" s="38"/>
      <c r="E38" s="38"/>
      <c r="F38" s="38"/>
      <c r="G38" s="38"/>
      <c r="H38" s="38"/>
    </row>
    <row r="39" spans="3:8" ht="18" customHeight="1">
      <c r="C39" s="38"/>
      <c r="D39" s="38"/>
      <c r="E39" s="38"/>
      <c r="F39" s="38"/>
      <c r="G39" s="38"/>
      <c r="H39" s="38"/>
    </row>
    <row r="40" spans="3:8" ht="18" customHeight="1">
      <c r="C40" s="38"/>
      <c r="D40" s="38"/>
      <c r="E40" s="38"/>
      <c r="F40" s="38"/>
      <c r="G40" s="38"/>
      <c r="H40" s="38"/>
    </row>
  </sheetData>
  <sheetProtection password="CC4D" sheet="1" objects="1" scenarios="1"/>
  <mergeCells count="133">
    <mergeCell ref="M9:M11"/>
    <mergeCell ref="BX8:CE8"/>
    <mergeCell ref="BY9:BZ9"/>
    <mergeCell ref="CA9:CC9"/>
    <mergeCell ref="CD9:CE9"/>
    <mergeCell ref="BY10:BY11"/>
    <mergeCell ref="CB10:CB11"/>
    <mergeCell ref="CC10:CC11"/>
    <mergeCell ref="BL10:BL11"/>
    <mergeCell ref="CA10:CA11"/>
    <mergeCell ref="CF8:CM8"/>
    <mergeCell ref="CF9:CF11"/>
    <mergeCell ref="CG9:CH9"/>
    <mergeCell ref="CI9:CK9"/>
    <mergeCell ref="CL9:CM9"/>
    <mergeCell ref="CG10:CG11"/>
    <mergeCell ref="CH10:CH11"/>
    <mergeCell ref="CI10:CI11"/>
    <mergeCell ref="CL10:CL11"/>
    <mergeCell ref="CJ10:CJ11"/>
    <mergeCell ref="BR10:BR11"/>
    <mergeCell ref="BT10:BT11"/>
    <mergeCell ref="BS10:BS11"/>
    <mergeCell ref="BZ10:BZ11"/>
    <mergeCell ref="BX10:BX11"/>
    <mergeCell ref="BU10:BU11"/>
    <mergeCell ref="BV10:BV11"/>
    <mergeCell ref="BW10:BW11"/>
    <mergeCell ref="AX8:AX11"/>
    <mergeCell ref="AU8:AU11"/>
    <mergeCell ref="BM9:BR9"/>
    <mergeCell ref="AY8:AY11"/>
    <mergeCell ref="BK9:BL9"/>
    <mergeCell ref="BF10:BF11"/>
    <mergeCell ref="BG10:BG11"/>
    <mergeCell ref="BH10:BH11"/>
    <mergeCell ref="BI10:BI11"/>
    <mergeCell ref="BK10:BK11"/>
    <mergeCell ref="CT8:DA8"/>
    <mergeCell ref="DB8:DB11"/>
    <mergeCell ref="CN9:CN11"/>
    <mergeCell ref="CO9:CO11"/>
    <mergeCell ref="CP9:CP11"/>
    <mergeCell ref="CQ10:CQ11"/>
    <mergeCell ref="CT10:CT11"/>
    <mergeCell ref="CU10:CU11"/>
    <mergeCell ref="CV10:CV11"/>
    <mergeCell ref="CW10:CW11"/>
    <mergeCell ref="F8:F11"/>
    <mergeCell ref="R10:R11"/>
    <mergeCell ref="T10:T11"/>
    <mergeCell ref="P8:Q9"/>
    <mergeCell ref="Q10:Q11"/>
    <mergeCell ref="P10:P11"/>
    <mergeCell ref="R8:S9"/>
    <mergeCell ref="S10:S11"/>
    <mergeCell ref="T8:T9"/>
    <mergeCell ref="K10:K11"/>
    <mergeCell ref="B8:B11"/>
    <mergeCell ref="C8:C11"/>
    <mergeCell ref="D8:D11"/>
    <mergeCell ref="E8:E11"/>
    <mergeCell ref="CT9:CV9"/>
    <mergeCell ref="CW9:DA9"/>
    <mergeCell ref="CX10:CX11"/>
    <mergeCell ref="CY10:CY11"/>
    <mergeCell ref="DA10:DA11"/>
    <mergeCell ref="CZ10:CZ11"/>
    <mergeCell ref="CS10:CS11"/>
    <mergeCell ref="CK10:CK11"/>
    <mergeCell ref="CD10:CD11"/>
    <mergeCell ref="CE10:CE11"/>
    <mergeCell ref="CM10:CM11"/>
    <mergeCell ref="CR10:CR11"/>
    <mergeCell ref="I10:I11"/>
    <mergeCell ref="J10:J11"/>
    <mergeCell ref="L10:L11"/>
    <mergeCell ref="CN8:CS8"/>
    <mergeCell ref="CQ9:CS9"/>
    <mergeCell ref="BJ10:BJ11"/>
    <mergeCell ref="BE8:BL8"/>
    <mergeCell ref="BF9:BG9"/>
    <mergeCell ref="BH9:BJ9"/>
    <mergeCell ref="BE9:BE11"/>
    <mergeCell ref="AV8:AV11"/>
    <mergeCell ref="G8:O8"/>
    <mergeCell ref="N9:O9"/>
    <mergeCell ref="N10:N11"/>
    <mergeCell ref="O10:O11"/>
    <mergeCell ref="G10:G11"/>
    <mergeCell ref="G9:L9"/>
    <mergeCell ref="H10:H11"/>
    <mergeCell ref="AL10:AL11"/>
    <mergeCell ref="AE8:AN9"/>
    <mergeCell ref="AO8:AR9"/>
    <mergeCell ref="AF10:AK10"/>
    <mergeCell ref="AE10:AE11"/>
    <mergeCell ref="AQ10:AQ11"/>
    <mergeCell ref="AN10:AN11"/>
    <mergeCell ref="AR10:AR11"/>
    <mergeCell ref="AO10:AO11"/>
    <mergeCell ref="AM10:AM11"/>
    <mergeCell ref="AP10:AP11"/>
    <mergeCell ref="A8:A11"/>
    <mergeCell ref="AZ8:AZ11"/>
    <mergeCell ref="AS8:AS11"/>
    <mergeCell ref="AT8:AT11"/>
    <mergeCell ref="AW8:AW11"/>
    <mergeCell ref="Y10:Y11"/>
    <mergeCell ref="U8:Y9"/>
    <mergeCell ref="Z10:Z11"/>
    <mergeCell ref="AA10:AA11"/>
    <mergeCell ref="U10:U11"/>
    <mergeCell ref="V10:V11"/>
    <mergeCell ref="W10:W11"/>
    <mergeCell ref="X10:X11"/>
    <mergeCell ref="AB10:AB11"/>
    <mergeCell ref="AC10:AC11"/>
    <mergeCell ref="AD10:AD11"/>
    <mergeCell ref="Z8:AD9"/>
    <mergeCell ref="BQ10:BQ11"/>
    <mergeCell ref="BM10:BM11"/>
    <mergeCell ref="BN10:BN11"/>
    <mergeCell ref="BO10:BO11"/>
    <mergeCell ref="BP10:BP11"/>
    <mergeCell ref="BM8:BW8"/>
    <mergeCell ref="BS9:BX9"/>
    <mergeCell ref="BA8:BD8"/>
    <mergeCell ref="BB9:BD9"/>
    <mergeCell ref="BA10:BA11"/>
    <mergeCell ref="BB10:BB11"/>
    <mergeCell ref="BC10:BC11"/>
    <mergeCell ref="BD10:BD11"/>
  </mergeCells>
  <printOptions/>
  <pageMargins left="0.7480314960629921" right="0.35433070866141736" top="0.7874015748031497" bottom="0.7874015748031497" header="0.5118110236220472" footer="0.5118110236220472"/>
  <pageSetup fitToWidth="10" fitToHeight="1" horizontalDpi="600" verticalDpi="600" orientation="landscape" paperSize="9" scale="54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O63"/>
  <sheetViews>
    <sheetView zoomScale="85" zoomScaleNormal="85" workbookViewId="0" topLeftCell="A1">
      <selection activeCell="M23" sqref="M23"/>
    </sheetView>
  </sheetViews>
  <sheetFormatPr defaultColWidth="8.88671875" defaultRowHeight="13.5"/>
  <cols>
    <col min="1" max="1" width="17.4453125" style="322" customWidth="1"/>
    <col min="2" max="2" width="9.3359375" style="321" customWidth="1"/>
    <col min="3" max="3" width="7.99609375" style="323" customWidth="1"/>
    <col min="4" max="4" width="7.99609375" style="324" customWidth="1"/>
    <col min="5" max="5" width="7.99609375" style="321" customWidth="1"/>
    <col min="6" max="6" width="7.77734375" style="321" customWidth="1"/>
    <col min="7" max="9" width="7.99609375" style="321" customWidth="1"/>
    <col min="10" max="15" width="7.99609375" style="61" customWidth="1"/>
    <col min="16" max="16384" width="7.99609375" style="321" customWidth="1"/>
  </cols>
  <sheetData>
    <row r="1" spans="1:15" ht="15.75" customHeight="1">
      <c r="A1" s="365" t="s">
        <v>2095</v>
      </c>
      <c r="B1" s="366" t="s">
        <v>832</v>
      </c>
      <c r="C1" s="366" t="s">
        <v>833</v>
      </c>
      <c r="D1" s="737" t="s">
        <v>834</v>
      </c>
      <c r="J1" s="1"/>
      <c r="K1" s="1"/>
      <c r="L1" s="1"/>
      <c r="M1" s="1"/>
      <c r="N1" s="1"/>
      <c r="O1" s="1"/>
    </row>
    <row r="2" spans="1:15" ht="15.75" customHeight="1">
      <c r="A2" s="367" t="s">
        <v>133</v>
      </c>
      <c r="B2" s="363">
        <v>75</v>
      </c>
      <c r="C2" s="738">
        <v>3</v>
      </c>
      <c r="D2" s="739" t="s">
        <v>1130</v>
      </c>
      <c r="E2" s="1776" t="s">
        <v>835</v>
      </c>
      <c r="F2" s="1776"/>
      <c r="G2" s="1776"/>
      <c r="H2" s="1776"/>
      <c r="I2" s="1776"/>
      <c r="J2" s="1"/>
      <c r="K2" s="1"/>
      <c r="L2" s="1"/>
      <c r="M2" s="1"/>
      <c r="N2" s="1"/>
      <c r="O2" s="1"/>
    </row>
    <row r="3" spans="1:15" ht="15.75" customHeight="1">
      <c r="A3" s="367" t="s">
        <v>134</v>
      </c>
      <c r="B3" s="363">
        <v>33</v>
      </c>
      <c r="C3" s="740"/>
      <c r="D3" s="739" t="s">
        <v>1131</v>
      </c>
      <c r="E3" s="1776"/>
      <c r="F3" s="1776"/>
      <c r="G3" s="1776"/>
      <c r="H3" s="1776"/>
      <c r="I3" s="1776"/>
      <c r="J3" s="1"/>
      <c r="K3" s="1"/>
      <c r="L3" s="1"/>
      <c r="M3" s="1"/>
      <c r="N3" s="1"/>
      <c r="O3" s="1"/>
    </row>
    <row r="4" spans="1:15" ht="15.75" customHeight="1">
      <c r="A4" s="367" t="s">
        <v>135</v>
      </c>
      <c r="B4" s="363">
        <v>19</v>
      </c>
      <c r="C4" s="740"/>
      <c r="D4" s="739" t="s">
        <v>1131</v>
      </c>
      <c r="J4" s="1"/>
      <c r="K4" s="1"/>
      <c r="L4" s="1"/>
      <c r="M4" s="1"/>
      <c r="N4" s="1"/>
      <c r="O4" s="1"/>
    </row>
    <row r="5" spans="1:15" ht="15.75" customHeight="1">
      <c r="A5" s="367" t="s">
        <v>136</v>
      </c>
      <c r="B5" s="363">
        <v>120</v>
      </c>
      <c r="C5" s="740"/>
      <c r="D5" s="741"/>
      <c r="J5" s="1"/>
      <c r="K5" s="1"/>
      <c r="L5" s="1"/>
      <c r="M5" s="1"/>
      <c r="N5" s="1"/>
      <c r="O5" s="1"/>
    </row>
    <row r="6" spans="1:15" ht="15.75" customHeight="1">
      <c r="A6" s="367" t="s">
        <v>1930</v>
      </c>
      <c r="B6" s="363">
        <v>144</v>
      </c>
      <c r="C6" s="740"/>
      <c r="D6" s="741"/>
      <c r="J6" s="1"/>
      <c r="K6" s="1"/>
      <c r="L6" s="1"/>
      <c r="M6" s="1"/>
      <c r="N6" s="1"/>
      <c r="O6" s="1"/>
    </row>
    <row r="7" spans="1:15" ht="15.75" customHeight="1">
      <c r="A7" s="367" t="s">
        <v>137</v>
      </c>
      <c r="B7" s="363">
        <v>60</v>
      </c>
      <c r="C7" s="740"/>
      <c r="D7" s="741"/>
      <c r="F7" s="853" t="s">
        <v>643</v>
      </c>
      <c r="G7" s="853"/>
      <c r="H7" s="853"/>
      <c r="I7" s="853"/>
      <c r="J7" s="1"/>
      <c r="K7" s="1"/>
      <c r="L7" s="1"/>
      <c r="M7" s="1"/>
      <c r="N7" s="1"/>
      <c r="O7" s="1"/>
    </row>
    <row r="8" spans="1:15" ht="15.75" customHeight="1">
      <c r="A8" s="367" t="s">
        <v>138</v>
      </c>
      <c r="B8" s="363">
        <v>6</v>
      </c>
      <c r="C8" s="740"/>
      <c r="D8" s="741"/>
      <c r="F8" s="853" t="s">
        <v>1132</v>
      </c>
      <c r="G8" s="853"/>
      <c r="H8" s="853"/>
      <c r="I8" s="853"/>
      <c r="J8" s="11"/>
      <c r="K8" s="11"/>
      <c r="L8" s="11"/>
      <c r="M8" s="11"/>
      <c r="N8" s="11"/>
      <c r="O8" s="11"/>
    </row>
    <row r="9" spans="1:15" ht="15.75" customHeight="1">
      <c r="A9" s="367" t="s">
        <v>139</v>
      </c>
      <c r="B9" s="363">
        <v>217</v>
      </c>
      <c r="C9" s="740"/>
      <c r="D9" s="741"/>
      <c r="J9" s="11"/>
      <c r="K9" s="11"/>
      <c r="L9" s="11"/>
      <c r="M9" s="11"/>
      <c r="N9" s="11"/>
      <c r="O9" s="11"/>
    </row>
    <row r="10" spans="1:15" ht="15.75" customHeight="1">
      <c r="A10" s="367" t="s">
        <v>140</v>
      </c>
      <c r="B10" s="363">
        <v>62</v>
      </c>
      <c r="C10" s="740"/>
      <c r="D10" s="741"/>
      <c r="J10" s="11"/>
      <c r="K10" s="11"/>
      <c r="L10" s="11"/>
      <c r="M10" s="11"/>
      <c r="N10" s="11"/>
      <c r="O10" s="11"/>
    </row>
    <row r="11" spans="1:15" ht="15.75" customHeight="1">
      <c r="A11" s="367" t="s">
        <v>141</v>
      </c>
      <c r="B11" s="363">
        <v>52</v>
      </c>
      <c r="C11" s="740"/>
      <c r="D11" s="741"/>
      <c r="J11" s="11"/>
      <c r="K11" s="11"/>
      <c r="L11" s="11"/>
      <c r="M11" s="11"/>
      <c r="N11" s="11"/>
      <c r="O11" s="11"/>
    </row>
    <row r="12" spans="1:15" ht="15.75" customHeight="1">
      <c r="A12" s="367" t="s">
        <v>142</v>
      </c>
      <c r="B12" s="363">
        <v>84</v>
      </c>
      <c r="C12" s="740"/>
      <c r="D12" s="741"/>
      <c r="J12" s="11"/>
      <c r="K12" s="11"/>
      <c r="L12" s="11"/>
      <c r="M12" s="11"/>
      <c r="N12" s="11"/>
      <c r="O12" s="11"/>
    </row>
    <row r="13" spans="1:15" ht="15.75" customHeight="1">
      <c r="A13" s="367" t="s">
        <v>143</v>
      </c>
      <c r="B13" s="363">
        <v>112</v>
      </c>
      <c r="C13" s="740"/>
      <c r="D13" s="741"/>
      <c r="J13" s="11"/>
      <c r="K13" s="11"/>
      <c r="L13" s="11"/>
      <c r="M13" s="11"/>
      <c r="N13" s="11"/>
      <c r="O13" s="11"/>
    </row>
    <row r="14" spans="1:15" ht="15.75" customHeight="1">
      <c r="A14" s="367" t="s">
        <v>144</v>
      </c>
      <c r="B14" s="363">
        <v>24</v>
      </c>
      <c r="C14" s="740"/>
      <c r="D14" s="741"/>
      <c r="J14" s="38"/>
      <c r="K14" s="38"/>
      <c r="L14" s="38"/>
      <c r="M14" s="38"/>
      <c r="N14" s="38"/>
      <c r="O14" s="38"/>
    </row>
    <row r="15" spans="1:15" ht="15.75" customHeight="1">
      <c r="A15" s="367" t="s">
        <v>145</v>
      </c>
      <c r="B15" s="363">
        <v>72</v>
      </c>
      <c r="C15" s="740"/>
      <c r="D15" s="741"/>
      <c r="J15" s="38"/>
      <c r="K15" s="38"/>
      <c r="L15" s="38"/>
      <c r="M15" s="38"/>
      <c r="N15" s="38"/>
      <c r="O15" s="38"/>
    </row>
    <row r="16" spans="1:15" ht="15.75" customHeight="1">
      <c r="A16" s="367" t="s">
        <v>146</v>
      </c>
      <c r="B16" s="363">
        <v>32</v>
      </c>
      <c r="C16" s="740"/>
      <c r="D16" s="741"/>
      <c r="J16" s="38"/>
      <c r="K16" s="38"/>
      <c r="L16" s="38"/>
      <c r="M16" s="38"/>
      <c r="N16" s="38"/>
      <c r="O16" s="38"/>
    </row>
    <row r="17" spans="1:15" ht="15.75" customHeight="1">
      <c r="A17" s="367" t="s">
        <v>147</v>
      </c>
      <c r="B17" s="363">
        <v>52</v>
      </c>
      <c r="C17" s="740"/>
      <c r="D17" s="741"/>
      <c r="J17" s="38"/>
      <c r="K17" s="38"/>
      <c r="L17" s="38"/>
      <c r="M17" s="38"/>
      <c r="N17" s="38"/>
      <c r="O17" s="38"/>
    </row>
    <row r="18" spans="1:15" ht="15.75" customHeight="1">
      <c r="A18" s="367" t="s">
        <v>148</v>
      </c>
      <c r="B18" s="363">
        <v>84</v>
      </c>
      <c r="C18" s="740"/>
      <c r="D18" s="741"/>
      <c r="J18" s="38"/>
      <c r="K18" s="38"/>
      <c r="L18" s="38"/>
      <c r="M18" s="38"/>
      <c r="N18" s="38"/>
      <c r="O18" s="38"/>
    </row>
    <row r="19" spans="1:15" ht="15.75" customHeight="1">
      <c r="A19" s="367" t="s">
        <v>149</v>
      </c>
      <c r="B19" s="363">
        <v>80</v>
      </c>
      <c r="C19" s="740"/>
      <c r="D19" s="741"/>
      <c r="J19" s="38"/>
      <c r="K19" s="38"/>
      <c r="L19" s="38"/>
      <c r="M19" s="38"/>
      <c r="N19" s="38"/>
      <c r="O19" s="38"/>
    </row>
    <row r="20" spans="1:15" ht="15.75" customHeight="1">
      <c r="A20" s="367" t="s">
        <v>150</v>
      </c>
      <c r="B20" s="363">
        <v>50</v>
      </c>
      <c r="C20" s="740"/>
      <c r="D20" s="741"/>
      <c r="J20" s="38"/>
      <c r="K20" s="38"/>
      <c r="L20" s="38"/>
      <c r="M20" s="38"/>
      <c r="N20" s="38"/>
      <c r="O20" s="38"/>
    </row>
    <row r="21" spans="1:15" ht="15.75" customHeight="1">
      <c r="A21" s="367" t="s">
        <v>151</v>
      </c>
      <c r="B21" s="363">
        <v>28</v>
      </c>
      <c r="C21" s="740"/>
      <c r="D21" s="741"/>
      <c r="J21" s="38"/>
      <c r="K21" s="38"/>
      <c r="L21" s="38"/>
      <c r="M21" s="38"/>
      <c r="N21" s="38"/>
      <c r="O21" s="38"/>
    </row>
    <row r="22" spans="1:15" ht="15.75" customHeight="1">
      <c r="A22" s="367" t="s">
        <v>152</v>
      </c>
      <c r="B22" s="363">
        <v>72</v>
      </c>
      <c r="C22" s="740"/>
      <c r="D22" s="741"/>
      <c r="J22" s="38"/>
      <c r="K22" s="38"/>
      <c r="L22" s="38"/>
      <c r="M22" s="38"/>
      <c r="N22" s="38"/>
      <c r="O22" s="38"/>
    </row>
    <row r="23" spans="1:15" ht="15.75" customHeight="1">
      <c r="A23" s="367" t="s">
        <v>153</v>
      </c>
      <c r="B23" s="363">
        <v>28</v>
      </c>
      <c r="C23" s="740"/>
      <c r="D23" s="741"/>
      <c r="J23" s="38"/>
      <c r="K23" s="38"/>
      <c r="L23" s="38"/>
      <c r="M23" s="38"/>
      <c r="N23" s="38"/>
      <c r="O23" s="38"/>
    </row>
    <row r="24" spans="1:15" ht="15.75" customHeight="1">
      <c r="A24" s="367" t="s">
        <v>154</v>
      </c>
      <c r="B24" s="363">
        <v>112</v>
      </c>
      <c r="C24" s="740"/>
      <c r="D24" s="741"/>
      <c r="J24" s="38"/>
      <c r="K24" s="38"/>
      <c r="L24" s="38"/>
      <c r="M24" s="38"/>
      <c r="N24" s="38"/>
      <c r="O24" s="38"/>
    </row>
    <row r="25" spans="1:15" ht="15.75" customHeight="1">
      <c r="A25" s="367" t="s">
        <v>155</v>
      </c>
      <c r="B25" s="363">
        <v>72</v>
      </c>
      <c r="C25" s="740"/>
      <c r="D25" s="741"/>
      <c r="J25" s="38"/>
      <c r="K25" s="38"/>
      <c r="L25" s="38"/>
      <c r="M25" s="38"/>
      <c r="N25" s="38"/>
      <c r="O25" s="38"/>
    </row>
    <row r="26" spans="1:15" ht="15.75" customHeight="1">
      <c r="A26" s="367" t="s">
        <v>156</v>
      </c>
      <c r="B26" s="363">
        <v>116</v>
      </c>
      <c r="C26" s="740"/>
      <c r="D26" s="741"/>
      <c r="J26" s="38"/>
      <c r="K26" s="38"/>
      <c r="L26" s="38"/>
      <c r="M26" s="38"/>
      <c r="N26" s="38"/>
      <c r="O26" s="38"/>
    </row>
    <row r="27" spans="1:15" ht="15.75" customHeight="1">
      <c r="A27" s="367" t="s">
        <v>157</v>
      </c>
      <c r="B27" s="363">
        <v>84</v>
      </c>
      <c r="C27" s="740"/>
      <c r="D27" s="741"/>
      <c r="J27" s="38"/>
      <c r="K27" s="38"/>
      <c r="L27" s="38"/>
      <c r="M27" s="38"/>
      <c r="N27" s="38"/>
      <c r="O27" s="38"/>
    </row>
    <row r="28" spans="1:15" ht="15.75" customHeight="1">
      <c r="A28" s="367" t="s">
        <v>158</v>
      </c>
      <c r="B28" s="363">
        <v>164</v>
      </c>
      <c r="C28" s="740"/>
      <c r="D28" s="741"/>
      <c r="J28" s="38"/>
      <c r="K28" s="38"/>
      <c r="L28" s="38"/>
      <c r="M28" s="38"/>
      <c r="N28" s="38"/>
      <c r="O28" s="38"/>
    </row>
    <row r="29" spans="1:15" ht="15.75" customHeight="1">
      <c r="A29" s="367" t="s">
        <v>159</v>
      </c>
      <c r="B29" s="363">
        <v>68</v>
      </c>
      <c r="C29" s="740"/>
      <c r="D29" s="741"/>
      <c r="J29" s="38"/>
      <c r="K29" s="38"/>
      <c r="L29" s="38"/>
      <c r="M29" s="38"/>
      <c r="N29" s="38"/>
      <c r="O29" s="38"/>
    </row>
    <row r="30" spans="1:15" ht="15.75" customHeight="1">
      <c r="A30" s="367" t="s">
        <v>160</v>
      </c>
      <c r="B30" s="363">
        <v>148</v>
      </c>
      <c r="C30" s="740"/>
      <c r="D30" s="741"/>
      <c r="J30" s="38"/>
      <c r="K30" s="38"/>
      <c r="L30" s="38"/>
      <c r="M30" s="38"/>
      <c r="N30" s="38"/>
      <c r="O30" s="38"/>
    </row>
    <row r="31" spans="1:15" ht="15.75" customHeight="1">
      <c r="A31" s="367" t="s">
        <v>161</v>
      </c>
      <c r="B31" s="363">
        <v>104</v>
      </c>
      <c r="C31" s="740"/>
      <c r="D31" s="741"/>
      <c r="J31" s="38"/>
      <c r="K31" s="38"/>
      <c r="L31" s="38"/>
      <c r="M31" s="38"/>
      <c r="N31" s="38"/>
      <c r="O31" s="38"/>
    </row>
    <row r="32" spans="1:15" ht="15.75" customHeight="1">
      <c r="A32" s="367" t="s">
        <v>162</v>
      </c>
      <c r="B32" s="363">
        <v>20</v>
      </c>
      <c r="C32" s="740"/>
      <c r="D32" s="741"/>
      <c r="J32" s="38"/>
      <c r="K32" s="38"/>
      <c r="L32" s="38"/>
      <c r="M32" s="38"/>
      <c r="N32" s="38"/>
      <c r="O32" s="38"/>
    </row>
    <row r="33" spans="1:15" ht="15.75" customHeight="1">
      <c r="A33" s="367" t="s">
        <v>163</v>
      </c>
      <c r="B33" s="363">
        <v>52</v>
      </c>
      <c r="C33" s="740"/>
      <c r="D33" s="741"/>
      <c r="J33" s="38"/>
      <c r="K33" s="38"/>
      <c r="L33" s="38"/>
      <c r="M33" s="38"/>
      <c r="N33" s="38"/>
      <c r="O33" s="38"/>
    </row>
    <row r="34" spans="1:15" ht="15.75" customHeight="1">
      <c r="A34" s="367" t="s">
        <v>164</v>
      </c>
      <c r="B34" s="363">
        <v>49</v>
      </c>
      <c r="C34" s="740"/>
      <c r="D34" s="741"/>
      <c r="J34" s="38"/>
      <c r="K34" s="38"/>
      <c r="L34" s="38"/>
      <c r="M34" s="38"/>
      <c r="N34" s="38"/>
      <c r="O34" s="38"/>
    </row>
    <row r="35" spans="1:15" ht="15.75" customHeight="1">
      <c r="A35" s="367" t="s">
        <v>165</v>
      </c>
      <c r="B35" s="363">
        <v>62</v>
      </c>
      <c r="C35" s="740"/>
      <c r="D35" s="741"/>
      <c r="J35" s="38"/>
      <c r="K35" s="38"/>
      <c r="L35" s="38"/>
      <c r="M35" s="38"/>
      <c r="N35" s="38"/>
      <c r="O35" s="38"/>
    </row>
    <row r="36" spans="1:15" ht="15.75" customHeight="1">
      <c r="A36" s="367" t="s">
        <v>166</v>
      </c>
      <c r="B36" s="363">
        <v>65</v>
      </c>
      <c r="C36" s="740"/>
      <c r="D36" s="741"/>
      <c r="J36" s="38"/>
      <c r="K36" s="38"/>
      <c r="L36" s="38"/>
      <c r="M36" s="38"/>
      <c r="N36" s="38"/>
      <c r="O36" s="38"/>
    </row>
    <row r="37" spans="1:15" ht="15.75" customHeight="1">
      <c r="A37" s="367" t="s">
        <v>167</v>
      </c>
      <c r="B37" s="363">
        <v>45</v>
      </c>
      <c r="C37" s="740"/>
      <c r="D37" s="741"/>
      <c r="J37" s="38"/>
      <c r="K37" s="38"/>
      <c r="L37" s="38"/>
      <c r="M37" s="38"/>
      <c r="N37" s="38"/>
      <c r="O37" s="38"/>
    </row>
    <row r="38" spans="1:15" ht="15.75" customHeight="1">
      <c r="A38" s="367" t="s">
        <v>168</v>
      </c>
      <c r="B38" s="363">
        <v>113</v>
      </c>
      <c r="C38" s="740"/>
      <c r="D38" s="741"/>
      <c r="J38" s="38"/>
      <c r="K38" s="38"/>
      <c r="L38" s="38"/>
      <c r="M38" s="38"/>
      <c r="N38" s="38"/>
      <c r="O38" s="38"/>
    </row>
    <row r="39" spans="1:15" ht="15.75" customHeight="1">
      <c r="A39" s="367" t="s">
        <v>169</v>
      </c>
      <c r="B39" s="363">
        <v>102</v>
      </c>
      <c r="C39" s="740"/>
      <c r="D39" s="741"/>
      <c r="J39" s="38"/>
      <c r="K39" s="38"/>
      <c r="L39" s="38"/>
      <c r="M39" s="38"/>
      <c r="N39" s="38"/>
      <c r="O39" s="38"/>
    </row>
    <row r="40" spans="1:15" ht="15.75" customHeight="1">
      <c r="A40" s="367" t="s">
        <v>170</v>
      </c>
      <c r="B40" s="363">
        <v>216</v>
      </c>
      <c r="C40" s="740"/>
      <c r="D40" s="741"/>
      <c r="J40" s="38"/>
      <c r="K40" s="38"/>
      <c r="L40" s="38"/>
      <c r="M40" s="38"/>
      <c r="N40" s="38"/>
      <c r="O40" s="38"/>
    </row>
    <row r="41" spans="1:15" ht="15.75" customHeight="1">
      <c r="A41" s="367" t="s">
        <v>171</v>
      </c>
      <c r="B41" s="363">
        <v>95</v>
      </c>
      <c r="C41" s="740"/>
      <c r="D41" s="741"/>
      <c r="J41" s="11"/>
      <c r="K41" s="11"/>
      <c r="L41" s="11"/>
      <c r="M41" s="11"/>
      <c r="N41" s="11"/>
      <c r="O41" s="11"/>
    </row>
    <row r="42" spans="1:15" ht="15.75" customHeight="1">
      <c r="A42" s="367" t="s">
        <v>172</v>
      </c>
      <c r="B42" s="363">
        <v>159</v>
      </c>
      <c r="C42" s="740"/>
      <c r="D42" s="741"/>
      <c r="J42" s="11"/>
      <c r="K42" s="11"/>
      <c r="L42" s="11"/>
      <c r="M42" s="11"/>
      <c r="N42" s="11"/>
      <c r="O42" s="11"/>
    </row>
    <row r="43" spans="1:15" ht="15.75" customHeight="1">
      <c r="A43" s="367" t="s">
        <v>173</v>
      </c>
      <c r="B43" s="363">
        <v>155</v>
      </c>
      <c r="C43" s="740"/>
      <c r="D43" s="741"/>
      <c r="J43" s="11"/>
      <c r="K43" s="11"/>
      <c r="L43" s="11"/>
      <c r="M43" s="11"/>
      <c r="N43" s="11"/>
      <c r="O43" s="11"/>
    </row>
    <row r="44" spans="1:15" ht="15.75" customHeight="1">
      <c r="A44" s="367" t="s">
        <v>174</v>
      </c>
      <c r="B44" s="363">
        <v>112</v>
      </c>
      <c r="C44" s="740"/>
      <c r="D44" s="741"/>
      <c r="J44" s="11"/>
      <c r="K44" s="11"/>
      <c r="L44" s="11"/>
      <c r="M44" s="11"/>
      <c r="N44" s="11"/>
      <c r="O44" s="11"/>
    </row>
    <row r="45" spans="1:15" ht="15.75" customHeight="1">
      <c r="A45" s="367" t="s">
        <v>175</v>
      </c>
      <c r="B45" s="363">
        <v>128</v>
      </c>
      <c r="C45" s="740"/>
      <c r="D45" s="741"/>
      <c r="J45" s="11"/>
      <c r="K45" s="11"/>
      <c r="L45" s="11"/>
      <c r="M45" s="11"/>
      <c r="N45" s="11"/>
      <c r="O45" s="11"/>
    </row>
    <row r="46" spans="1:15" ht="15.75" customHeight="1">
      <c r="A46" s="367" t="s">
        <v>176</v>
      </c>
      <c r="B46" s="363">
        <v>76</v>
      </c>
      <c r="C46" s="740"/>
      <c r="D46" s="741"/>
      <c r="J46" s="11"/>
      <c r="K46" s="11"/>
      <c r="L46" s="11"/>
      <c r="M46" s="11"/>
      <c r="N46" s="11"/>
      <c r="O46" s="11"/>
    </row>
    <row r="47" spans="1:15" ht="15.75" customHeight="1">
      <c r="A47" s="367" t="s">
        <v>177</v>
      </c>
      <c r="B47" s="363">
        <v>36</v>
      </c>
      <c r="C47" s="740"/>
      <c r="D47" s="741"/>
      <c r="J47" s="11"/>
      <c r="K47" s="11"/>
      <c r="L47" s="11"/>
      <c r="M47" s="11"/>
      <c r="N47" s="11"/>
      <c r="O47" s="11"/>
    </row>
    <row r="48" spans="1:15" ht="15.75" customHeight="1">
      <c r="A48" s="367" t="s">
        <v>1931</v>
      </c>
      <c r="B48" s="363">
        <v>156</v>
      </c>
      <c r="C48" s="740"/>
      <c r="D48" s="741"/>
      <c r="J48" s="11"/>
      <c r="K48" s="11"/>
      <c r="L48" s="11"/>
      <c r="M48" s="11"/>
      <c r="N48" s="11"/>
      <c r="O48" s="11"/>
    </row>
    <row r="49" spans="1:15" ht="15.75" customHeight="1">
      <c r="A49" s="367" t="s">
        <v>178</v>
      </c>
      <c r="B49" s="363">
        <v>96</v>
      </c>
      <c r="C49" s="740"/>
      <c r="D49" s="741"/>
      <c r="J49" s="11"/>
      <c r="K49" s="11"/>
      <c r="L49" s="11"/>
      <c r="M49" s="11"/>
      <c r="N49" s="11"/>
      <c r="O49" s="11"/>
    </row>
    <row r="50" spans="1:15" ht="15.75" customHeight="1">
      <c r="A50" s="367" t="s">
        <v>1932</v>
      </c>
      <c r="B50" s="363">
        <v>54</v>
      </c>
      <c r="C50" s="740"/>
      <c r="D50" s="741"/>
      <c r="J50" s="11"/>
      <c r="K50" s="11"/>
      <c r="L50" s="11"/>
      <c r="M50" s="11"/>
      <c r="N50" s="11"/>
      <c r="O50" s="11"/>
    </row>
    <row r="51" spans="1:15" ht="15.75" customHeight="1">
      <c r="A51" s="367" t="s">
        <v>179</v>
      </c>
      <c r="B51" s="363">
        <v>32</v>
      </c>
      <c r="C51" s="740"/>
      <c r="D51" s="741"/>
      <c r="J51" s="11"/>
      <c r="K51" s="11"/>
      <c r="L51" s="11"/>
      <c r="M51" s="11"/>
      <c r="N51" s="11"/>
      <c r="O51" s="11"/>
    </row>
    <row r="52" spans="1:15" ht="15.75" customHeight="1">
      <c r="A52" s="367" t="s">
        <v>180</v>
      </c>
      <c r="B52" s="363">
        <v>24</v>
      </c>
      <c r="C52" s="740"/>
      <c r="D52" s="741"/>
      <c r="J52" s="11"/>
      <c r="K52" s="11"/>
      <c r="L52" s="11"/>
      <c r="M52" s="11"/>
      <c r="N52" s="11"/>
      <c r="O52" s="11"/>
    </row>
    <row r="53" spans="1:15" ht="15.75" customHeight="1">
      <c r="A53" s="367" t="s">
        <v>181</v>
      </c>
      <c r="B53" s="363">
        <v>32</v>
      </c>
      <c r="C53" s="740"/>
      <c r="D53" s="741"/>
      <c r="J53" s="11"/>
      <c r="K53" s="11"/>
      <c r="L53" s="11"/>
      <c r="M53" s="11"/>
      <c r="N53" s="11"/>
      <c r="O53" s="11"/>
    </row>
    <row r="54" spans="1:15" ht="15.75" customHeight="1">
      <c r="A54" s="368" t="s">
        <v>1933</v>
      </c>
      <c r="B54" s="364">
        <v>36</v>
      </c>
      <c r="C54" s="740"/>
      <c r="D54" s="741"/>
      <c r="J54" s="11"/>
      <c r="K54" s="11"/>
      <c r="L54" s="11"/>
      <c r="M54" s="11"/>
      <c r="N54" s="11"/>
      <c r="O54" s="11"/>
    </row>
    <row r="55" spans="1:15" ht="15.75" customHeight="1">
      <c r="A55" s="368" t="s">
        <v>1934</v>
      </c>
      <c r="B55" s="364">
        <v>37</v>
      </c>
      <c r="C55" s="740"/>
      <c r="D55" s="741"/>
      <c r="J55" s="11"/>
      <c r="K55" s="11"/>
      <c r="L55" s="11"/>
      <c r="M55" s="11"/>
      <c r="N55" s="11"/>
      <c r="O55" s="11"/>
    </row>
    <row r="56" spans="1:15" ht="15.75" customHeight="1">
      <c r="A56" s="368" t="s">
        <v>182</v>
      </c>
      <c r="B56" s="364">
        <v>137</v>
      </c>
      <c r="C56" s="740"/>
      <c r="D56" s="741"/>
      <c r="J56" s="11"/>
      <c r="K56" s="11"/>
      <c r="L56" s="11"/>
      <c r="M56" s="11"/>
      <c r="N56" s="11"/>
      <c r="O56" s="11"/>
    </row>
    <row r="57" spans="1:15" ht="15.75" customHeight="1">
      <c r="A57" s="368" t="s">
        <v>183</v>
      </c>
      <c r="B57" s="364">
        <v>268</v>
      </c>
      <c r="C57" s="740"/>
      <c r="D57" s="741"/>
      <c r="J57" s="11"/>
      <c r="K57" s="11"/>
      <c r="L57" s="11"/>
      <c r="M57" s="11"/>
      <c r="N57" s="11"/>
      <c r="O57" s="11"/>
    </row>
    <row r="58" spans="1:15" ht="15.75" customHeight="1">
      <c r="A58" s="368" t="s">
        <v>1935</v>
      </c>
      <c r="B58" s="364">
        <v>177</v>
      </c>
      <c r="C58" s="740"/>
      <c r="D58" s="741"/>
      <c r="J58" s="11"/>
      <c r="K58" s="11"/>
      <c r="L58" s="11"/>
      <c r="M58" s="11"/>
      <c r="N58" s="11"/>
      <c r="O58" s="11"/>
    </row>
    <row r="59" spans="1:15" ht="15.75" customHeight="1">
      <c r="A59" s="368" t="s">
        <v>184</v>
      </c>
      <c r="B59" s="364">
        <v>176</v>
      </c>
      <c r="C59" s="740"/>
      <c r="D59" s="741"/>
      <c r="J59" s="11"/>
      <c r="K59" s="11"/>
      <c r="L59" s="11"/>
      <c r="M59" s="11"/>
      <c r="N59" s="11"/>
      <c r="O59" s="11"/>
    </row>
    <row r="60" spans="1:15" ht="15.75" customHeight="1">
      <c r="A60" s="368" t="s">
        <v>185</v>
      </c>
      <c r="B60" s="364">
        <v>76</v>
      </c>
      <c r="C60" s="740"/>
      <c r="D60" s="741"/>
      <c r="J60" s="11"/>
      <c r="K60" s="11"/>
      <c r="L60" s="11"/>
      <c r="M60" s="11"/>
      <c r="N60" s="11"/>
      <c r="O60" s="11"/>
    </row>
    <row r="61" spans="1:15" ht="15.75" customHeight="1">
      <c r="A61" s="368" t="s">
        <v>186</v>
      </c>
      <c r="B61" s="364">
        <v>236</v>
      </c>
      <c r="C61" s="740"/>
      <c r="D61" s="741"/>
      <c r="J61" s="11"/>
      <c r="K61" s="11"/>
      <c r="L61" s="11"/>
      <c r="M61" s="11"/>
      <c r="N61" s="11"/>
      <c r="O61" s="11"/>
    </row>
    <row r="62" spans="1:15" ht="15.75" customHeight="1">
      <c r="A62" s="368" t="s">
        <v>187</v>
      </c>
      <c r="B62" s="364">
        <v>96</v>
      </c>
      <c r="C62" s="740"/>
      <c r="D62" s="741"/>
      <c r="J62" s="11"/>
      <c r="K62" s="11"/>
      <c r="L62" s="11"/>
      <c r="M62" s="11"/>
      <c r="N62" s="11"/>
      <c r="O62" s="11"/>
    </row>
    <row r="63" spans="1:15" ht="15.75" customHeight="1">
      <c r="A63" s="368" t="s">
        <v>188</v>
      </c>
      <c r="B63" s="364">
        <v>72</v>
      </c>
      <c r="C63" s="740"/>
      <c r="D63" s="741"/>
      <c r="J63" s="11"/>
      <c r="K63" s="11"/>
      <c r="L63" s="11"/>
      <c r="M63" s="11"/>
      <c r="N63" s="11"/>
      <c r="O63" s="11"/>
    </row>
  </sheetData>
  <sheetProtection password="CC4D" sheet="1" objects="1" scenarios="1"/>
  <mergeCells count="1">
    <mergeCell ref="E2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7"/>
    <pageSetUpPr fitToPage="1"/>
  </sheetPr>
  <dimension ref="A1:Q86"/>
  <sheetViews>
    <sheetView showGridLines="0" showZeros="0" zoomScale="70" zoomScaleNormal="70" zoomScaleSheetLayoutView="75" workbookViewId="0" topLeftCell="A1">
      <pane xSplit="3" ySplit="6" topLeftCell="D46" activePane="bottomRight" state="frozen"/>
      <selection pane="topLeft" activeCell="B29" sqref="B29:C29"/>
      <selection pane="topRight" activeCell="B29" sqref="B29:C29"/>
      <selection pane="bottomLeft" activeCell="B29" sqref="B29:C29"/>
      <selection pane="bottomRight" activeCell="I50" sqref="I50"/>
    </sheetView>
  </sheetViews>
  <sheetFormatPr defaultColWidth="8.88671875" defaultRowHeight="13.5"/>
  <cols>
    <col min="1" max="1" width="5.21484375" style="101" customWidth="1"/>
    <col min="2" max="2" width="5.88671875" style="101" customWidth="1"/>
    <col min="3" max="3" width="24.4453125" style="101" customWidth="1"/>
    <col min="4" max="12" width="14.4453125" style="101" customWidth="1"/>
    <col min="13" max="13" width="5.3359375" style="61" customWidth="1"/>
    <col min="14" max="17" width="7.99609375" style="61" customWidth="1"/>
    <col min="18" max="16384" width="7.99609375" style="101" customWidth="1"/>
  </cols>
  <sheetData>
    <row r="1" spans="1:17" s="62" customFormat="1" ht="30" customHeight="1">
      <c r="A1" s="1266" t="s">
        <v>590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"/>
      <c r="N1" s="1"/>
      <c r="O1" s="1"/>
      <c r="P1" s="1"/>
      <c r="Q1" s="1"/>
    </row>
    <row r="2" spans="10:17" s="63" customFormat="1" ht="19.5" customHeight="1">
      <c r="J2" s="64"/>
      <c r="L2" s="65" t="s">
        <v>1530</v>
      </c>
      <c r="M2" s="1"/>
      <c r="N2" s="1"/>
      <c r="O2" s="1"/>
      <c r="P2" s="1"/>
      <c r="Q2" s="1"/>
    </row>
    <row r="3" spans="1:17" s="62" customFormat="1" ht="19.5" customHeight="1">
      <c r="A3" s="1267" t="s">
        <v>1431</v>
      </c>
      <c r="B3" s="1221" t="s">
        <v>1531</v>
      </c>
      <c r="C3" s="1222"/>
      <c r="D3" s="1256" t="s">
        <v>71</v>
      </c>
      <c r="E3" s="1256" t="s">
        <v>74</v>
      </c>
      <c r="F3" s="1258" t="s">
        <v>1539</v>
      </c>
      <c r="G3" s="1259"/>
      <c r="H3" s="1259"/>
      <c r="I3" s="1259"/>
      <c r="J3" s="1260"/>
      <c r="K3" s="1256" t="s">
        <v>2019</v>
      </c>
      <c r="L3" s="1256" t="s">
        <v>2020</v>
      </c>
      <c r="M3" s="1"/>
      <c r="N3" s="1"/>
      <c r="O3" s="1"/>
      <c r="P3" s="1"/>
      <c r="Q3" s="1"/>
    </row>
    <row r="4" spans="1:17" s="62" customFormat="1" ht="19.5" customHeight="1">
      <c r="A4" s="1268"/>
      <c r="B4" s="1223"/>
      <c r="C4" s="1224"/>
      <c r="D4" s="1257"/>
      <c r="E4" s="1257"/>
      <c r="F4" s="1263" t="s">
        <v>1540</v>
      </c>
      <c r="G4" s="73" t="s">
        <v>1018</v>
      </c>
      <c r="H4" s="1262" t="s">
        <v>1019</v>
      </c>
      <c r="I4" s="73" t="s">
        <v>1542</v>
      </c>
      <c r="J4" s="1253" t="s">
        <v>1020</v>
      </c>
      <c r="K4" s="1257"/>
      <c r="L4" s="1261"/>
      <c r="M4" s="1"/>
      <c r="N4" s="1"/>
      <c r="O4" s="1"/>
      <c r="P4" s="1"/>
      <c r="Q4" s="1"/>
    </row>
    <row r="5" spans="1:17" s="62" customFormat="1" ht="19.5" customHeight="1">
      <c r="A5" s="1268"/>
      <c r="B5" s="1223"/>
      <c r="C5" s="1224"/>
      <c r="D5" s="1257"/>
      <c r="E5" s="1257"/>
      <c r="F5" s="1252"/>
      <c r="G5" s="73" t="s">
        <v>1021</v>
      </c>
      <c r="H5" s="1262"/>
      <c r="I5" s="73" t="s">
        <v>1029</v>
      </c>
      <c r="J5" s="1253"/>
      <c r="K5" s="1257"/>
      <c r="L5" s="1261"/>
      <c r="M5" s="1"/>
      <c r="N5" s="1"/>
      <c r="O5" s="1"/>
      <c r="P5" s="1"/>
      <c r="Q5" s="1"/>
    </row>
    <row r="6" spans="1:17" s="62" customFormat="1" ht="19.5" customHeight="1">
      <c r="A6" s="1255"/>
      <c r="B6" s="1219"/>
      <c r="C6" s="1220"/>
      <c r="D6" s="70" t="s">
        <v>1433</v>
      </c>
      <c r="E6" s="70" t="s">
        <v>998</v>
      </c>
      <c r="F6" s="75" t="s">
        <v>1022</v>
      </c>
      <c r="G6" s="76" t="s">
        <v>1023</v>
      </c>
      <c r="H6" s="76" t="s">
        <v>1024</v>
      </c>
      <c r="I6" s="76" t="s">
        <v>1025</v>
      </c>
      <c r="J6" s="77" t="s">
        <v>1026</v>
      </c>
      <c r="K6" s="70" t="s">
        <v>1027</v>
      </c>
      <c r="L6" s="36" t="s">
        <v>1028</v>
      </c>
      <c r="M6" s="1"/>
      <c r="N6" s="1"/>
      <c r="O6" s="1"/>
      <c r="P6" s="1"/>
      <c r="Q6" s="1"/>
    </row>
    <row r="7" spans="1:17" s="62" customFormat="1" ht="18.75" customHeight="1">
      <c r="A7" s="47"/>
      <c r="B7" s="1291" t="s">
        <v>1532</v>
      </c>
      <c r="C7" s="79" t="s">
        <v>1533</v>
      </c>
      <c r="D7" s="489">
        <v>1281</v>
      </c>
      <c r="E7" s="489">
        <v>1150</v>
      </c>
      <c r="F7" s="490">
        <f>'14.예치금유가증권이자'!G16</f>
        <v>388</v>
      </c>
      <c r="G7" s="491">
        <f>'14.예치금유가증권이자'!H16</f>
        <v>716</v>
      </c>
      <c r="H7" s="492">
        <f aca="true" t="shared" si="0" ref="H7:H22">F7+G7</f>
        <v>1104</v>
      </c>
      <c r="I7" s="493">
        <f>'14.예치금유가증권이자'!K16</f>
        <v>370</v>
      </c>
      <c r="J7" s="494">
        <f aca="true" t="shared" si="1" ref="J7:J12">H7+I7</f>
        <v>1474</v>
      </c>
      <c r="K7" s="482">
        <f>ROUND(IF(AND(E7&lt;0,J7&gt;0),2+J7/ABS(E7),IF(AND(E7&lt;0,J7&lt;0,E7&lt;J7),2-J7/E7,IF(AND(E7&lt;0,J7&lt;0,E7&gt;J7),ABS(J7)/E7+2,IF(OR(AND(E7=0,J7&lt;0),AND(E7&gt;0,J7=0)),-2,IF(OR(AND(E7=0,J7&gt;0),AND(E7&lt;0,J7=0)),2,IF(AND(E7=0,J7=0),0,J7/E7)))))),4)</f>
        <v>1.2817</v>
      </c>
      <c r="L7" s="482">
        <f>ROUND(IF(AND(D7&lt;0,J7&gt;0),1+J7/ABS(D7),IF(AND(D7&lt;0,J7&lt;0,D7&lt;J7),1-J7/D7,IF(AND(D7&lt;0,J7&lt;0,D7&gt;J7),1-J7/D7,IF(OR(AND(D7=0,J7&gt;0),AND(D7&lt;0,J7=0)),1,IF(OR(AND(D7=0,J7&lt;0),AND(D7&gt;0,J7=0)),-1,IF(AND(D7=0,J7=0),0,J7/D7-1)))))),4)</f>
        <v>0.1507</v>
      </c>
      <c r="M7" s="1"/>
      <c r="N7" s="1"/>
      <c r="O7" s="1"/>
      <c r="P7" s="1"/>
      <c r="Q7" s="1"/>
    </row>
    <row r="8" spans="1:17" s="62" customFormat="1" ht="23.25" customHeight="1">
      <c r="A8" s="102"/>
      <c r="B8" s="1272"/>
      <c r="C8" s="106" t="s">
        <v>448</v>
      </c>
      <c r="D8" s="495">
        <v>0</v>
      </c>
      <c r="E8" s="495">
        <v>0</v>
      </c>
      <c r="F8" s="496">
        <f>'14.예치금유가증권이자'!G40</f>
        <v>0</v>
      </c>
      <c r="G8" s="497">
        <f>'14.예치금유가증권이자'!H40</f>
        <v>0</v>
      </c>
      <c r="H8" s="498">
        <f t="shared" si="0"/>
        <v>0</v>
      </c>
      <c r="I8" s="497">
        <f>'14.예치금유가증권이자'!K40</f>
        <v>0</v>
      </c>
      <c r="J8" s="499">
        <f t="shared" si="1"/>
        <v>0</v>
      </c>
      <c r="K8" s="483">
        <f aca="true" t="shared" si="2" ref="K8:K71">ROUND(IF(AND(E8&lt;0,J8&gt;0),2+J8/ABS(E8),IF(AND(E8&lt;0,J8&lt;0,E8&lt;J8),2-J8/E8,IF(AND(E8&lt;0,J8&lt;0,E8&gt;J8),ABS(J8)/E8+2,IF(OR(AND(E8=0,J8&lt;0),AND(E8&gt;0,J8=0)),-2,IF(OR(AND(E8=0,J8&gt;0),AND(E8&lt;0,J8=0)),2,IF(AND(E8=0,J8=0),0,J8/E8)))))),4)</f>
        <v>0</v>
      </c>
      <c r="L8" s="483">
        <f aca="true" t="shared" si="3" ref="L8:L71">ROUND(IF(AND(D8&lt;0,J8&gt;0),1+J8/ABS(D8),IF(AND(D8&lt;0,J8&lt;0,D8&lt;J8),1-J8/D8,IF(AND(D8&lt;0,J8&lt;0,D8&gt;J8),1-J8/D8,IF(OR(AND(D8=0,J8&gt;0),AND(D8&lt;0,J8=0)),1,IF(OR(AND(D8=0,J8&lt;0),AND(D8&gt;0,J8=0)),-1,IF(AND(D8=0,J8=0),0,J8/D8-1)))))),4)</f>
        <v>0</v>
      </c>
      <c r="M8" s="11"/>
      <c r="N8" s="11"/>
      <c r="O8" s="11"/>
      <c r="P8" s="11"/>
      <c r="Q8" s="11"/>
    </row>
    <row r="9" spans="1:17" s="62" customFormat="1" ht="18.75" customHeight="1">
      <c r="A9" s="102" t="s">
        <v>827</v>
      </c>
      <c r="B9" s="1272"/>
      <c r="C9" s="106" t="s">
        <v>449</v>
      </c>
      <c r="D9" s="495">
        <v>0</v>
      </c>
      <c r="E9" s="495">
        <v>0</v>
      </c>
      <c r="F9" s="496">
        <f>'14.예치금유가증권이자'!G52</f>
        <v>0</v>
      </c>
      <c r="G9" s="497">
        <f>'14.예치금유가증권이자'!H52</f>
        <v>0</v>
      </c>
      <c r="H9" s="498">
        <f t="shared" si="0"/>
        <v>0</v>
      </c>
      <c r="I9" s="497">
        <f>'14.예치금유가증권이자'!K52</f>
        <v>0</v>
      </c>
      <c r="J9" s="499">
        <f t="shared" si="1"/>
        <v>0</v>
      </c>
      <c r="K9" s="483">
        <f t="shared" si="2"/>
        <v>0</v>
      </c>
      <c r="L9" s="483">
        <f t="shared" si="3"/>
        <v>0</v>
      </c>
      <c r="M9" s="11"/>
      <c r="N9" s="11"/>
      <c r="O9" s="11"/>
      <c r="P9" s="11"/>
      <c r="Q9" s="11"/>
    </row>
    <row r="10" spans="1:17" s="62" customFormat="1" ht="18.75" customHeight="1">
      <c r="A10" s="102"/>
      <c r="B10" s="1272"/>
      <c r="C10" s="106" t="s">
        <v>450</v>
      </c>
      <c r="D10" s="495">
        <v>51</v>
      </c>
      <c r="E10" s="495">
        <v>60</v>
      </c>
      <c r="F10" s="496">
        <f>'14.예치금유가증권이자'!G66</f>
        <v>30</v>
      </c>
      <c r="G10" s="497">
        <f>'14.예치금유가증권이자'!H66</f>
        <v>0</v>
      </c>
      <c r="H10" s="500">
        <f t="shared" si="0"/>
        <v>30</v>
      </c>
      <c r="I10" s="501">
        <f>'14.예치금유가증권이자'!K66</f>
        <v>94</v>
      </c>
      <c r="J10" s="502">
        <f t="shared" si="1"/>
        <v>124</v>
      </c>
      <c r="K10" s="484">
        <f t="shared" si="2"/>
        <v>2.0667</v>
      </c>
      <c r="L10" s="484">
        <f t="shared" si="3"/>
        <v>1.4314</v>
      </c>
      <c r="M10" s="11"/>
      <c r="N10" s="11"/>
      <c r="O10" s="11"/>
      <c r="P10" s="11"/>
      <c r="Q10" s="11"/>
    </row>
    <row r="11" spans="1:17" s="62" customFormat="1" ht="21" customHeight="1">
      <c r="A11" s="102"/>
      <c r="B11" s="1272"/>
      <c r="C11" s="81" t="s">
        <v>559</v>
      </c>
      <c r="D11" s="495">
        <v>7927</v>
      </c>
      <c r="E11" s="495">
        <v>7770</v>
      </c>
      <c r="F11" s="496">
        <f>'10.대출금이자'!F41</f>
        <v>4682</v>
      </c>
      <c r="G11" s="497">
        <f>'10.대출금이자'!J41</f>
        <v>1333</v>
      </c>
      <c r="H11" s="498">
        <f t="shared" si="0"/>
        <v>6015</v>
      </c>
      <c r="I11" s="497">
        <f>'10.대출금이자'!L41+'10.대출금이자'!P41</f>
        <v>1481</v>
      </c>
      <c r="J11" s="499">
        <f t="shared" si="1"/>
        <v>7496</v>
      </c>
      <c r="K11" s="483">
        <f t="shared" si="2"/>
        <v>0.9647</v>
      </c>
      <c r="L11" s="483">
        <f t="shared" si="3"/>
        <v>-0.0544</v>
      </c>
      <c r="M11" s="11"/>
      <c r="N11" s="11"/>
      <c r="O11" s="11"/>
      <c r="P11" s="11"/>
      <c r="Q11" s="11"/>
    </row>
    <row r="12" spans="1:17" s="62" customFormat="1" ht="18.75" customHeight="1">
      <c r="A12" s="102"/>
      <c r="B12" s="1272"/>
      <c r="C12" s="81" t="s">
        <v>1534</v>
      </c>
      <c r="D12" s="495">
        <v>0</v>
      </c>
      <c r="E12" s="495">
        <v>0</v>
      </c>
      <c r="F12" s="496">
        <f>'11.신용기타이자'!D13</f>
        <v>0</v>
      </c>
      <c r="G12" s="497">
        <f>'11.신용기타이자'!E13</f>
        <v>0</v>
      </c>
      <c r="H12" s="498">
        <f t="shared" si="0"/>
        <v>0</v>
      </c>
      <c r="I12" s="497">
        <f>'11.신용기타이자'!F13</f>
        <v>0</v>
      </c>
      <c r="J12" s="499">
        <f t="shared" si="1"/>
        <v>0</v>
      </c>
      <c r="K12" s="483">
        <f t="shared" si="2"/>
        <v>0</v>
      </c>
      <c r="L12" s="483">
        <f t="shared" si="3"/>
        <v>0</v>
      </c>
      <c r="M12" s="11"/>
      <c r="N12" s="11"/>
      <c r="O12" s="11"/>
      <c r="P12" s="11"/>
      <c r="Q12" s="11"/>
    </row>
    <row r="13" spans="1:17" s="62" customFormat="1" ht="18.75" customHeight="1">
      <c r="A13" s="102"/>
      <c r="B13" s="1229"/>
      <c r="C13" s="46" t="s">
        <v>1622</v>
      </c>
      <c r="D13" s="503">
        <f>SUM(D7:D12)</f>
        <v>9259</v>
      </c>
      <c r="E13" s="503">
        <f aca="true" t="shared" si="4" ref="E13:J13">SUM(E7:E12)</f>
        <v>8980</v>
      </c>
      <c r="F13" s="504">
        <f>SUM(F7:F12)</f>
        <v>5100</v>
      </c>
      <c r="G13" s="505">
        <f t="shared" si="4"/>
        <v>2049</v>
      </c>
      <c r="H13" s="505">
        <f t="shared" si="4"/>
        <v>7149</v>
      </c>
      <c r="I13" s="505">
        <f t="shared" si="4"/>
        <v>1945</v>
      </c>
      <c r="J13" s="506">
        <f t="shared" si="4"/>
        <v>9094</v>
      </c>
      <c r="K13" s="485">
        <f t="shared" si="2"/>
        <v>1.0127</v>
      </c>
      <c r="L13" s="485">
        <f t="shared" si="3"/>
        <v>-0.0178</v>
      </c>
      <c r="M13" s="11"/>
      <c r="N13" s="11"/>
      <c r="O13" s="11"/>
      <c r="P13" s="11"/>
      <c r="Q13" s="11"/>
    </row>
    <row r="14" spans="1:17" s="89" customFormat="1" ht="23.25" customHeight="1">
      <c r="A14" s="102"/>
      <c r="B14" s="1329" t="s">
        <v>732</v>
      </c>
      <c r="C14" s="104" t="s">
        <v>452</v>
      </c>
      <c r="D14" s="507">
        <v>0</v>
      </c>
      <c r="E14" s="507">
        <v>0</v>
      </c>
      <c r="F14" s="490">
        <f>'15.신용기타수익 등'!G15</f>
        <v>0</v>
      </c>
      <c r="G14" s="491">
        <f>'15.신용기타수익 등'!H15</f>
        <v>0</v>
      </c>
      <c r="H14" s="492">
        <f t="shared" si="0"/>
        <v>0</v>
      </c>
      <c r="I14" s="493">
        <f>'15.신용기타수익 등'!I15</f>
        <v>0</v>
      </c>
      <c r="J14" s="494">
        <f aca="true" t="shared" si="5" ref="J14:J19">H14+I14</f>
        <v>0</v>
      </c>
      <c r="K14" s="482">
        <f t="shared" si="2"/>
        <v>0</v>
      </c>
      <c r="L14" s="482">
        <f t="shared" si="3"/>
        <v>0</v>
      </c>
      <c r="M14" s="38"/>
      <c r="N14" s="38"/>
      <c r="O14" s="38"/>
      <c r="P14" s="38"/>
      <c r="Q14" s="38"/>
    </row>
    <row r="15" spans="1:17" s="89" customFormat="1" ht="19.5" customHeight="1">
      <c r="A15" s="102" t="s">
        <v>828</v>
      </c>
      <c r="B15" s="1332"/>
      <c r="C15" s="307" t="s">
        <v>453</v>
      </c>
      <c r="D15" s="509">
        <v>0</v>
      </c>
      <c r="E15" s="509">
        <v>0</v>
      </c>
      <c r="F15" s="510">
        <f>'15.신용기타수익 등'!G25</f>
        <v>0</v>
      </c>
      <c r="G15" s="501">
        <f>'15.신용기타수익 등'!H25</f>
        <v>0</v>
      </c>
      <c r="H15" s="498">
        <f t="shared" si="0"/>
        <v>0</v>
      </c>
      <c r="I15" s="497">
        <f>'15.신용기타수익 등'!I25</f>
        <v>0</v>
      </c>
      <c r="J15" s="499">
        <f t="shared" si="5"/>
        <v>0</v>
      </c>
      <c r="K15" s="483">
        <f t="shared" si="2"/>
        <v>0</v>
      </c>
      <c r="L15" s="483">
        <f t="shared" si="3"/>
        <v>0</v>
      </c>
      <c r="M15" s="38"/>
      <c r="N15" s="38"/>
      <c r="O15" s="38"/>
      <c r="P15" s="38"/>
      <c r="Q15" s="38"/>
    </row>
    <row r="16" spans="1:17" s="89" customFormat="1" ht="18.75" customHeight="1">
      <c r="A16" s="102"/>
      <c r="B16" s="1332"/>
      <c r="C16" s="307" t="s">
        <v>730</v>
      </c>
      <c r="D16" s="509">
        <v>0</v>
      </c>
      <c r="E16" s="509">
        <v>0</v>
      </c>
      <c r="F16" s="510">
        <f>'15.신용기타수익 등'!G36</f>
        <v>0</v>
      </c>
      <c r="G16" s="501">
        <f>'15.신용기타수익 등'!H36</f>
        <v>0</v>
      </c>
      <c r="H16" s="498">
        <f t="shared" si="0"/>
        <v>0</v>
      </c>
      <c r="I16" s="497">
        <f>'15.신용기타수익 등'!I36</f>
        <v>0</v>
      </c>
      <c r="J16" s="499">
        <f t="shared" si="5"/>
        <v>0</v>
      </c>
      <c r="K16" s="483">
        <f t="shared" si="2"/>
        <v>0</v>
      </c>
      <c r="L16" s="483">
        <f t="shared" si="3"/>
        <v>0</v>
      </c>
      <c r="M16" s="38"/>
      <c r="N16" s="38"/>
      <c r="O16" s="38"/>
      <c r="P16" s="38"/>
      <c r="Q16" s="38"/>
    </row>
    <row r="17" spans="1:17" s="89" customFormat="1" ht="24" customHeight="1">
      <c r="A17" s="102"/>
      <c r="B17" s="1332"/>
      <c r="C17" s="307" t="s">
        <v>731</v>
      </c>
      <c r="D17" s="509">
        <v>0</v>
      </c>
      <c r="E17" s="509">
        <v>0</v>
      </c>
      <c r="F17" s="510">
        <f>'15.신용기타수익 등'!G50</f>
        <v>0</v>
      </c>
      <c r="G17" s="501">
        <f>'15.신용기타수익 등'!H50</f>
        <v>0</v>
      </c>
      <c r="H17" s="498">
        <f t="shared" si="0"/>
        <v>0</v>
      </c>
      <c r="I17" s="501">
        <f>'15.신용기타수익 등'!I50</f>
        <v>0</v>
      </c>
      <c r="J17" s="499">
        <f t="shared" si="5"/>
        <v>0</v>
      </c>
      <c r="K17" s="483">
        <f t="shared" si="2"/>
        <v>0</v>
      </c>
      <c r="L17" s="483">
        <f t="shared" si="3"/>
        <v>0</v>
      </c>
      <c r="M17" s="38"/>
      <c r="N17" s="38"/>
      <c r="O17" s="38"/>
      <c r="P17" s="38"/>
      <c r="Q17" s="38"/>
    </row>
    <row r="18" spans="1:17" s="89" customFormat="1" ht="23.25" customHeight="1">
      <c r="A18" s="102"/>
      <c r="B18" s="1332"/>
      <c r="C18" s="770" t="s">
        <v>1950</v>
      </c>
      <c r="D18" s="509">
        <v>0</v>
      </c>
      <c r="E18" s="509">
        <v>0</v>
      </c>
      <c r="F18" s="510">
        <f>'15.신용기타수익 등'!G37</f>
        <v>0</v>
      </c>
      <c r="G18" s="501">
        <f>'15.신용기타수익 등'!H37</f>
        <v>0</v>
      </c>
      <c r="H18" s="498">
        <f t="shared" si="0"/>
        <v>0</v>
      </c>
      <c r="I18" s="501">
        <f>'15.신용기타수익 등'!I37</f>
        <v>0</v>
      </c>
      <c r="J18" s="499">
        <f t="shared" si="5"/>
        <v>0</v>
      </c>
      <c r="K18" s="483">
        <f t="shared" si="2"/>
        <v>0</v>
      </c>
      <c r="L18" s="483">
        <f t="shared" si="3"/>
        <v>0</v>
      </c>
      <c r="M18" s="38"/>
      <c r="N18" s="38"/>
      <c r="O18" s="38"/>
      <c r="P18" s="38"/>
      <c r="Q18" s="38"/>
    </row>
    <row r="19" spans="1:17" s="89" customFormat="1" ht="23.25" customHeight="1">
      <c r="A19" s="102"/>
      <c r="B19" s="1332"/>
      <c r="C19" s="770" t="s">
        <v>1951</v>
      </c>
      <c r="D19" s="509">
        <v>0</v>
      </c>
      <c r="E19" s="509">
        <v>0</v>
      </c>
      <c r="F19" s="510">
        <f>'15.신용기타수익 등'!G51</f>
        <v>0</v>
      </c>
      <c r="G19" s="501">
        <f>'15.신용기타수익 등'!H51</f>
        <v>0</v>
      </c>
      <c r="H19" s="498">
        <f t="shared" si="0"/>
        <v>0</v>
      </c>
      <c r="I19" s="497">
        <f>'15.신용기타수익 등'!I51</f>
        <v>0</v>
      </c>
      <c r="J19" s="499">
        <f t="shared" si="5"/>
        <v>0</v>
      </c>
      <c r="K19" s="483">
        <f t="shared" si="2"/>
        <v>0</v>
      </c>
      <c r="L19" s="483">
        <f t="shared" si="3"/>
        <v>0</v>
      </c>
      <c r="M19" s="38"/>
      <c r="N19" s="38"/>
      <c r="O19" s="38"/>
      <c r="P19" s="38"/>
      <c r="Q19" s="38"/>
    </row>
    <row r="20" spans="1:17" s="89" customFormat="1" ht="18.75" customHeight="1">
      <c r="A20" s="102"/>
      <c r="B20" s="1333"/>
      <c r="C20" s="46" t="s">
        <v>1624</v>
      </c>
      <c r="D20" s="503">
        <f>SUM(D14:D19)</f>
        <v>0</v>
      </c>
      <c r="E20" s="503">
        <f aca="true" t="shared" si="6" ref="E20:J20">SUM(E14:E19)</f>
        <v>0</v>
      </c>
      <c r="F20" s="512">
        <f t="shared" si="6"/>
        <v>0</v>
      </c>
      <c r="G20" s="505">
        <f t="shared" si="6"/>
        <v>0</v>
      </c>
      <c r="H20" s="505">
        <f t="shared" si="6"/>
        <v>0</v>
      </c>
      <c r="I20" s="505">
        <f t="shared" si="6"/>
        <v>0</v>
      </c>
      <c r="J20" s="513">
        <f t="shared" si="6"/>
        <v>0</v>
      </c>
      <c r="K20" s="485">
        <f t="shared" si="2"/>
        <v>0</v>
      </c>
      <c r="L20" s="485">
        <f t="shared" si="3"/>
        <v>0</v>
      </c>
      <c r="M20" s="38"/>
      <c r="N20" s="38"/>
      <c r="O20" s="38"/>
      <c r="P20" s="38"/>
      <c r="Q20" s="38"/>
    </row>
    <row r="21" spans="1:17" s="89" customFormat="1" ht="18.75" customHeight="1">
      <c r="A21" s="102"/>
      <c r="B21" s="1334" t="s">
        <v>733</v>
      </c>
      <c r="C21" s="1335"/>
      <c r="D21" s="509">
        <v>0</v>
      </c>
      <c r="E21" s="509">
        <v>0</v>
      </c>
      <c r="F21" s="510">
        <f>'15.신용기타수익 등'!G55</f>
        <v>0</v>
      </c>
      <c r="G21" s="501">
        <f>'15.신용기타수익 등'!H55</f>
        <v>0</v>
      </c>
      <c r="H21" s="498">
        <f t="shared" si="0"/>
        <v>0</v>
      </c>
      <c r="I21" s="497">
        <f>'15.신용기타수익 등'!I55</f>
        <v>0</v>
      </c>
      <c r="J21" s="499">
        <f>H21+I21</f>
        <v>0</v>
      </c>
      <c r="K21" s="483">
        <f t="shared" si="2"/>
        <v>0</v>
      </c>
      <c r="L21" s="483">
        <f t="shared" si="3"/>
        <v>0</v>
      </c>
      <c r="M21" s="38"/>
      <c r="N21" s="38"/>
      <c r="O21" s="38"/>
      <c r="P21" s="38"/>
      <c r="Q21" s="38"/>
    </row>
    <row r="22" spans="1:17" s="89" customFormat="1" ht="18.75" customHeight="1">
      <c r="A22" s="102" t="s">
        <v>1922</v>
      </c>
      <c r="B22" s="1336" t="s">
        <v>734</v>
      </c>
      <c r="C22" s="1337"/>
      <c r="D22" s="509">
        <v>0</v>
      </c>
      <c r="E22" s="509">
        <v>0</v>
      </c>
      <c r="F22" s="510">
        <f>'15.신용기타수익 등'!G58</f>
        <v>0</v>
      </c>
      <c r="G22" s="501">
        <f>'15.신용기타수익 등'!H58</f>
        <v>0</v>
      </c>
      <c r="H22" s="498">
        <f t="shared" si="0"/>
        <v>0</v>
      </c>
      <c r="I22" s="497">
        <f>'15.신용기타수익 등'!I58</f>
        <v>0</v>
      </c>
      <c r="J22" s="499">
        <f>H22+I22</f>
        <v>0</v>
      </c>
      <c r="K22" s="483">
        <f t="shared" si="2"/>
        <v>0</v>
      </c>
      <c r="L22" s="483">
        <f t="shared" si="3"/>
        <v>0</v>
      </c>
      <c r="M22" s="38"/>
      <c r="N22" s="38"/>
      <c r="O22" s="38"/>
      <c r="P22" s="38"/>
      <c r="Q22" s="38"/>
    </row>
    <row r="23" spans="1:17" s="89" customFormat="1" ht="18.75" customHeight="1">
      <c r="A23" s="102"/>
      <c r="B23" s="1329" t="s">
        <v>1978</v>
      </c>
      <c r="C23" s="104" t="s">
        <v>1623</v>
      </c>
      <c r="D23" s="507">
        <v>40</v>
      </c>
      <c r="E23" s="507">
        <v>40</v>
      </c>
      <c r="F23" s="490">
        <f>'15.신용기타수익 등'!G96</f>
        <v>26</v>
      </c>
      <c r="G23" s="491">
        <f>'15.신용기타수익 등'!H96</f>
        <v>0</v>
      </c>
      <c r="H23" s="508">
        <f>F23+G23</f>
        <v>26</v>
      </c>
      <c r="I23" s="491">
        <f>'15.신용기타수익 등'!I96</f>
        <v>9</v>
      </c>
      <c r="J23" s="494">
        <f>H23+I23</f>
        <v>35</v>
      </c>
      <c r="K23" s="482">
        <f t="shared" si="2"/>
        <v>0.875</v>
      </c>
      <c r="L23" s="482">
        <f t="shared" si="3"/>
        <v>-0.125</v>
      </c>
      <c r="M23" s="38"/>
      <c r="N23" s="38"/>
      <c r="O23" s="38"/>
      <c r="P23" s="38"/>
      <c r="Q23" s="38"/>
    </row>
    <row r="24" spans="1:17" s="89" customFormat="1" ht="19.5" customHeight="1">
      <c r="A24" s="102"/>
      <c r="B24" s="1330"/>
      <c r="C24" s="307" t="s">
        <v>1529</v>
      </c>
      <c r="D24" s="509">
        <v>78</v>
      </c>
      <c r="E24" s="509">
        <v>80</v>
      </c>
      <c r="F24" s="510">
        <f>'15.신용기타수익 등'!G111</f>
        <v>59</v>
      </c>
      <c r="G24" s="501">
        <f>'15.신용기타수익 등'!H111</f>
        <v>0</v>
      </c>
      <c r="H24" s="498">
        <f>F24+G24</f>
        <v>59</v>
      </c>
      <c r="I24" s="501">
        <f>'15.신용기타수익 등'!I111</f>
        <v>19</v>
      </c>
      <c r="J24" s="499">
        <f>H24+I24</f>
        <v>78</v>
      </c>
      <c r="K24" s="483">
        <f t="shared" si="2"/>
        <v>0.975</v>
      </c>
      <c r="L24" s="483">
        <f t="shared" si="3"/>
        <v>0</v>
      </c>
      <c r="M24" s="38"/>
      <c r="N24" s="38"/>
      <c r="O24" s="38"/>
      <c r="P24" s="38"/>
      <c r="Q24" s="38"/>
    </row>
    <row r="25" spans="1:17" s="89" customFormat="1" ht="18.75" customHeight="1">
      <c r="A25" s="102"/>
      <c r="B25" s="1330"/>
      <c r="C25" s="106" t="s">
        <v>1528</v>
      </c>
      <c r="D25" s="511">
        <v>0</v>
      </c>
      <c r="E25" s="511">
        <v>0</v>
      </c>
      <c r="F25" s="496">
        <f>'15.신용기타수익 등'!G112</f>
        <v>0</v>
      </c>
      <c r="G25" s="497">
        <f>'15.신용기타수익 등'!H112</f>
        <v>0</v>
      </c>
      <c r="H25" s="498">
        <f>F25+G25</f>
        <v>0</v>
      </c>
      <c r="I25" s="497">
        <f>'15.신용기타수익 등'!I112</f>
        <v>0</v>
      </c>
      <c r="J25" s="499">
        <f>H25+I25</f>
        <v>0</v>
      </c>
      <c r="K25" s="483">
        <f t="shared" si="2"/>
        <v>0</v>
      </c>
      <c r="L25" s="483">
        <f t="shared" si="3"/>
        <v>0</v>
      </c>
      <c r="M25" s="38"/>
      <c r="N25" s="38"/>
      <c r="O25" s="38"/>
      <c r="P25" s="38"/>
      <c r="Q25" s="38"/>
    </row>
    <row r="26" spans="1:17" s="89" customFormat="1" ht="18.75" customHeight="1">
      <c r="A26" s="102"/>
      <c r="B26" s="1331"/>
      <c r="C26" s="46" t="s">
        <v>1624</v>
      </c>
      <c r="D26" s="503">
        <f aca="true" t="shared" si="7" ref="D26:J26">SUM(D23:D25)</f>
        <v>118</v>
      </c>
      <c r="E26" s="503">
        <f t="shared" si="7"/>
        <v>120</v>
      </c>
      <c r="F26" s="512">
        <f t="shared" si="7"/>
        <v>85</v>
      </c>
      <c r="G26" s="505">
        <f t="shared" si="7"/>
        <v>0</v>
      </c>
      <c r="H26" s="505">
        <f t="shared" si="7"/>
        <v>85</v>
      </c>
      <c r="I26" s="505">
        <f t="shared" si="7"/>
        <v>28</v>
      </c>
      <c r="J26" s="513">
        <f t="shared" si="7"/>
        <v>113</v>
      </c>
      <c r="K26" s="485">
        <f t="shared" si="2"/>
        <v>0.9417</v>
      </c>
      <c r="L26" s="485">
        <f t="shared" si="3"/>
        <v>-0.0424</v>
      </c>
      <c r="M26" s="38"/>
      <c r="N26" s="38"/>
      <c r="O26" s="38"/>
      <c r="P26" s="38"/>
      <c r="Q26" s="38"/>
    </row>
    <row r="27" spans="1:17" s="89" customFormat="1" ht="18.75" customHeight="1">
      <c r="A27" s="102"/>
      <c r="B27" s="1338" t="s">
        <v>1752</v>
      </c>
      <c r="C27" s="1339"/>
      <c r="D27" s="774">
        <v>0</v>
      </c>
      <c r="E27" s="774">
        <v>0</v>
      </c>
      <c r="F27" s="817">
        <v>0</v>
      </c>
      <c r="G27" s="818">
        <v>0</v>
      </c>
      <c r="H27" s="771">
        <f aca="true" t="shared" si="8" ref="H27:H32">F27+G27</f>
        <v>0</v>
      </c>
      <c r="I27" s="819">
        <v>0</v>
      </c>
      <c r="J27" s="772">
        <f aca="true" t="shared" si="9" ref="J27:J32">H27+I27</f>
        <v>0</v>
      </c>
      <c r="K27" s="773">
        <f t="shared" si="2"/>
        <v>0</v>
      </c>
      <c r="L27" s="773">
        <f t="shared" si="3"/>
        <v>0</v>
      </c>
      <c r="M27" s="38"/>
      <c r="N27" s="38"/>
      <c r="O27" s="38"/>
      <c r="P27" s="38"/>
      <c r="Q27" s="38"/>
    </row>
    <row r="28" spans="1:17" s="89" customFormat="1" ht="18.75" customHeight="1">
      <c r="A28" s="102"/>
      <c r="B28" s="1329" t="s">
        <v>735</v>
      </c>
      <c r="C28" s="989" t="s">
        <v>1753</v>
      </c>
      <c r="D28" s="519">
        <v>277</v>
      </c>
      <c r="E28" s="519">
        <v>280</v>
      </c>
      <c r="F28" s="520">
        <f>'15.신용기타수익 등'!G114</f>
        <v>211</v>
      </c>
      <c r="G28" s="521">
        <f>'15.신용기타수익 등'!H114</f>
        <v>0</v>
      </c>
      <c r="H28" s="516">
        <f t="shared" si="8"/>
        <v>211</v>
      </c>
      <c r="I28" s="521">
        <f>'15.신용기타수익 등'!I114</f>
        <v>70</v>
      </c>
      <c r="J28" s="517">
        <f t="shared" si="9"/>
        <v>281</v>
      </c>
      <c r="K28" s="487">
        <f>ROUND(IF(AND(E28&lt;0,J28&gt;0),2+J28/ABS(E28),IF(AND(E28&lt;0,J28&lt;0,E28&lt;J28),2-J28/E28,IF(AND(E28&lt;0,J28&lt;0,E28&gt;J28),ABS(J28)/E28+2,IF(OR(AND(E28=0,J28&lt;0),AND(E28&gt;0,J28=0)),-2,IF(OR(AND(E28=0,J28&gt;0),AND(E28&lt;0,J28=0)),2,IF(AND(E28=0,J28=0),0,J28/E28)))))),4)</f>
        <v>1.0036</v>
      </c>
      <c r="L28" s="487">
        <f>ROUND(IF(AND(D28&lt;0,J28&gt;0),1+J28/ABS(D28),IF(AND(D28&lt;0,J28&lt;0,D28&lt;J28),1-J28/D28,IF(AND(D28&lt;0,J28&lt;0,D28&gt;J28),1-J28/D28,IF(OR(AND(D28=0,J28&gt;0),AND(D28&lt;0,J28=0)),1,IF(OR(AND(D28=0,J28&lt;0),AND(D28&gt;0,J28=0)),-1,IF(AND(D28=0,J28=0),0,J28/D28-1)))))),4)</f>
        <v>0.0144</v>
      </c>
      <c r="M28" s="38"/>
      <c r="N28" s="38"/>
      <c r="O28" s="38"/>
      <c r="P28" s="38"/>
      <c r="Q28" s="38"/>
    </row>
    <row r="29" spans="1:17" s="89" customFormat="1" ht="18.75" customHeight="1">
      <c r="A29" s="102"/>
      <c r="B29" s="1330"/>
      <c r="C29" s="988" t="s">
        <v>454</v>
      </c>
      <c r="D29" s="507">
        <v>0</v>
      </c>
      <c r="E29" s="507">
        <v>0</v>
      </c>
      <c r="F29" s="490">
        <f>'15.신용기타수익 등'!G115</f>
        <v>0</v>
      </c>
      <c r="G29" s="491">
        <f>'15.신용기타수익 등'!H115</f>
        <v>0</v>
      </c>
      <c r="H29" s="508">
        <f t="shared" si="8"/>
        <v>0</v>
      </c>
      <c r="I29" s="491">
        <f>'15.신용기타수익 등'!I115</f>
        <v>0</v>
      </c>
      <c r="J29" s="518">
        <f t="shared" si="9"/>
        <v>0</v>
      </c>
      <c r="K29" s="486">
        <f>ROUND(IF(AND(E29&lt;0,J29&gt;0),2+J29/ABS(E29),IF(AND(E29&lt;0,J29&lt;0,E29&lt;J29),2-J29/E29,IF(AND(E29&lt;0,J29&lt;0,E29&gt;J29),ABS(J29)/E29+2,IF(OR(AND(E29=0,J29&lt;0),AND(E29&gt;0,J29=0)),-2,IF(OR(AND(E29=0,J29&gt;0),AND(E29&lt;0,J29=0)),2,IF(AND(E29=0,J29=0),0,J29/E29)))))),4)</f>
        <v>0</v>
      </c>
      <c r="L29" s="486">
        <f>ROUND(IF(AND(D29&lt;0,J29&gt;0),1+J29/ABS(D29),IF(AND(D29&lt;0,J29&lt;0,D29&lt;J29),1-J29/D29,IF(AND(D29&lt;0,J29&lt;0,D29&gt;J29),1-J29/D29,IF(OR(AND(D29=0,J29&gt;0),AND(D29&lt;0,J29=0)),1,IF(OR(AND(D29=0,J29&lt;0),AND(D29&gt;0,J29=0)),-1,IF(AND(D29=0,J29=0),0,J29/D29-1)))))),4)</f>
        <v>0</v>
      </c>
      <c r="M29" s="38"/>
      <c r="N29" s="38"/>
      <c r="O29" s="38"/>
      <c r="P29" s="38"/>
      <c r="Q29" s="38"/>
    </row>
    <row r="30" spans="1:17" s="89" customFormat="1" ht="18.75" customHeight="1">
      <c r="A30" s="102" t="s">
        <v>1923</v>
      </c>
      <c r="B30" s="1330"/>
      <c r="C30" s="998" t="s">
        <v>455</v>
      </c>
      <c r="D30" s="509">
        <v>0</v>
      </c>
      <c r="E30" s="509">
        <v>0</v>
      </c>
      <c r="F30" s="510">
        <f>'15.신용기타수익 등'!G116</f>
        <v>0</v>
      </c>
      <c r="G30" s="501">
        <f>'15.신용기타수익 등'!H116</f>
        <v>0</v>
      </c>
      <c r="H30" s="498">
        <f t="shared" si="8"/>
        <v>0</v>
      </c>
      <c r="I30" s="497">
        <f>'15.신용기타수익 등'!I116</f>
        <v>0</v>
      </c>
      <c r="J30" s="499">
        <f t="shared" si="9"/>
        <v>0</v>
      </c>
      <c r="K30" s="483">
        <f t="shared" si="2"/>
        <v>0</v>
      </c>
      <c r="L30" s="483">
        <f t="shared" si="3"/>
        <v>0</v>
      </c>
      <c r="M30" s="38"/>
      <c r="N30" s="38"/>
      <c r="O30" s="38"/>
      <c r="P30" s="38"/>
      <c r="Q30" s="38"/>
    </row>
    <row r="31" spans="1:17" s="89" customFormat="1" ht="18.75" customHeight="1">
      <c r="A31" s="899"/>
      <c r="B31" s="1330"/>
      <c r="C31" s="998" t="s">
        <v>456</v>
      </c>
      <c r="D31" s="509">
        <v>15</v>
      </c>
      <c r="E31" s="509">
        <v>20</v>
      </c>
      <c r="F31" s="510">
        <f>'15.신용기타수익 등'!G122</f>
        <v>21</v>
      </c>
      <c r="G31" s="501">
        <f>'15.신용기타수익 등'!H122</f>
        <v>0</v>
      </c>
      <c r="H31" s="498">
        <f t="shared" si="8"/>
        <v>21</v>
      </c>
      <c r="I31" s="497">
        <f>'15.신용기타수익 등'!I122</f>
        <v>7</v>
      </c>
      <c r="J31" s="499">
        <f t="shared" si="9"/>
        <v>28</v>
      </c>
      <c r="K31" s="483">
        <f t="shared" si="2"/>
        <v>1.4</v>
      </c>
      <c r="L31" s="483">
        <f t="shared" si="3"/>
        <v>0.8667</v>
      </c>
      <c r="M31" s="38"/>
      <c r="N31" s="38"/>
      <c r="O31" s="38"/>
      <c r="P31" s="38"/>
      <c r="Q31" s="38"/>
    </row>
    <row r="32" spans="1:17" s="89" customFormat="1" ht="18.75" customHeight="1">
      <c r="A32" s="102"/>
      <c r="B32" s="1330"/>
      <c r="C32" s="986" t="s">
        <v>1754</v>
      </c>
      <c r="D32" s="511">
        <v>0</v>
      </c>
      <c r="E32" s="511">
        <v>0</v>
      </c>
      <c r="F32" s="510">
        <f>'15.신용기타수익 등'!G117</f>
        <v>0</v>
      </c>
      <c r="G32" s="501">
        <f>'15.신용기타수익 등'!H117</f>
        <v>0</v>
      </c>
      <c r="H32" s="498">
        <f t="shared" si="8"/>
        <v>0</v>
      </c>
      <c r="I32" s="497">
        <f>'15.신용기타수익 등'!I117</f>
        <v>0</v>
      </c>
      <c r="J32" s="499">
        <f t="shared" si="9"/>
        <v>0</v>
      </c>
      <c r="K32" s="483">
        <f t="shared" si="2"/>
        <v>0</v>
      </c>
      <c r="L32" s="483">
        <f t="shared" si="3"/>
        <v>0</v>
      </c>
      <c r="M32" s="38"/>
      <c r="N32" s="38"/>
      <c r="O32" s="38"/>
      <c r="P32" s="38"/>
      <c r="Q32" s="38"/>
    </row>
    <row r="33" spans="1:17" s="89" customFormat="1" ht="18.75" customHeight="1">
      <c r="A33" s="102"/>
      <c r="B33" s="1331"/>
      <c r="C33" s="987" t="s">
        <v>1624</v>
      </c>
      <c r="D33" s="503">
        <f aca="true" t="shared" si="10" ref="D33:J33">SUM(D28:D32)</f>
        <v>292</v>
      </c>
      <c r="E33" s="503">
        <f t="shared" si="10"/>
        <v>300</v>
      </c>
      <c r="F33" s="512">
        <f t="shared" si="10"/>
        <v>232</v>
      </c>
      <c r="G33" s="505">
        <f t="shared" si="10"/>
        <v>0</v>
      </c>
      <c r="H33" s="505">
        <f t="shared" si="10"/>
        <v>232</v>
      </c>
      <c r="I33" s="505">
        <f t="shared" si="10"/>
        <v>77</v>
      </c>
      <c r="J33" s="513">
        <f t="shared" si="10"/>
        <v>309</v>
      </c>
      <c r="K33" s="485">
        <f t="shared" si="2"/>
        <v>1.03</v>
      </c>
      <c r="L33" s="485">
        <f t="shared" si="3"/>
        <v>0.0582</v>
      </c>
      <c r="M33" s="38"/>
      <c r="N33" s="38"/>
      <c r="O33" s="38"/>
      <c r="P33" s="38"/>
      <c r="Q33" s="38"/>
    </row>
    <row r="34" spans="1:17" s="62" customFormat="1" ht="18.75" customHeight="1">
      <c r="A34" s="753"/>
      <c r="B34" s="1288" t="s">
        <v>1626</v>
      </c>
      <c r="C34" s="1288"/>
      <c r="D34" s="514">
        <f aca="true" t="shared" si="11" ref="D34:J34">SUM(D13,D20:D22,D26:D27,D33)</f>
        <v>9669</v>
      </c>
      <c r="E34" s="514">
        <f t="shared" si="11"/>
        <v>9400</v>
      </c>
      <c r="F34" s="515">
        <f t="shared" si="11"/>
        <v>5417</v>
      </c>
      <c r="G34" s="516">
        <f t="shared" si="11"/>
        <v>2049</v>
      </c>
      <c r="H34" s="516">
        <f t="shared" si="11"/>
        <v>7466</v>
      </c>
      <c r="I34" s="516">
        <f t="shared" si="11"/>
        <v>2050</v>
      </c>
      <c r="J34" s="517">
        <f t="shared" si="11"/>
        <v>9516</v>
      </c>
      <c r="K34" s="486">
        <f t="shared" si="2"/>
        <v>1.0123</v>
      </c>
      <c r="L34" s="487">
        <f t="shared" si="3"/>
        <v>-0.0158</v>
      </c>
      <c r="M34" s="38"/>
      <c r="N34" s="38"/>
      <c r="O34" s="38"/>
      <c r="P34" s="38"/>
      <c r="Q34" s="38"/>
    </row>
    <row r="35" spans="1:17" s="62" customFormat="1" ht="18.75" customHeight="1">
      <c r="A35" s="47"/>
      <c r="B35" s="1291" t="s">
        <v>1627</v>
      </c>
      <c r="C35" s="79" t="s">
        <v>1628</v>
      </c>
      <c r="D35" s="489">
        <v>4167</v>
      </c>
      <c r="E35" s="489">
        <v>4570</v>
      </c>
      <c r="F35" s="490">
        <f>'12.예수금이자'!C19-'12.예수금이자'!D19</f>
        <v>1074</v>
      </c>
      <c r="G35" s="491">
        <f>'12.예수금이자'!F19-'12.예수금이자'!E19</f>
        <v>2110</v>
      </c>
      <c r="H35" s="508">
        <f>F35+G35</f>
        <v>3184</v>
      </c>
      <c r="I35" s="491">
        <f>'12.예수금이자'!J19</f>
        <v>1229</v>
      </c>
      <c r="J35" s="518">
        <f>H35+I35</f>
        <v>4413</v>
      </c>
      <c r="K35" s="486">
        <f t="shared" si="2"/>
        <v>0.9656</v>
      </c>
      <c r="L35" s="486">
        <f t="shared" si="3"/>
        <v>0.059</v>
      </c>
      <c r="M35" s="38"/>
      <c r="N35" s="38"/>
      <c r="O35" s="38"/>
      <c r="P35" s="38"/>
      <c r="Q35" s="38"/>
    </row>
    <row r="36" spans="1:17" s="62" customFormat="1" ht="18.75" customHeight="1">
      <c r="A36" s="102" t="s">
        <v>827</v>
      </c>
      <c r="B36" s="1272"/>
      <c r="C36" s="81" t="s">
        <v>1629</v>
      </c>
      <c r="D36" s="495">
        <v>404</v>
      </c>
      <c r="E36" s="495">
        <v>390</v>
      </c>
      <c r="F36" s="496">
        <f>'13.차입금이자'!G34</f>
        <v>12</v>
      </c>
      <c r="G36" s="497">
        <f>'13.차입금이자'!H34</f>
        <v>328</v>
      </c>
      <c r="H36" s="498">
        <f>F36+G36</f>
        <v>340</v>
      </c>
      <c r="I36" s="497">
        <f>'13.차입금이자'!K34</f>
        <v>117</v>
      </c>
      <c r="J36" s="499">
        <f>H36+I36</f>
        <v>457</v>
      </c>
      <c r="K36" s="483">
        <f t="shared" si="2"/>
        <v>1.1718</v>
      </c>
      <c r="L36" s="483">
        <f t="shared" si="3"/>
        <v>0.1312</v>
      </c>
      <c r="M36" s="38"/>
      <c r="N36" s="38"/>
      <c r="O36" s="38"/>
      <c r="P36" s="38"/>
      <c r="Q36" s="38"/>
    </row>
    <row r="37" spans="1:17" s="62" customFormat="1" ht="18.75" customHeight="1">
      <c r="A37" s="102"/>
      <c r="B37" s="1272"/>
      <c r="C37" s="81" t="s">
        <v>1630</v>
      </c>
      <c r="D37" s="495">
        <v>28</v>
      </c>
      <c r="E37" s="495">
        <v>30</v>
      </c>
      <c r="F37" s="496">
        <f>'11.신용기타이자'!D29</f>
        <v>20</v>
      </c>
      <c r="G37" s="497">
        <f>'11.신용기타이자'!E29</f>
        <v>0</v>
      </c>
      <c r="H37" s="498">
        <f>F37+G37</f>
        <v>20</v>
      </c>
      <c r="I37" s="497">
        <f>'11.신용기타이자'!F29</f>
        <v>7</v>
      </c>
      <c r="J37" s="499">
        <f>H37+I37</f>
        <v>27</v>
      </c>
      <c r="K37" s="483">
        <f t="shared" si="2"/>
        <v>0.9</v>
      </c>
      <c r="L37" s="483">
        <f t="shared" si="3"/>
        <v>-0.0357</v>
      </c>
      <c r="M37" s="38"/>
      <c r="N37" s="38"/>
      <c r="O37" s="38"/>
      <c r="P37" s="38"/>
      <c r="Q37" s="38"/>
    </row>
    <row r="38" spans="1:17" s="62" customFormat="1" ht="18.75" customHeight="1">
      <c r="A38" s="102"/>
      <c r="B38" s="1229"/>
      <c r="C38" s="46" t="s">
        <v>1622</v>
      </c>
      <c r="D38" s="503">
        <f>SUM(D35:D37)</f>
        <v>4599</v>
      </c>
      <c r="E38" s="503">
        <f aca="true" t="shared" si="12" ref="E38:J38">SUM(E35:E37)</f>
        <v>4990</v>
      </c>
      <c r="F38" s="512">
        <f t="shared" si="12"/>
        <v>1106</v>
      </c>
      <c r="G38" s="505">
        <f t="shared" si="12"/>
        <v>2438</v>
      </c>
      <c r="H38" s="505">
        <f>SUM(H35:H37)</f>
        <v>3544</v>
      </c>
      <c r="I38" s="505">
        <f t="shared" si="12"/>
        <v>1353</v>
      </c>
      <c r="J38" s="513">
        <f t="shared" si="12"/>
        <v>4897</v>
      </c>
      <c r="K38" s="485">
        <f t="shared" si="2"/>
        <v>0.9814</v>
      </c>
      <c r="L38" s="485">
        <f t="shared" si="3"/>
        <v>0.0648</v>
      </c>
      <c r="M38" s="38"/>
      <c r="N38" s="38"/>
      <c r="O38" s="38"/>
      <c r="P38" s="38"/>
      <c r="Q38" s="38"/>
    </row>
    <row r="39" spans="1:17" s="89" customFormat="1" ht="18.75" customHeight="1">
      <c r="A39" s="102"/>
      <c r="B39" s="1273" t="s">
        <v>738</v>
      </c>
      <c r="C39" s="106" t="s">
        <v>457</v>
      </c>
      <c r="D39" s="507">
        <v>0</v>
      </c>
      <c r="E39" s="507">
        <v>0</v>
      </c>
      <c r="F39" s="490">
        <f>'16.신용기타비용 등'!F15</f>
        <v>0</v>
      </c>
      <c r="G39" s="491">
        <f>'16.신용기타비용 등'!G15</f>
        <v>0</v>
      </c>
      <c r="H39" s="508">
        <f aca="true" t="shared" si="13" ref="H39:H44">F39+G39</f>
        <v>0</v>
      </c>
      <c r="I39" s="491">
        <f>'16.신용기타비용 등'!H15</f>
        <v>0</v>
      </c>
      <c r="J39" s="518">
        <f aca="true" t="shared" si="14" ref="J39:J44">H39+I39</f>
        <v>0</v>
      </c>
      <c r="K39" s="486">
        <f t="shared" si="2"/>
        <v>0</v>
      </c>
      <c r="L39" s="486">
        <f t="shared" si="3"/>
        <v>0</v>
      </c>
      <c r="M39" s="38"/>
      <c r="N39" s="38"/>
      <c r="O39" s="38"/>
      <c r="P39" s="38"/>
      <c r="Q39" s="38"/>
    </row>
    <row r="40" spans="1:17" s="89" customFormat="1" ht="18.75" customHeight="1">
      <c r="A40" s="102"/>
      <c r="B40" s="1326"/>
      <c r="C40" s="106" t="s">
        <v>458</v>
      </c>
      <c r="D40" s="511">
        <v>0</v>
      </c>
      <c r="E40" s="511">
        <v>0</v>
      </c>
      <c r="F40" s="496">
        <f>'16.신용기타비용 등'!F25</f>
        <v>0</v>
      </c>
      <c r="G40" s="497">
        <f>'16.신용기타비용 등'!G25</f>
        <v>0</v>
      </c>
      <c r="H40" s="498">
        <f t="shared" si="13"/>
        <v>0</v>
      </c>
      <c r="I40" s="497">
        <f>'16.신용기타비용 등'!H25</f>
        <v>0</v>
      </c>
      <c r="J40" s="499">
        <f t="shared" si="14"/>
        <v>0</v>
      </c>
      <c r="K40" s="483">
        <f t="shared" si="2"/>
        <v>0</v>
      </c>
      <c r="L40" s="483">
        <f t="shared" si="3"/>
        <v>0</v>
      </c>
      <c r="M40" s="38"/>
      <c r="N40" s="38"/>
      <c r="O40" s="38"/>
      <c r="P40" s="38"/>
      <c r="Q40" s="38"/>
    </row>
    <row r="41" spans="1:17" s="89" customFormat="1" ht="18.75" customHeight="1">
      <c r="A41" s="102"/>
      <c r="B41" s="1326"/>
      <c r="C41" s="106" t="s">
        <v>736</v>
      </c>
      <c r="D41" s="511">
        <v>0</v>
      </c>
      <c r="E41" s="511">
        <v>0</v>
      </c>
      <c r="F41" s="496">
        <f>'16.신용기타비용 등'!F36</f>
        <v>0</v>
      </c>
      <c r="G41" s="497">
        <f>'16.신용기타비용 등'!G36</f>
        <v>0</v>
      </c>
      <c r="H41" s="498">
        <f t="shared" si="13"/>
        <v>0</v>
      </c>
      <c r="I41" s="497">
        <f>'16.신용기타비용 등'!H36</f>
        <v>0</v>
      </c>
      <c r="J41" s="499">
        <f t="shared" si="14"/>
        <v>0</v>
      </c>
      <c r="K41" s="483">
        <f t="shared" si="2"/>
        <v>0</v>
      </c>
      <c r="L41" s="483">
        <f t="shared" si="3"/>
        <v>0</v>
      </c>
      <c r="M41" s="11"/>
      <c r="N41" s="11"/>
      <c r="O41" s="11"/>
      <c r="P41" s="11"/>
      <c r="Q41" s="11"/>
    </row>
    <row r="42" spans="1:17" s="89" customFormat="1" ht="18.75" customHeight="1">
      <c r="A42" s="102" t="s">
        <v>828</v>
      </c>
      <c r="B42" s="1326"/>
      <c r="C42" s="106" t="s">
        <v>737</v>
      </c>
      <c r="D42" s="511">
        <v>0</v>
      </c>
      <c r="E42" s="511">
        <v>0</v>
      </c>
      <c r="F42" s="496">
        <f>'16.신용기타비용 등'!F50</f>
        <v>0</v>
      </c>
      <c r="G42" s="497">
        <f>'16.신용기타비용 등'!G50</f>
        <v>0</v>
      </c>
      <c r="H42" s="498">
        <f t="shared" si="13"/>
        <v>0</v>
      </c>
      <c r="I42" s="497">
        <f>'16.신용기타비용 등'!H50</f>
        <v>0</v>
      </c>
      <c r="J42" s="499">
        <f t="shared" si="14"/>
        <v>0</v>
      </c>
      <c r="K42" s="483">
        <f t="shared" si="2"/>
        <v>0</v>
      </c>
      <c r="L42" s="483">
        <f t="shared" si="3"/>
        <v>0</v>
      </c>
      <c r="M42" s="11"/>
      <c r="N42" s="11"/>
      <c r="O42" s="11"/>
      <c r="P42" s="11"/>
      <c r="Q42" s="11"/>
    </row>
    <row r="43" spans="1:17" s="89" customFormat="1" ht="18.75" customHeight="1">
      <c r="A43" s="102"/>
      <c r="B43" s="1326"/>
      <c r="C43" s="106" t="s">
        <v>1950</v>
      </c>
      <c r="D43" s="511">
        <v>0</v>
      </c>
      <c r="E43" s="511">
        <v>0</v>
      </c>
      <c r="F43" s="496">
        <f>'16.신용기타비용 등'!F37</f>
        <v>0</v>
      </c>
      <c r="G43" s="497">
        <f>'16.신용기타비용 등'!G37</f>
        <v>0</v>
      </c>
      <c r="H43" s="498">
        <f t="shared" si="13"/>
        <v>0</v>
      </c>
      <c r="I43" s="497">
        <f>'16.신용기타비용 등'!H37</f>
        <v>0</v>
      </c>
      <c r="J43" s="499">
        <f t="shared" si="14"/>
        <v>0</v>
      </c>
      <c r="K43" s="483">
        <f t="shared" si="2"/>
        <v>0</v>
      </c>
      <c r="L43" s="483">
        <f t="shared" si="3"/>
        <v>0</v>
      </c>
      <c r="M43" s="11"/>
      <c r="N43" s="11"/>
      <c r="O43" s="11"/>
      <c r="P43" s="11"/>
      <c r="Q43" s="11"/>
    </row>
    <row r="44" spans="1:17" s="89" customFormat="1" ht="18.75" customHeight="1">
      <c r="A44" s="102"/>
      <c r="B44" s="1326"/>
      <c r="C44" s="106" t="s">
        <v>1951</v>
      </c>
      <c r="D44" s="511">
        <v>0</v>
      </c>
      <c r="E44" s="511">
        <v>0</v>
      </c>
      <c r="F44" s="496">
        <f>'16.신용기타비용 등'!F51</f>
        <v>0</v>
      </c>
      <c r="G44" s="497">
        <f>'16.신용기타비용 등'!G51</f>
        <v>0</v>
      </c>
      <c r="H44" s="498">
        <f t="shared" si="13"/>
        <v>0</v>
      </c>
      <c r="I44" s="497">
        <f>'16.신용기타비용 등'!H51</f>
        <v>0</v>
      </c>
      <c r="J44" s="499">
        <f t="shared" si="14"/>
        <v>0</v>
      </c>
      <c r="K44" s="483">
        <f t="shared" si="2"/>
        <v>0</v>
      </c>
      <c r="L44" s="483">
        <f t="shared" si="3"/>
        <v>0</v>
      </c>
      <c r="M44" s="11"/>
      <c r="N44" s="11"/>
      <c r="O44" s="11"/>
      <c r="P44" s="11"/>
      <c r="Q44" s="11"/>
    </row>
    <row r="45" spans="1:17" s="89" customFormat="1" ht="18.75" customHeight="1">
      <c r="A45" s="102"/>
      <c r="B45" s="1327"/>
      <c r="C45" s="46" t="s">
        <v>1624</v>
      </c>
      <c r="D45" s="503">
        <f>SUM(D39:D44)</f>
        <v>0</v>
      </c>
      <c r="E45" s="503">
        <f aca="true" t="shared" si="15" ref="E45:J45">SUM(E39:E44)</f>
        <v>0</v>
      </c>
      <c r="F45" s="512">
        <f t="shared" si="15"/>
        <v>0</v>
      </c>
      <c r="G45" s="505">
        <f t="shared" si="15"/>
        <v>0</v>
      </c>
      <c r="H45" s="505">
        <f t="shared" si="15"/>
        <v>0</v>
      </c>
      <c r="I45" s="505">
        <f t="shared" si="15"/>
        <v>0</v>
      </c>
      <c r="J45" s="513">
        <f t="shared" si="15"/>
        <v>0</v>
      </c>
      <c r="K45" s="485">
        <f t="shared" si="2"/>
        <v>0</v>
      </c>
      <c r="L45" s="485">
        <f t="shared" si="3"/>
        <v>0</v>
      </c>
      <c r="M45" s="11"/>
      <c r="N45" s="11"/>
      <c r="O45" s="11"/>
      <c r="P45" s="11"/>
      <c r="Q45" s="11"/>
    </row>
    <row r="46" spans="1:17" s="89" customFormat="1" ht="18.75" customHeight="1">
      <c r="A46" s="102"/>
      <c r="B46" s="1235" t="s">
        <v>739</v>
      </c>
      <c r="C46" s="1328"/>
      <c r="D46" s="519">
        <v>840</v>
      </c>
      <c r="E46" s="519">
        <v>250</v>
      </c>
      <c r="F46" s="520">
        <f>'16.신용기타비용 등'!F55</f>
        <v>0</v>
      </c>
      <c r="G46" s="521">
        <f>'16.신용기타비용 등'!G55</f>
        <v>0</v>
      </c>
      <c r="H46" s="516">
        <f aca="true" t="shared" si="16" ref="H46:H54">F46+G46</f>
        <v>0</v>
      </c>
      <c r="I46" s="521">
        <f>'16.신용기타비용 등'!H55</f>
        <v>300</v>
      </c>
      <c r="J46" s="517">
        <f aca="true" t="shared" si="17" ref="J46:J54">H46+I46</f>
        <v>300</v>
      </c>
      <c r="K46" s="487">
        <f t="shared" si="2"/>
        <v>1.2</v>
      </c>
      <c r="L46" s="487">
        <f t="shared" si="3"/>
        <v>-0.6429</v>
      </c>
      <c r="M46" s="11"/>
      <c r="N46" s="11"/>
      <c r="O46" s="11"/>
      <c r="P46" s="11"/>
      <c r="Q46" s="11"/>
    </row>
    <row r="47" spans="1:17" s="89" customFormat="1" ht="18.75" customHeight="1">
      <c r="A47" s="102"/>
      <c r="B47" s="1235" t="s">
        <v>740</v>
      </c>
      <c r="C47" s="1236"/>
      <c r="D47" s="519">
        <v>0</v>
      </c>
      <c r="E47" s="519">
        <v>0</v>
      </c>
      <c r="F47" s="520">
        <f>'16.신용기타비용 등'!F58</f>
        <v>0</v>
      </c>
      <c r="G47" s="521">
        <f>'16.신용기타비용 등'!G58</f>
        <v>0</v>
      </c>
      <c r="H47" s="516">
        <f t="shared" si="16"/>
        <v>0</v>
      </c>
      <c r="I47" s="521">
        <f>'16.신용기타비용 등'!H58</f>
        <v>0</v>
      </c>
      <c r="J47" s="517">
        <f t="shared" si="17"/>
        <v>0</v>
      </c>
      <c r="K47" s="487">
        <f t="shared" si="2"/>
        <v>0</v>
      </c>
      <c r="L47" s="487">
        <f t="shared" si="3"/>
        <v>0</v>
      </c>
      <c r="M47" s="11"/>
      <c r="N47" s="11"/>
      <c r="O47" s="11"/>
      <c r="P47" s="11"/>
      <c r="Q47" s="11"/>
    </row>
    <row r="48" spans="1:17" s="89" customFormat="1" ht="18.75" customHeight="1">
      <c r="A48" s="102" t="s">
        <v>830</v>
      </c>
      <c r="B48" s="1238" t="s">
        <v>1631</v>
      </c>
      <c r="C48" s="1239"/>
      <c r="D48" s="519">
        <v>6</v>
      </c>
      <c r="E48" s="519">
        <v>7</v>
      </c>
      <c r="F48" s="520">
        <f>'16.신용기타비용 등'!F74</f>
        <v>40</v>
      </c>
      <c r="G48" s="521">
        <f>'16.신용기타비용 등'!G74</f>
        <v>0</v>
      </c>
      <c r="H48" s="516">
        <f>F48+G48</f>
        <v>40</v>
      </c>
      <c r="I48" s="521">
        <f>'16.신용기타비용 등'!H74</f>
        <v>163</v>
      </c>
      <c r="J48" s="517">
        <f>H48+I48</f>
        <v>203</v>
      </c>
      <c r="K48" s="487">
        <f>ROUND(IF(AND(E48&lt;0,J48&gt;0),2+J48/ABS(E48),IF(AND(E48&lt;0,J48&lt;0,E48&lt;J48),2-J48/E48,IF(AND(E48&lt;0,J48&lt;0,E48&gt;J48),ABS(J48)/E48+2,IF(OR(AND(E48=0,J48&lt;0),AND(E48&gt;0,J48=0)),-2,IF(OR(AND(E48=0,J48&gt;0),AND(E48&lt;0,J48=0)),2,IF(AND(E48=0,J48=0),0,J48/E48)))))),4)</f>
        <v>29</v>
      </c>
      <c r="L48" s="487">
        <f>ROUND(IF(AND(D48&lt;0,J48&gt;0),1+J48/ABS(D48),IF(AND(D48&lt;0,J48&lt;0,D48&lt;J48),1-J48/D48,IF(AND(D48&lt;0,J48&lt;0,D48&gt;J48),1-J48/D48,IF(OR(AND(D48=0,J48&gt;0),AND(D48&lt;0,J48=0)),1,IF(OR(AND(D48=0,J48&lt;0),AND(D48&gt;0,J48=0)),-1,IF(AND(D48=0,J48=0),0,J48/D48-1)))))),4)</f>
        <v>32.8333</v>
      </c>
      <c r="M48" s="11"/>
      <c r="N48" s="11"/>
      <c r="O48" s="11"/>
      <c r="P48" s="11"/>
      <c r="Q48" s="11"/>
    </row>
    <row r="49" spans="1:17" s="89" customFormat="1" ht="18.75" customHeight="1">
      <c r="A49" s="102"/>
      <c r="B49" s="1329" t="s">
        <v>741</v>
      </c>
      <c r="C49" s="909" t="s">
        <v>75</v>
      </c>
      <c r="D49" s="774">
        <v>157</v>
      </c>
      <c r="E49" s="774">
        <v>170</v>
      </c>
      <c r="F49" s="999">
        <f>'16.신용기타비용 등'!F75</f>
        <v>90</v>
      </c>
      <c r="G49" s="1000">
        <f>'16.신용기타비용 등'!G75</f>
        <v>0</v>
      </c>
      <c r="H49" s="995">
        <f>F49+G49</f>
        <v>90</v>
      </c>
      <c r="I49" s="1000">
        <f>'16.신용기타비용 등'!H75</f>
        <v>30</v>
      </c>
      <c r="J49" s="996">
        <f>H49+I49</f>
        <v>120</v>
      </c>
      <c r="K49" s="484">
        <f>ROUND(IF(AND(E49&lt;0,J49&gt;0),2+J49/ABS(E49),IF(AND(E49&lt;0,J49&lt;0,E49&lt;J49),2-J49/E49,IF(AND(E49&lt;0,J49&lt;0,E49&gt;J49),ABS(J49)/E49+2,IF(OR(AND(E49=0,J49&lt;0),AND(E49&gt;0,J49=0)),-2,IF(OR(AND(E49=0,J49&gt;0),AND(E49&lt;0,J49=0)),2,IF(AND(E49=0,J49=0),0,J49/E49)))))),4)</f>
        <v>0.7059</v>
      </c>
      <c r="L49" s="997">
        <f>ROUND(IF(AND(D49&lt;0,J49&gt;0),1+J49/ABS(D49),IF(AND(D49&lt;0,J49&lt;0,D49&lt;J49),1-J49/D49,IF(AND(D49&lt;0,J49&lt;0,D49&gt;J49),1-J49/D49,IF(OR(AND(D49=0,J49&gt;0),AND(D49&lt;0,J49=0)),1,IF(OR(AND(D49=0,J49&lt;0),AND(D49&gt;0,J49=0)),-1,IF(AND(D49=0,J49=0),0,J49/D49-1)))))),4)</f>
        <v>-0.2357</v>
      </c>
      <c r="M49" s="11"/>
      <c r="N49" s="11"/>
      <c r="O49" s="11"/>
      <c r="P49" s="11"/>
      <c r="Q49" s="11"/>
    </row>
    <row r="50" spans="1:17" s="89" customFormat="1" ht="18.75" customHeight="1">
      <c r="A50" s="102"/>
      <c r="B50" s="1330"/>
      <c r="C50" s="986" t="s">
        <v>1632</v>
      </c>
      <c r="D50" s="511">
        <v>261</v>
      </c>
      <c r="E50" s="511">
        <v>260</v>
      </c>
      <c r="F50" s="496">
        <f>'16.신용기타비용 등'!F83</f>
        <v>219</v>
      </c>
      <c r="G50" s="497">
        <f>'16.신용기타비용 등'!G83</f>
        <v>0</v>
      </c>
      <c r="H50" s="498">
        <f t="shared" si="16"/>
        <v>219</v>
      </c>
      <c r="I50" s="497">
        <f>'16.신용기타비용 등'!H83</f>
        <v>87</v>
      </c>
      <c r="J50" s="499">
        <f t="shared" si="17"/>
        <v>306</v>
      </c>
      <c r="K50" s="483">
        <f t="shared" si="2"/>
        <v>1.1769</v>
      </c>
      <c r="L50" s="483">
        <f t="shared" si="3"/>
        <v>0.1724</v>
      </c>
      <c r="M50" s="11"/>
      <c r="N50" s="11"/>
      <c r="O50" s="11"/>
      <c r="P50" s="11"/>
      <c r="Q50" s="11"/>
    </row>
    <row r="51" spans="1:17" s="89" customFormat="1" ht="18.75" customHeight="1">
      <c r="A51" s="102"/>
      <c r="B51" s="1330"/>
      <c r="C51" s="986" t="s">
        <v>2188</v>
      </c>
      <c r="D51" s="511">
        <v>0</v>
      </c>
      <c r="E51" s="511">
        <v>0</v>
      </c>
      <c r="F51" s="496">
        <f>'16.신용기타비용 등'!F84</f>
        <v>0</v>
      </c>
      <c r="G51" s="497">
        <f>'16.신용기타비용 등'!G84</f>
        <v>0</v>
      </c>
      <c r="H51" s="498">
        <f t="shared" si="16"/>
        <v>0</v>
      </c>
      <c r="I51" s="497">
        <f>'16.신용기타비용 등'!H84</f>
        <v>0</v>
      </c>
      <c r="J51" s="499">
        <f t="shared" si="17"/>
        <v>0</v>
      </c>
      <c r="K51" s="483">
        <f t="shared" si="2"/>
        <v>0</v>
      </c>
      <c r="L51" s="483">
        <f t="shared" si="3"/>
        <v>0</v>
      </c>
      <c r="M51" s="11"/>
      <c r="N51" s="11"/>
      <c r="O51" s="11"/>
      <c r="P51" s="11"/>
      <c r="Q51" s="11"/>
    </row>
    <row r="52" spans="1:17" s="89" customFormat="1" ht="18.75" customHeight="1">
      <c r="A52" s="102"/>
      <c r="B52" s="1330"/>
      <c r="C52" s="986" t="s">
        <v>2189</v>
      </c>
      <c r="D52" s="511">
        <v>0</v>
      </c>
      <c r="E52" s="511">
        <v>0</v>
      </c>
      <c r="F52" s="496">
        <f>'16.신용기타비용 등'!F85</f>
        <v>0</v>
      </c>
      <c r="G52" s="497">
        <f>'16.신용기타비용 등'!G85</f>
        <v>0</v>
      </c>
      <c r="H52" s="498">
        <f t="shared" si="16"/>
        <v>0</v>
      </c>
      <c r="I52" s="497">
        <f>'16.신용기타비용 등'!H85</f>
        <v>0</v>
      </c>
      <c r="J52" s="499">
        <f t="shared" si="17"/>
        <v>0</v>
      </c>
      <c r="K52" s="483">
        <f t="shared" si="2"/>
        <v>0</v>
      </c>
      <c r="L52" s="483">
        <f t="shared" si="3"/>
        <v>0</v>
      </c>
      <c r="M52" s="11"/>
      <c r="N52" s="11"/>
      <c r="O52" s="11"/>
      <c r="P52" s="11"/>
      <c r="Q52" s="11"/>
    </row>
    <row r="53" spans="1:17" s="89" customFormat="1" ht="18.75" customHeight="1">
      <c r="A53" s="102"/>
      <c r="B53" s="1330"/>
      <c r="C53" s="986" t="s">
        <v>1755</v>
      </c>
      <c r="D53" s="511">
        <v>25</v>
      </c>
      <c r="E53" s="511">
        <v>1</v>
      </c>
      <c r="F53" s="496">
        <f>'16.신용기타비용 등'!F91</f>
        <v>4</v>
      </c>
      <c r="G53" s="497">
        <f>'16.신용기타비용 등'!G91</f>
        <v>0</v>
      </c>
      <c r="H53" s="498">
        <f t="shared" si="16"/>
        <v>4</v>
      </c>
      <c r="I53" s="497">
        <f>'16.신용기타비용 등'!H91</f>
        <v>0</v>
      </c>
      <c r="J53" s="499">
        <f t="shared" si="17"/>
        <v>4</v>
      </c>
      <c r="K53" s="483">
        <f t="shared" si="2"/>
        <v>4</v>
      </c>
      <c r="L53" s="483">
        <f t="shared" si="3"/>
        <v>-0.84</v>
      </c>
      <c r="M53" s="11"/>
      <c r="N53" s="11"/>
      <c r="O53" s="11"/>
      <c r="P53" s="11"/>
      <c r="Q53" s="11"/>
    </row>
    <row r="54" spans="1:17" s="89" customFormat="1" ht="18.75" customHeight="1">
      <c r="A54" s="102" t="s">
        <v>831</v>
      </c>
      <c r="B54" s="1330"/>
      <c r="C54" s="986" t="s">
        <v>1633</v>
      </c>
      <c r="D54" s="511">
        <v>31</v>
      </c>
      <c r="E54" s="511">
        <v>40</v>
      </c>
      <c r="F54" s="496">
        <f>'16.신용기타비용 등'!F90</f>
        <v>30</v>
      </c>
      <c r="G54" s="497">
        <f>'16.신용기타비용 등'!G90</f>
        <v>0</v>
      </c>
      <c r="H54" s="498">
        <f t="shared" si="16"/>
        <v>30</v>
      </c>
      <c r="I54" s="497">
        <f>'16.신용기타비용 등'!H90</f>
        <v>5</v>
      </c>
      <c r="J54" s="499">
        <f t="shared" si="17"/>
        <v>35</v>
      </c>
      <c r="K54" s="483">
        <f t="shared" si="2"/>
        <v>0.875</v>
      </c>
      <c r="L54" s="483">
        <f t="shared" si="3"/>
        <v>0.129</v>
      </c>
      <c r="M54" s="11"/>
      <c r="N54" s="11"/>
      <c r="O54" s="11"/>
      <c r="P54" s="11"/>
      <c r="Q54" s="11"/>
    </row>
    <row r="55" spans="1:17" s="89" customFormat="1" ht="18.75" customHeight="1">
      <c r="A55" s="102"/>
      <c r="B55" s="1331"/>
      <c r="C55" s="987" t="s">
        <v>1624</v>
      </c>
      <c r="D55" s="503">
        <f aca="true" t="shared" si="18" ref="D55:J55">SUM(D49:D54)</f>
        <v>474</v>
      </c>
      <c r="E55" s="503">
        <f t="shared" si="18"/>
        <v>471</v>
      </c>
      <c r="F55" s="512">
        <f t="shared" si="18"/>
        <v>343</v>
      </c>
      <c r="G55" s="505">
        <f t="shared" si="18"/>
        <v>0</v>
      </c>
      <c r="H55" s="505">
        <f t="shared" si="18"/>
        <v>343</v>
      </c>
      <c r="I55" s="505">
        <f t="shared" si="18"/>
        <v>122</v>
      </c>
      <c r="J55" s="513">
        <f t="shared" si="18"/>
        <v>465</v>
      </c>
      <c r="K55" s="485">
        <f t="shared" si="2"/>
        <v>0.9873</v>
      </c>
      <c r="L55" s="485">
        <f t="shared" si="3"/>
        <v>-0.019</v>
      </c>
      <c r="M55" s="11"/>
      <c r="N55" s="11"/>
      <c r="O55" s="11"/>
      <c r="P55" s="11"/>
      <c r="Q55" s="11"/>
    </row>
    <row r="56" spans="1:17" s="62" customFormat="1" ht="18.75" customHeight="1">
      <c r="A56" s="753"/>
      <c r="B56" s="1288" t="s">
        <v>1634</v>
      </c>
      <c r="C56" s="1288"/>
      <c r="D56" s="514">
        <f>SUM(D38,D45:D48,D55)</f>
        <v>5919</v>
      </c>
      <c r="E56" s="514">
        <f aca="true" t="shared" si="19" ref="E56:J56">SUM(E38,E45:E48,E55)</f>
        <v>5718</v>
      </c>
      <c r="F56" s="515">
        <f t="shared" si="19"/>
        <v>1489</v>
      </c>
      <c r="G56" s="516">
        <f t="shared" si="19"/>
        <v>2438</v>
      </c>
      <c r="H56" s="516">
        <f t="shared" si="19"/>
        <v>3927</v>
      </c>
      <c r="I56" s="516">
        <f t="shared" si="19"/>
        <v>1938</v>
      </c>
      <c r="J56" s="517">
        <f t="shared" si="19"/>
        <v>5865</v>
      </c>
      <c r="K56" s="486">
        <f t="shared" si="2"/>
        <v>1.0257</v>
      </c>
      <c r="L56" s="487">
        <f t="shared" si="3"/>
        <v>-0.0091</v>
      </c>
      <c r="M56" s="11"/>
      <c r="N56" s="11"/>
      <c r="O56" s="11"/>
      <c r="P56" s="11"/>
      <c r="Q56" s="11"/>
    </row>
    <row r="57" spans="1:17" s="62" customFormat="1" ht="18.75" customHeight="1">
      <c r="A57" s="1228" t="s">
        <v>1635</v>
      </c>
      <c r="B57" s="1226"/>
      <c r="C57" s="1227"/>
      <c r="D57" s="514">
        <f>D34-D56</f>
        <v>3750</v>
      </c>
      <c r="E57" s="514">
        <f aca="true" t="shared" si="20" ref="E57:J57">E34-E56</f>
        <v>3682</v>
      </c>
      <c r="F57" s="515">
        <f t="shared" si="20"/>
        <v>3928</v>
      </c>
      <c r="G57" s="516">
        <f t="shared" si="20"/>
        <v>-389</v>
      </c>
      <c r="H57" s="516">
        <f t="shared" si="20"/>
        <v>3539</v>
      </c>
      <c r="I57" s="516">
        <f t="shared" si="20"/>
        <v>112</v>
      </c>
      <c r="J57" s="517">
        <f t="shared" si="20"/>
        <v>3651</v>
      </c>
      <c r="K57" s="486">
        <f t="shared" si="2"/>
        <v>0.9916</v>
      </c>
      <c r="L57" s="487">
        <f t="shared" si="3"/>
        <v>-0.0264</v>
      </c>
      <c r="M57" s="11"/>
      <c r="N57" s="11"/>
      <c r="O57" s="11"/>
      <c r="P57" s="11"/>
      <c r="Q57" s="11"/>
    </row>
    <row r="58" spans="1:17" s="62" customFormat="1" ht="18.75" customHeight="1">
      <c r="A58" s="1291" t="s">
        <v>1636</v>
      </c>
      <c r="B58" s="1254" t="s">
        <v>1637</v>
      </c>
      <c r="C58" s="1247"/>
      <c r="D58" s="489">
        <v>875</v>
      </c>
      <c r="E58" s="522">
        <f>'18.판관비'!K6</f>
        <v>940</v>
      </c>
      <c r="F58" s="490">
        <f>'18.판관비'!M6</f>
        <v>591</v>
      </c>
      <c r="G58" s="493">
        <f>'18.판관비'!N6</f>
        <v>0</v>
      </c>
      <c r="H58" s="508">
        <f aca="true" t="shared" si="21" ref="H58:H65">F58+G58</f>
        <v>591</v>
      </c>
      <c r="I58" s="491">
        <f>'18.판관비'!O6</f>
        <v>349</v>
      </c>
      <c r="J58" s="518">
        <f aca="true" t="shared" si="22" ref="J58:J65">H58+I58</f>
        <v>940</v>
      </c>
      <c r="K58" s="486">
        <f t="shared" si="2"/>
        <v>1</v>
      </c>
      <c r="L58" s="486">
        <f t="shared" si="3"/>
        <v>0.0743</v>
      </c>
      <c r="M58" s="11"/>
      <c r="N58" s="11"/>
      <c r="O58" s="11"/>
      <c r="P58" s="11"/>
      <c r="Q58" s="11"/>
    </row>
    <row r="59" spans="1:17" s="62" customFormat="1" ht="18.75" customHeight="1">
      <c r="A59" s="1286"/>
      <c r="B59" s="1284" t="s">
        <v>797</v>
      </c>
      <c r="C59" s="1285"/>
      <c r="D59" s="495">
        <v>247</v>
      </c>
      <c r="E59" s="523">
        <f>'18.판관비'!K7</f>
        <v>50</v>
      </c>
      <c r="F59" s="496">
        <f>'18.판관비'!M7</f>
        <v>0</v>
      </c>
      <c r="G59" s="497">
        <f>'18.판관비'!N7</f>
        <v>0</v>
      </c>
      <c r="H59" s="498">
        <f t="shared" si="21"/>
        <v>0</v>
      </c>
      <c r="I59" s="497">
        <f>'18.판관비'!O7</f>
        <v>100</v>
      </c>
      <c r="J59" s="499">
        <f t="shared" si="22"/>
        <v>100</v>
      </c>
      <c r="K59" s="483">
        <f t="shared" si="2"/>
        <v>2</v>
      </c>
      <c r="L59" s="483">
        <f t="shared" si="3"/>
        <v>-0.5951</v>
      </c>
      <c r="M59" s="11"/>
      <c r="N59" s="11"/>
      <c r="O59" s="11"/>
      <c r="P59" s="11"/>
      <c r="Q59" s="11"/>
    </row>
    <row r="60" spans="1:17" s="62" customFormat="1" ht="18.75" customHeight="1">
      <c r="A60" s="1286"/>
      <c r="B60" s="1284" t="s">
        <v>1638</v>
      </c>
      <c r="C60" s="1285"/>
      <c r="D60" s="495">
        <v>5</v>
      </c>
      <c r="E60" s="523">
        <f>'18.판관비'!K9</f>
        <v>9</v>
      </c>
      <c r="F60" s="496">
        <f>'18.판관비'!M9</f>
        <v>7</v>
      </c>
      <c r="G60" s="497">
        <f>'18.판관비'!N9</f>
        <v>0</v>
      </c>
      <c r="H60" s="498">
        <f t="shared" si="21"/>
        <v>7</v>
      </c>
      <c r="I60" s="497">
        <f>'18.판관비'!O9</f>
        <v>2</v>
      </c>
      <c r="J60" s="499">
        <f t="shared" si="22"/>
        <v>9</v>
      </c>
      <c r="K60" s="483">
        <f t="shared" si="2"/>
        <v>1</v>
      </c>
      <c r="L60" s="483">
        <f t="shared" si="3"/>
        <v>0.8</v>
      </c>
      <c r="M60" s="61"/>
      <c r="N60" s="61"/>
      <c r="O60" s="61"/>
      <c r="P60" s="61"/>
      <c r="Q60" s="61"/>
    </row>
    <row r="61" spans="1:17" s="62" customFormat="1" ht="18.75" customHeight="1">
      <c r="A61" s="1286"/>
      <c r="B61" s="1284" t="s">
        <v>1641</v>
      </c>
      <c r="C61" s="1285"/>
      <c r="D61" s="495">
        <v>83</v>
      </c>
      <c r="E61" s="523">
        <f>'18.판관비'!K10</f>
        <v>88</v>
      </c>
      <c r="F61" s="496">
        <f>'18.판관비'!M10</f>
        <v>68</v>
      </c>
      <c r="G61" s="497">
        <f>'18.판관비'!N10</f>
        <v>0</v>
      </c>
      <c r="H61" s="498">
        <f t="shared" si="21"/>
        <v>68</v>
      </c>
      <c r="I61" s="497">
        <f>'18.판관비'!O10</f>
        <v>20</v>
      </c>
      <c r="J61" s="499">
        <f t="shared" si="22"/>
        <v>88</v>
      </c>
      <c r="K61" s="483">
        <f t="shared" si="2"/>
        <v>1</v>
      </c>
      <c r="L61" s="483">
        <f t="shared" si="3"/>
        <v>0.0602</v>
      </c>
      <c r="M61" s="11"/>
      <c r="N61" s="11"/>
      <c r="O61" s="11"/>
      <c r="P61" s="11"/>
      <c r="Q61" s="11"/>
    </row>
    <row r="62" spans="1:17" s="62" customFormat="1" ht="18.75" customHeight="1">
      <c r="A62" s="1286"/>
      <c r="B62" s="1284" t="s">
        <v>1643</v>
      </c>
      <c r="C62" s="1285"/>
      <c r="D62" s="495">
        <v>74</v>
      </c>
      <c r="E62" s="523">
        <f>'18.판관비'!K12</f>
        <v>75</v>
      </c>
      <c r="F62" s="496">
        <f>'18.판관비'!M12</f>
        <v>54</v>
      </c>
      <c r="G62" s="497">
        <f>'18.판관비'!N12</f>
        <v>0</v>
      </c>
      <c r="H62" s="498">
        <f t="shared" si="21"/>
        <v>54</v>
      </c>
      <c r="I62" s="497">
        <f>'18.판관비'!O12</f>
        <v>21</v>
      </c>
      <c r="J62" s="499">
        <f t="shared" si="22"/>
        <v>75</v>
      </c>
      <c r="K62" s="483">
        <f t="shared" si="2"/>
        <v>1</v>
      </c>
      <c r="L62" s="483">
        <f t="shared" si="3"/>
        <v>0.0135</v>
      </c>
      <c r="M62" s="61"/>
      <c r="N62" s="61"/>
      <c r="O62" s="61"/>
      <c r="P62" s="61"/>
      <c r="Q62" s="61"/>
    </row>
    <row r="63" spans="1:17" s="62" customFormat="1" ht="18.75" customHeight="1">
      <c r="A63" s="1286"/>
      <c r="B63" s="1284" t="s">
        <v>1644</v>
      </c>
      <c r="C63" s="1285"/>
      <c r="D63" s="495">
        <v>0</v>
      </c>
      <c r="E63" s="523">
        <f>'18.판관비'!K13</f>
        <v>0</v>
      </c>
      <c r="F63" s="496">
        <f>'18.판관비'!M13</f>
        <v>0</v>
      </c>
      <c r="G63" s="497">
        <f>'18.판관비'!N13</f>
        <v>0</v>
      </c>
      <c r="H63" s="498">
        <f t="shared" si="21"/>
        <v>0</v>
      </c>
      <c r="I63" s="497">
        <f>'18.판관비'!O13</f>
        <v>0</v>
      </c>
      <c r="J63" s="499">
        <f t="shared" si="22"/>
        <v>0</v>
      </c>
      <c r="K63" s="483">
        <f t="shared" si="2"/>
        <v>0</v>
      </c>
      <c r="L63" s="483">
        <f t="shared" si="3"/>
        <v>0</v>
      </c>
      <c r="M63" s="61"/>
      <c r="N63" s="61"/>
      <c r="O63" s="61"/>
      <c r="P63" s="61"/>
      <c r="Q63" s="61"/>
    </row>
    <row r="64" spans="1:17" s="62" customFormat="1" ht="18.75" customHeight="1">
      <c r="A64" s="1286"/>
      <c r="B64" s="1284" t="s">
        <v>1645</v>
      </c>
      <c r="C64" s="1285"/>
      <c r="D64" s="495">
        <v>269</v>
      </c>
      <c r="E64" s="523">
        <f>'18.판관비'!K15</f>
        <v>311</v>
      </c>
      <c r="F64" s="496">
        <f>'18.판관비'!M15</f>
        <v>195</v>
      </c>
      <c r="G64" s="501">
        <f>'18.판관비'!N15</f>
        <v>0</v>
      </c>
      <c r="H64" s="498">
        <f t="shared" si="21"/>
        <v>195</v>
      </c>
      <c r="I64" s="497">
        <f>'18.판관비'!O15</f>
        <v>116</v>
      </c>
      <c r="J64" s="499">
        <f t="shared" si="22"/>
        <v>311</v>
      </c>
      <c r="K64" s="483">
        <f t="shared" si="2"/>
        <v>1</v>
      </c>
      <c r="L64" s="483">
        <f t="shared" si="3"/>
        <v>0.1561</v>
      </c>
      <c r="M64" s="61"/>
      <c r="N64" s="61"/>
      <c r="O64" s="61"/>
      <c r="P64" s="61"/>
      <c r="Q64" s="61"/>
    </row>
    <row r="65" spans="1:17" s="62" customFormat="1" ht="18.75" customHeight="1">
      <c r="A65" s="1287"/>
      <c r="B65" s="1282" t="s">
        <v>799</v>
      </c>
      <c r="C65" s="1283"/>
      <c r="D65" s="755">
        <v>0</v>
      </c>
      <c r="E65" s="523">
        <f>'18.판관비'!K8</f>
        <v>0</v>
      </c>
      <c r="F65" s="496">
        <f>'18.판관비'!M8</f>
        <v>0</v>
      </c>
      <c r="G65" s="501">
        <f>'18.판관비'!N8</f>
        <v>0</v>
      </c>
      <c r="H65" s="498">
        <f t="shared" si="21"/>
        <v>0</v>
      </c>
      <c r="I65" s="497">
        <f>'18.판관비'!O8</f>
        <v>0</v>
      </c>
      <c r="J65" s="499">
        <f t="shared" si="22"/>
        <v>0</v>
      </c>
      <c r="K65" s="483">
        <f t="shared" si="2"/>
        <v>0</v>
      </c>
      <c r="L65" s="483">
        <f t="shared" si="3"/>
        <v>0</v>
      </c>
      <c r="M65" s="61"/>
      <c r="N65" s="61"/>
      <c r="O65" s="61"/>
      <c r="P65" s="61"/>
      <c r="Q65" s="61"/>
    </row>
    <row r="66" spans="1:17" s="62" customFormat="1" ht="18.75" customHeight="1">
      <c r="A66" s="1281"/>
      <c r="B66" s="1274" t="s">
        <v>1646</v>
      </c>
      <c r="C66" s="1275"/>
      <c r="D66" s="503">
        <f>SUM(D58:D65)</f>
        <v>1553</v>
      </c>
      <c r="E66" s="503">
        <f aca="true" t="shared" si="23" ref="E66:J66">SUM(E58:E65)</f>
        <v>1473</v>
      </c>
      <c r="F66" s="512">
        <f t="shared" si="23"/>
        <v>915</v>
      </c>
      <c r="G66" s="505">
        <f t="shared" si="23"/>
        <v>0</v>
      </c>
      <c r="H66" s="505">
        <f t="shared" si="23"/>
        <v>915</v>
      </c>
      <c r="I66" s="505">
        <f t="shared" si="23"/>
        <v>608</v>
      </c>
      <c r="J66" s="513">
        <f t="shared" si="23"/>
        <v>1523</v>
      </c>
      <c r="K66" s="485">
        <f t="shared" si="2"/>
        <v>1.0339</v>
      </c>
      <c r="L66" s="485">
        <f t="shared" si="3"/>
        <v>-0.0193</v>
      </c>
      <c r="M66" s="61"/>
      <c r="N66" s="61"/>
      <c r="O66" s="61"/>
      <c r="P66" s="61"/>
      <c r="Q66" s="61"/>
    </row>
    <row r="67" spans="1:17" s="89" customFormat="1" ht="18.75" customHeight="1">
      <c r="A67" s="1288" t="s">
        <v>1647</v>
      </c>
      <c r="B67" s="1288"/>
      <c r="C67" s="1288"/>
      <c r="D67" s="514">
        <f>D57-D66</f>
        <v>2197</v>
      </c>
      <c r="E67" s="514">
        <f aca="true" t="shared" si="24" ref="E67:J67">E57-E66</f>
        <v>2209</v>
      </c>
      <c r="F67" s="515">
        <f t="shared" si="24"/>
        <v>3013</v>
      </c>
      <c r="G67" s="516">
        <f t="shared" si="24"/>
        <v>-389</v>
      </c>
      <c r="H67" s="516">
        <f t="shared" si="24"/>
        <v>2624</v>
      </c>
      <c r="I67" s="516">
        <f t="shared" si="24"/>
        <v>-496</v>
      </c>
      <c r="J67" s="517">
        <f t="shared" si="24"/>
        <v>2128</v>
      </c>
      <c r="K67" s="486">
        <f t="shared" si="2"/>
        <v>0.9633</v>
      </c>
      <c r="L67" s="487">
        <f t="shared" si="3"/>
        <v>-0.0314</v>
      </c>
      <c r="M67" s="61"/>
      <c r="N67" s="61"/>
      <c r="O67" s="61"/>
      <c r="P67" s="61"/>
      <c r="Q67" s="61"/>
    </row>
    <row r="68" spans="1:17" s="89" customFormat="1" ht="18.75" customHeight="1">
      <c r="A68" s="1240" t="s">
        <v>1648</v>
      </c>
      <c r="B68" s="1230"/>
      <c r="C68" s="104" t="s">
        <v>1649</v>
      </c>
      <c r="D68" s="507">
        <v>10</v>
      </c>
      <c r="E68" s="507">
        <v>120</v>
      </c>
      <c r="F68" s="490">
        <f>'15.신용기타수익 등'!G141</f>
        <v>55</v>
      </c>
      <c r="G68" s="491">
        <f>'15.신용기타수익 등'!H141</f>
        <v>0</v>
      </c>
      <c r="H68" s="508">
        <f>F68+G68</f>
        <v>55</v>
      </c>
      <c r="I68" s="491">
        <f>'15.신용기타수익 등'!I141</f>
        <v>0</v>
      </c>
      <c r="J68" s="518">
        <f>H68+I68</f>
        <v>55</v>
      </c>
      <c r="K68" s="486">
        <f t="shared" si="2"/>
        <v>0.4583</v>
      </c>
      <c r="L68" s="486">
        <f t="shared" si="3"/>
        <v>4.5</v>
      </c>
      <c r="M68" s="61"/>
      <c r="N68" s="61"/>
      <c r="O68" s="61"/>
      <c r="P68" s="61"/>
      <c r="Q68" s="61"/>
    </row>
    <row r="69" spans="1:17" s="89" customFormat="1" ht="18.75" customHeight="1">
      <c r="A69" s="1231"/>
      <c r="B69" s="1232"/>
      <c r="C69" s="106" t="s">
        <v>1650</v>
      </c>
      <c r="D69" s="511">
        <v>58</v>
      </c>
      <c r="E69" s="511">
        <v>60</v>
      </c>
      <c r="F69" s="496">
        <f>'16.신용기타비용 등'!F107</f>
        <v>44</v>
      </c>
      <c r="G69" s="497">
        <f>'16.신용기타비용 등'!G107</f>
        <v>0</v>
      </c>
      <c r="H69" s="498">
        <f>F69+G69</f>
        <v>44</v>
      </c>
      <c r="I69" s="497">
        <f>'16.신용기타비용 등'!H107</f>
        <v>15</v>
      </c>
      <c r="J69" s="499">
        <f>H69+I69</f>
        <v>59</v>
      </c>
      <c r="K69" s="483">
        <f t="shared" si="2"/>
        <v>0.9833</v>
      </c>
      <c r="L69" s="483">
        <f t="shared" si="3"/>
        <v>0.0172</v>
      </c>
      <c r="M69" s="61"/>
      <c r="N69" s="61"/>
      <c r="O69" s="61"/>
      <c r="P69" s="61"/>
      <c r="Q69" s="61"/>
    </row>
    <row r="70" spans="1:17" s="89" customFormat="1" ht="18.75" customHeight="1">
      <c r="A70" s="1233"/>
      <c r="B70" s="1234"/>
      <c r="C70" s="46" t="s">
        <v>1651</v>
      </c>
      <c r="D70" s="503">
        <f>D68-D69</f>
        <v>-48</v>
      </c>
      <c r="E70" s="503">
        <f aca="true" t="shared" si="25" ref="E70:J70">E68-E69</f>
        <v>60</v>
      </c>
      <c r="F70" s="512">
        <f t="shared" si="25"/>
        <v>11</v>
      </c>
      <c r="G70" s="505">
        <f t="shared" si="25"/>
        <v>0</v>
      </c>
      <c r="H70" s="505">
        <f t="shared" si="25"/>
        <v>11</v>
      </c>
      <c r="I70" s="505">
        <f t="shared" si="25"/>
        <v>-15</v>
      </c>
      <c r="J70" s="513">
        <f t="shared" si="25"/>
        <v>-4</v>
      </c>
      <c r="K70" s="485">
        <f t="shared" si="2"/>
        <v>-0.0667</v>
      </c>
      <c r="L70" s="485">
        <f t="shared" si="3"/>
        <v>0.9167</v>
      </c>
      <c r="M70" s="61"/>
      <c r="N70" s="61"/>
      <c r="O70" s="61"/>
      <c r="P70" s="61"/>
      <c r="Q70" s="61"/>
    </row>
    <row r="71" spans="1:17" s="89" customFormat="1" ht="18.75" customHeight="1">
      <c r="A71" s="1228" t="s">
        <v>1652</v>
      </c>
      <c r="B71" s="1226"/>
      <c r="C71" s="1227"/>
      <c r="D71" s="514">
        <f>D67+D70</f>
        <v>2149</v>
      </c>
      <c r="E71" s="514">
        <f aca="true" t="shared" si="26" ref="E71:J71">E67+E70</f>
        <v>2269</v>
      </c>
      <c r="F71" s="515">
        <f>F67+F70</f>
        <v>3024</v>
      </c>
      <c r="G71" s="516">
        <f t="shared" si="26"/>
        <v>-389</v>
      </c>
      <c r="H71" s="516">
        <f t="shared" si="26"/>
        <v>2635</v>
      </c>
      <c r="I71" s="516">
        <f t="shared" si="26"/>
        <v>-511</v>
      </c>
      <c r="J71" s="517">
        <f t="shared" si="26"/>
        <v>2124</v>
      </c>
      <c r="K71" s="486">
        <f t="shared" si="2"/>
        <v>0.9361</v>
      </c>
      <c r="L71" s="487">
        <f t="shared" si="3"/>
        <v>-0.0116</v>
      </c>
      <c r="M71" s="61"/>
      <c r="N71" s="61"/>
      <c r="O71" s="61"/>
      <c r="P71" s="61"/>
      <c r="Q71" s="61"/>
    </row>
    <row r="72" spans="1:17" s="89" customFormat="1" ht="18.75" customHeight="1">
      <c r="A72" s="1246" t="s">
        <v>1653</v>
      </c>
      <c r="B72" s="1241"/>
      <c r="C72" s="104" t="s">
        <v>1654</v>
      </c>
      <c r="D72" s="507">
        <v>1255</v>
      </c>
      <c r="E72" s="507">
        <v>1300</v>
      </c>
      <c r="F72" s="490">
        <f>'15.신용기타수익 등'!G146</f>
        <v>796</v>
      </c>
      <c r="G72" s="491">
        <f>'15.신용기타수익 등'!H146</f>
        <v>64</v>
      </c>
      <c r="H72" s="508">
        <f>F72+G72</f>
        <v>860</v>
      </c>
      <c r="I72" s="491">
        <f>'15.신용기타수익 등'!I146</f>
        <v>265</v>
      </c>
      <c r="J72" s="518">
        <f>H72+I72</f>
        <v>1125</v>
      </c>
      <c r="K72" s="486">
        <f aca="true" t="shared" si="27" ref="K72:K83">ROUND(IF(AND(E72&lt;0,J72&gt;0),2+J72/ABS(E72),IF(AND(E72&lt;0,J72&lt;0,E72&lt;J72),2-J72/E72,IF(AND(E72&lt;0,J72&lt;0,E72&gt;J72),ABS(J72)/E72+2,IF(OR(AND(E72=0,J72&lt;0),AND(E72&gt;0,J72=0)),-2,IF(OR(AND(E72=0,J72&gt;0),AND(E72&lt;0,J72=0)),2,IF(AND(E72=0,J72=0),0,J72/E72)))))),4)</f>
        <v>0.8654</v>
      </c>
      <c r="L72" s="486">
        <f aca="true" t="shared" si="28" ref="L72:L83">ROUND(IF(AND(D72&lt;0,J72&gt;0),1+J72/ABS(D72),IF(AND(D72&lt;0,J72&lt;0,D72&lt;J72),1-J72/D72,IF(AND(D72&lt;0,J72&lt;0,D72&gt;J72),1-J72/D72,IF(OR(AND(D72=0,J72&gt;0),AND(D72&lt;0,J72=0)),1,IF(OR(AND(D72=0,J72&lt;0),AND(D72&gt;0,J72=0)),-1,IF(AND(D72=0,J72=0),0,J72/D72-1)))))),4)</f>
        <v>-0.1036</v>
      </c>
      <c r="M72" s="61"/>
      <c r="N72" s="61"/>
      <c r="O72" s="61"/>
      <c r="P72" s="61"/>
      <c r="Q72" s="61"/>
    </row>
    <row r="73" spans="1:17" s="89" customFormat="1" ht="18.75" customHeight="1">
      <c r="A73" s="1242"/>
      <c r="B73" s="1243"/>
      <c r="C73" s="106" t="s">
        <v>1655</v>
      </c>
      <c r="D73" s="511">
        <v>1255</v>
      </c>
      <c r="E73" s="511">
        <v>1300</v>
      </c>
      <c r="F73" s="496">
        <f>'16.신용기타비용 등'!F112</f>
        <v>796</v>
      </c>
      <c r="G73" s="497">
        <f>'16.신용기타비용 등'!G112</f>
        <v>64</v>
      </c>
      <c r="H73" s="498">
        <f>F73+G73</f>
        <v>860</v>
      </c>
      <c r="I73" s="497">
        <f>'16.신용기타비용 등'!H112</f>
        <v>265</v>
      </c>
      <c r="J73" s="499">
        <f>H73+I73</f>
        <v>1125</v>
      </c>
      <c r="K73" s="483">
        <f t="shared" si="27"/>
        <v>0.8654</v>
      </c>
      <c r="L73" s="483">
        <f t="shared" si="28"/>
        <v>-0.1036</v>
      </c>
      <c r="M73" s="61"/>
      <c r="N73" s="61"/>
      <c r="O73" s="61"/>
      <c r="P73" s="61"/>
      <c r="Q73" s="61"/>
    </row>
    <row r="74" spans="1:17" s="89" customFormat="1" ht="18.75" customHeight="1">
      <c r="A74" s="1244"/>
      <c r="B74" s="1245"/>
      <c r="C74" s="319" t="s">
        <v>1656</v>
      </c>
      <c r="D74" s="524">
        <f>D72-D73</f>
        <v>0</v>
      </c>
      <c r="E74" s="524">
        <f aca="true" t="shared" si="29" ref="E74:J74">E72-E73</f>
        <v>0</v>
      </c>
      <c r="F74" s="525">
        <f t="shared" si="29"/>
        <v>0</v>
      </c>
      <c r="G74" s="526">
        <f t="shared" si="29"/>
        <v>0</v>
      </c>
      <c r="H74" s="526">
        <f t="shared" si="29"/>
        <v>0</v>
      </c>
      <c r="I74" s="526">
        <f t="shared" si="29"/>
        <v>0</v>
      </c>
      <c r="J74" s="527">
        <f t="shared" si="29"/>
        <v>0</v>
      </c>
      <c r="K74" s="488">
        <f t="shared" si="27"/>
        <v>0</v>
      </c>
      <c r="L74" s="488">
        <f t="shared" si="28"/>
        <v>0</v>
      </c>
      <c r="M74" s="61"/>
      <c r="N74" s="61"/>
      <c r="O74" s="61"/>
      <c r="P74" s="61"/>
      <c r="Q74" s="61"/>
    </row>
    <row r="75" spans="1:17" s="89" customFormat="1" ht="18.75" customHeight="1">
      <c r="A75" s="1240" t="s">
        <v>1657</v>
      </c>
      <c r="B75" s="1241"/>
      <c r="C75" s="104" t="s">
        <v>1658</v>
      </c>
      <c r="D75" s="507">
        <v>294</v>
      </c>
      <c r="E75" s="507">
        <v>280</v>
      </c>
      <c r="F75" s="490">
        <f>'15.신용기타수익 등'!G142</f>
        <v>160</v>
      </c>
      <c r="G75" s="491">
        <f>'15.신용기타수익 등'!H142</f>
        <v>0</v>
      </c>
      <c r="H75" s="508">
        <f>F75+G75</f>
        <v>160</v>
      </c>
      <c r="I75" s="491">
        <f>'15.신용기타수익 등'!I142</f>
        <v>53</v>
      </c>
      <c r="J75" s="518">
        <f>H75+I75</f>
        <v>213</v>
      </c>
      <c r="K75" s="486">
        <f t="shared" si="27"/>
        <v>0.7607</v>
      </c>
      <c r="L75" s="486">
        <f t="shared" si="28"/>
        <v>-0.2755</v>
      </c>
      <c r="M75" s="61"/>
      <c r="N75" s="61"/>
      <c r="O75" s="61"/>
      <c r="P75" s="61"/>
      <c r="Q75" s="61"/>
    </row>
    <row r="76" spans="1:17" s="89" customFormat="1" ht="18.75" customHeight="1">
      <c r="A76" s="1242"/>
      <c r="B76" s="1243"/>
      <c r="C76" s="106" t="s">
        <v>1659</v>
      </c>
      <c r="D76" s="511">
        <v>14</v>
      </c>
      <c r="E76" s="511">
        <v>20</v>
      </c>
      <c r="F76" s="496">
        <f>'16.신용기타비용 등'!F108</f>
        <v>15</v>
      </c>
      <c r="G76" s="497">
        <f>'16.신용기타비용 등'!G108</f>
        <v>0</v>
      </c>
      <c r="H76" s="498">
        <f>F76+G76</f>
        <v>15</v>
      </c>
      <c r="I76" s="497">
        <f>'16.신용기타비용 등'!H108</f>
        <v>5</v>
      </c>
      <c r="J76" s="499">
        <f>H76+I76</f>
        <v>20</v>
      </c>
      <c r="K76" s="483">
        <f t="shared" si="27"/>
        <v>1</v>
      </c>
      <c r="L76" s="483">
        <f t="shared" si="28"/>
        <v>0.4286</v>
      </c>
      <c r="M76" s="61"/>
      <c r="N76" s="61"/>
      <c r="O76" s="61"/>
      <c r="P76" s="61"/>
      <c r="Q76" s="61"/>
    </row>
    <row r="77" spans="1:17" s="89" customFormat="1" ht="18.75" customHeight="1">
      <c r="A77" s="1244"/>
      <c r="B77" s="1245"/>
      <c r="C77" s="46" t="s">
        <v>1660</v>
      </c>
      <c r="D77" s="503">
        <f>D75-D76</f>
        <v>280</v>
      </c>
      <c r="E77" s="503">
        <f aca="true" t="shared" si="30" ref="E77:J77">E75-E76</f>
        <v>260</v>
      </c>
      <c r="F77" s="512">
        <f t="shared" si="30"/>
        <v>145</v>
      </c>
      <c r="G77" s="505">
        <f t="shared" si="30"/>
        <v>0</v>
      </c>
      <c r="H77" s="505">
        <f t="shared" si="30"/>
        <v>145</v>
      </c>
      <c r="I77" s="505">
        <f t="shared" si="30"/>
        <v>48</v>
      </c>
      <c r="J77" s="513">
        <f t="shared" si="30"/>
        <v>193</v>
      </c>
      <c r="K77" s="485">
        <f t="shared" si="27"/>
        <v>0.7423</v>
      </c>
      <c r="L77" s="485">
        <f t="shared" si="28"/>
        <v>-0.3107</v>
      </c>
      <c r="M77" s="61"/>
      <c r="N77" s="61"/>
      <c r="O77" s="61"/>
      <c r="P77" s="61"/>
      <c r="Q77" s="61"/>
    </row>
    <row r="78" spans="1:17" s="89" customFormat="1" ht="18.75" customHeight="1">
      <c r="A78" s="1240" t="s">
        <v>1661</v>
      </c>
      <c r="B78" s="1241"/>
      <c r="C78" s="104" t="s">
        <v>1662</v>
      </c>
      <c r="D78" s="507">
        <v>23</v>
      </c>
      <c r="E78" s="507">
        <v>20</v>
      </c>
      <c r="F78" s="490">
        <f>'15.신용기타수익 등'!G147</f>
        <v>333</v>
      </c>
      <c r="G78" s="491">
        <f>'15.신용기타수익 등'!H147</f>
        <v>0</v>
      </c>
      <c r="H78" s="508">
        <f>F78+G78</f>
        <v>333</v>
      </c>
      <c r="I78" s="491">
        <f>'15.신용기타수익 등'!I147</f>
        <v>111</v>
      </c>
      <c r="J78" s="518">
        <f>H78+I78</f>
        <v>444</v>
      </c>
      <c r="K78" s="486">
        <f t="shared" si="27"/>
        <v>22.2</v>
      </c>
      <c r="L78" s="486">
        <f t="shared" si="28"/>
        <v>18.3043</v>
      </c>
      <c r="M78" s="61"/>
      <c r="N78" s="61"/>
      <c r="O78" s="61"/>
      <c r="P78" s="61"/>
      <c r="Q78" s="61"/>
    </row>
    <row r="79" spans="1:17" s="89" customFormat="1" ht="18.75" customHeight="1">
      <c r="A79" s="1242"/>
      <c r="B79" s="1243"/>
      <c r="C79" s="106" t="s">
        <v>1663</v>
      </c>
      <c r="D79" s="511">
        <v>1328</v>
      </c>
      <c r="E79" s="511">
        <v>1350</v>
      </c>
      <c r="F79" s="496">
        <f>'16.신용기타비용 등'!F115</f>
        <v>892</v>
      </c>
      <c r="G79" s="497">
        <f>'16.신용기타비용 등'!G115</f>
        <v>0</v>
      </c>
      <c r="H79" s="498">
        <f>F79+G79</f>
        <v>892</v>
      </c>
      <c r="I79" s="497">
        <f>'16.신용기타비용 등'!H115</f>
        <v>297</v>
      </c>
      <c r="J79" s="499">
        <f>H79+I79</f>
        <v>1189</v>
      </c>
      <c r="K79" s="483">
        <f t="shared" si="27"/>
        <v>0.8807</v>
      </c>
      <c r="L79" s="483">
        <f t="shared" si="28"/>
        <v>-0.1047</v>
      </c>
      <c r="M79" s="61"/>
      <c r="N79" s="61"/>
      <c r="O79" s="61"/>
      <c r="P79" s="61"/>
      <c r="Q79" s="61"/>
    </row>
    <row r="80" spans="1:17" s="89" customFormat="1" ht="18.75" customHeight="1">
      <c r="A80" s="1244"/>
      <c r="B80" s="1245"/>
      <c r="C80" s="46" t="s">
        <v>1664</v>
      </c>
      <c r="D80" s="503">
        <f aca="true" t="shared" si="31" ref="D80:J80">D78-D79</f>
        <v>-1305</v>
      </c>
      <c r="E80" s="503">
        <f t="shared" si="31"/>
        <v>-1330</v>
      </c>
      <c r="F80" s="512">
        <f t="shared" si="31"/>
        <v>-559</v>
      </c>
      <c r="G80" s="505">
        <f t="shared" si="31"/>
        <v>0</v>
      </c>
      <c r="H80" s="505">
        <f t="shared" si="31"/>
        <v>-559</v>
      </c>
      <c r="I80" s="505">
        <f t="shared" si="31"/>
        <v>-186</v>
      </c>
      <c r="J80" s="513">
        <f t="shared" si="31"/>
        <v>-745</v>
      </c>
      <c r="K80" s="485">
        <f t="shared" si="27"/>
        <v>1.4398</v>
      </c>
      <c r="L80" s="485">
        <f t="shared" si="28"/>
        <v>0.4291</v>
      </c>
      <c r="M80" s="61"/>
      <c r="N80" s="61"/>
      <c r="O80" s="61"/>
      <c r="P80" s="61"/>
      <c r="Q80" s="61"/>
    </row>
    <row r="81" spans="1:17" s="89" customFormat="1" ht="28.5" customHeight="1">
      <c r="A81" s="1225" t="s">
        <v>1665</v>
      </c>
      <c r="B81" s="1226"/>
      <c r="C81" s="1227"/>
      <c r="D81" s="514">
        <f>SUM(D71,D74,D77,D80)</f>
        <v>1124</v>
      </c>
      <c r="E81" s="514">
        <f aca="true" t="shared" si="32" ref="E81:J81">SUM(E71,E74,E77,E80)</f>
        <v>1199</v>
      </c>
      <c r="F81" s="515">
        <f t="shared" si="32"/>
        <v>2610</v>
      </c>
      <c r="G81" s="516">
        <f t="shared" si="32"/>
        <v>-389</v>
      </c>
      <c r="H81" s="516">
        <f t="shared" si="32"/>
        <v>2221</v>
      </c>
      <c r="I81" s="516">
        <f t="shared" si="32"/>
        <v>-649</v>
      </c>
      <c r="J81" s="517">
        <f t="shared" si="32"/>
        <v>1572</v>
      </c>
      <c r="K81" s="486">
        <f t="shared" si="27"/>
        <v>1.3111</v>
      </c>
      <c r="L81" s="487">
        <f t="shared" si="28"/>
        <v>0.3986</v>
      </c>
      <c r="M81" s="61"/>
      <c r="N81" s="61"/>
      <c r="O81" s="61"/>
      <c r="P81" s="61"/>
      <c r="Q81" s="61"/>
    </row>
    <row r="82" spans="1:17" s="89" customFormat="1" ht="18.75" customHeight="1">
      <c r="A82" s="1250" t="s">
        <v>1666</v>
      </c>
      <c r="B82" s="1251"/>
      <c r="C82" s="1237"/>
      <c r="D82" s="519">
        <v>73</v>
      </c>
      <c r="E82" s="519">
        <v>81</v>
      </c>
      <c r="F82" s="520">
        <f>'20.교육지원사업비법인세'!F34</f>
        <v>0</v>
      </c>
      <c r="G82" s="528"/>
      <c r="H82" s="516">
        <f>F82+G82</f>
        <v>0</v>
      </c>
      <c r="I82" s="521">
        <f>'20.교육지원사업비법인세'!G34</f>
        <v>78</v>
      </c>
      <c r="J82" s="517">
        <f>H82+I82</f>
        <v>78</v>
      </c>
      <c r="K82" s="486">
        <f t="shared" si="27"/>
        <v>0.963</v>
      </c>
      <c r="L82" s="487">
        <f t="shared" si="28"/>
        <v>0.0685</v>
      </c>
      <c r="M82" s="61"/>
      <c r="N82" s="61"/>
      <c r="O82" s="61"/>
      <c r="P82" s="61"/>
      <c r="Q82" s="61"/>
    </row>
    <row r="83" spans="1:17" s="89" customFormat="1" ht="18.75" customHeight="1">
      <c r="A83" s="1288" t="s">
        <v>1667</v>
      </c>
      <c r="B83" s="1288"/>
      <c r="C83" s="1288"/>
      <c r="D83" s="514">
        <f>D81-D82</f>
        <v>1051</v>
      </c>
      <c r="E83" s="514">
        <f aca="true" t="shared" si="33" ref="E83:J83">E81-E82</f>
        <v>1118</v>
      </c>
      <c r="F83" s="515">
        <f t="shared" si="33"/>
        <v>2610</v>
      </c>
      <c r="G83" s="516">
        <f t="shared" si="33"/>
        <v>-389</v>
      </c>
      <c r="H83" s="516">
        <f t="shared" si="33"/>
        <v>2221</v>
      </c>
      <c r="I83" s="516">
        <f t="shared" si="33"/>
        <v>-727</v>
      </c>
      <c r="J83" s="517">
        <f t="shared" si="33"/>
        <v>1494</v>
      </c>
      <c r="K83" s="487">
        <f t="shared" si="27"/>
        <v>1.3363</v>
      </c>
      <c r="L83" s="487">
        <f t="shared" si="28"/>
        <v>0.4215</v>
      </c>
      <c r="M83" s="61"/>
      <c r="N83" s="61"/>
      <c r="O83" s="61"/>
      <c r="P83" s="61"/>
      <c r="Q83" s="61"/>
    </row>
    <row r="84" spans="1:17" s="11" customFormat="1" ht="14.25" customHeight="1">
      <c r="A84" s="109" t="s">
        <v>1854</v>
      </c>
      <c r="B84" s="93" t="s">
        <v>1543</v>
      </c>
      <c r="C84" s="110"/>
      <c r="D84" s="111"/>
      <c r="E84" s="111"/>
      <c r="F84" s="111"/>
      <c r="G84" s="110"/>
      <c r="I84" s="57"/>
      <c r="J84" s="57"/>
      <c r="K84" s="57"/>
      <c r="L84" s="57"/>
      <c r="M84" s="61"/>
      <c r="N84" s="61"/>
      <c r="O84" s="61"/>
      <c r="P84" s="61"/>
      <c r="Q84" s="61"/>
    </row>
    <row r="85" spans="1:17" s="11" customFormat="1" ht="14.25" customHeight="1">
      <c r="A85" s="109"/>
      <c r="B85" s="344" t="s">
        <v>910</v>
      </c>
      <c r="C85" s="110"/>
      <c r="D85" s="111"/>
      <c r="E85" s="111"/>
      <c r="F85" s="111"/>
      <c r="G85" s="110"/>
      <c r="H85" s="112"/>
      <c r="I85" s="57"/>
      <c r="J85" s="57"/>
      <c r="K85" s="57"/>
      <c r="L85" s="57"/>
      <c r="M85" s="61"/>
      <c r="N85" s="61"/>
      <c r="O85" s="61"/>
      <c r="P85" s="61"/>
      <c r="Q85" s="61"/>
    </row>
    <row r="86" spans="1:17" s="64" customFormat="1" ht="14.25" customHeight="1">
      <c r="A86" s="113"/>
      <c r="B86" s="112" t="s">
        <v>1679</v>
      </c>
      <c r="C86" s="113"/>
      <c r="D86" s="113"/>
      <c r="E86" s="113"/>
      <c r="F86" s="113"/>
      <c r="G86" s="113"/>
      <c r="H86" s="113"/>
      <c r="M86" s="61"/>
      <c r="N86" s="61"/>
      <c r="O86" s="61"/>
      <c r="P86" s="61"/>
      <c r="Q86" s="61"/>
    </row>
  </sheetData>
  <sheetProtection password="CC4D" sheet="1" objects="1" scenarios="1"/>
  <mergeCells count="46">
    <mergeCell ref="B49:B55"/>
    <mergeCell ref="B61:C61"/>
    <mergeCell ref="B62:C62"/>
    <mergeCell ref="B63:C63"/>
    <mergeCell ref="B59:C59"/>
    <mergeCell ref="B60:C60"/>
    <mergeCell ref="B58:C58"/>
    <mergeCell ref="B14:B20"/>
    <mergeCell ref="B21:C21"/>
    <mergeCell ref="B22:C22"/>
    <mergeCell ref="B27:C27"/>
    <mergeCell ref="B23:B26"/>
    <mergeCell ref="B39:B45"/>
    <mergeCell ref="B46:C46"/>
    <mergeCell ref="B35:B38"/>
    <mergeCell ref="B28:B33"/>
    <mergeCell ref="B47:C47"/>
    <mergeCell ref="A1:L1"/>
    <mergeCell ref="A3:A6"/>
    <mergeCell ref="B3:C6"/>
    <mergeCell ref="D3:D5"/>
    <mergeCell ref="E3:E5"/>
    <mergeCell ref="F3:J3"/>
    <mergeCell ref="K3:K5"/>
    <mergeCell ref="F4:F5"/>
    <mergeCell ref="L3:L5"/>
    <mergeCell ref="H4:H5"/>
    <mergeCell ref="J4:J5"/>
    <mergeCell ref="A71:C71"/>
    <mergeCell ref="A57:C57"/>
    <mergeCell ref="B34:C34"/>
    <mergeCell ref="B7:B13"/>
    <mergeCell ref="B64:C64"/>
    <mergeCell ref="A68:B70"/>
    <mergeCell ref="A67:C67"/>
    <mergeCell ref="A58:A66"/>
    <mergeCell ref="A82:C82"/>
    <mergeCell ref="A83:C83"/>
    <mergeCell ref="B56:C56"/>
    <mergeCell ref="B48:C48"/>
    <mergeCell ref="A78:B80"/>
    <mergeCell ref="A75:B77"/>
    <mergeCell ref="A72:B74"/>
    <mergeCell ref="A81:C81"/>
    <mergeCell ref="B65:C65"/>
    <mergeCell ref="B66:C66"/>
  </mergeCells>
  <printOptions horizontalCentered="1"/>
  <pageMargins left="0.7480314960629921" right="0.7480314960629921" top="0.5511811023622047" bottom="0.5511811023622047" header="0.5118110236220472" footer="0.5118110236220472"/>
  <pageSetup fitToHeight="1" fitToWidth="1" horizontalDpi="600" verticalDpi="600" orientation="portrait" paperSize="9" scale="4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7"/>
    <pageSetUpPr fitToPage="1"/>
  </sheetPr>
  <dimension ref="A1:U202"/>
  <sheetViews>
    <sheetView showGridLines="0" showZeros="0" zoomScale="70" zoomScaleNormal="70" zoomScaleSheetLayoutView="75" workbookViewId="0" topLeftCell="A1">
      <pane xSplit="4" ySplit="6" topLeftCell="E64" activePane="bottomRight" state="frozen"/>
      <selection pane="topLeft" activeCell="E3" sqref="E3:E5"/>
      <selection pane="topRight" activeCell="E3" sqref="E3:E5"/>
      <selection pane="bottomLeft" activeCell="E3" sqref="E3:E5"/>
      <selection pane="bottomRight" activeCell="K70" sqref="K70"/>
    </sheetView>
  </sheetViews>
  <sheetFormatPr defaultColWidth="8.88671875" defaultRowHeight="15.75" customHeight="1"/>
  <cols>
    <col min="1" max="2" width="4.99609375" style="101" customWidth="1"/>
    <col min="3" max="3" width="4.10546875" style="101" customWidth="1"/>
    <col min="4" max="4" width="17.77734375" style="101" customWidth="1"/>
    <col min="5" max="10" width="11.99609375" style="101" customWidth="1"/>
    <col min="11" max="11" width="13.99609375" style="101" customWidth="1"/>
    <col min="12" max="14" width="11.99609375" style="101" customWidth="1"/>
    <col min="15" max="15" width="7.99609375" style="101" customWidth="1"/>
    <col min="16" max="21" width="7.99609375" style="61" customWidth="1"/>
    <col min="22" max="16384" width="7.99609375" style="101" customWidth="1"/>
  </cols>
  <sheetData>
    <row r="1" spans="1:21" s="62" customFormat="1" ht="27" customHeight="1">
      <c r="A1" s="1266" t="s">
        <v>594</v>
      </c>
      <c r="B1" s="1354"/>
      <c r="C1" s="1354"/>
      <c r="D1" s="1354"/>
      <c r="E1" s="1354"/>
      <c r="F1" s="1354"/>
      <c r="G1" s="1354"/>
      <c r="H1" s="1354"/>
      <c r="I1" s="1354"/>
      <c r="J1" s="1354"/>
      <c r="K1" s="1354"/>
      <c r="L1" s="1354"/>
      <c r="M1" s="1354"/>
      <c r="N1" s="1354"/>
      <c r="P1" s="1"/>
      <c r="Q1" s="1"/>
      <c r="R1" s="1"/>
      <c r="S1" s="1"/>
      <c r="T1" s="1"/>
      <c r="U1" s="1"/>
    </row>
    <row r="2" spans="12:21" s="63" customFormat="1" ht="20.25" customHeight="1">
      <c r="L2" s="64"/>
      <c r="N2" s="65" t="s">
        <v>1668</v>
      </c>
      <c r="P2" s="1"/>
      <c r="Q2" s="1"/>
      <c r="R2" s="1"/>
      <c r="S2" s="1"/>
      <c r="T2" s="1"/>
      <c r="U2" s="1"/>
    </row>
    <row r="3" spans="1:21" s="62" customFormat="1" ht="20.25" customHeight="1">
      <c r="A3" s="1267" t="s">
        <v>1669</v>
      </c>
      <c r="B3" s="1221" t="s">
        <v>1670</v>
      </c>
      <c r="C3" s="1348"/>
      <c r="D3" s="1222"/>
      <c r="E3" s="1256" t="s">
        <v>71</v>
      </c>
      <c r="F3" s="1256" t="s">
        <v>74</v>
      </c>
      <c r="G3" s="1258" t="s">
        <v>1539</v>
      </c>
      <c r="H3" s="1259"/>
      <c r="I3" s="1259"/>
      <c r="J3" s="1259"/>
      <c r="K3" s="1259"/>
      <c r="L3" s="1260"/>
      <c r="M3" s="1256" t="s">
        <v>2019</v>
      </c>
      <c r="N3" s="1256" t="s">
        <v>2020</v>
      </c>
      <c r="P3" s="1"/>
      <c r="Q3" s="1"/>
      <c r="R3" s="1"/>
      <c r="S3" s="1"/>
      <c r="T3" s="1"/>
      <c r="U3" s="1"/>
    </row>
    <row r="4" spans="1:21" s="62" customFormat="1" ht="20.25" customHeight="1">
      <c r="A4" s="1268"/>
      <c r="B4" s="1223"/>
      <c r="C4" s="1349"/>
      <c r="D4" s="1224"/>
      <c r="E4" s="1257"/>
      <c r="F4" s="1257"/>
      <c r="G4" s="1263" t="s">
        <v>1540</v>
      </c>
      <c r="H4" s="73" t="s">
        <v>1018</v>
      </c>
      <c r="I4" s="73" t="s">
        <v>1671</v>
      </c>
      <c r="J4" s="1262" t="s">
        <v>1019</v>
      </c>
      <c r="K4" s="73" t="s">
        <v>1544</v>
      </c>
      <c r="L4" s="1253" t="s">
        <v>1020</v>
      </c>
      <c r="M4" s="1257"/>
      <c r="N4" s="1261"/>
      <c r="P4" s="1"/>
      <c r="Q4" s="1"/>
      <c r="R4" s="1"/>
      <c r="S4" s="1"/>
      <c r="T4" s="1"/>
      <c r="U4" s="1"/>
    </row>
    <row r="5" spans="1:21" s="62" customFormat="1" ht="20.25" customHeight="1">
      <c r="A5" s="1268"/>
      <c r="B5" s="1223"/>
      <c r="C5" s="1349"/>
      <c r="D5" s="1224"/>
      <c r="E5" s="1257"/>
      <c r="F5" s="1257"/>
      <c r="G5" s="1252"/>
      <c r="H5" s="73" t="s">
        <v>1021</v>
      </c>
      <c r="I5" s="73" t="s">
        <v>1672</v>
      </c>
      <c r="J5" s="1262"/>
      <c r="K5" s="73" t="s">
        <v>1029</v>
      </c>
      <c r="L5" s="1253"/>
      <c r="M5" s="1257"/>
      <c r="N5" s="1261"/>
      <c r="P5" s="1"/>
      <c r="Q5" s="1"/>
      <c r="R5" s="1"/>
      <c r="S5" s="1"/>
      <c r="T5" s="1"/>
      <c r="U5" s="1"/>
    </row>
    <row r="6" spans="1:21" s="62" customFormat="1" ht="20.25" customHeight="1">
      <c r="A6" s="1255"/>
      <c r="B6" s="1219"/>
      <c r="C6" s="1350"/>
      <c r="D6" s="1220"/>
      <c r="E6" s="70" t="s">
        <v>1673</v>
      </c>
      <c r="F6" s="70" t="s">
        <v>998</v>
      </c>
      <c r="G6" s="115" t="s">
        <v>1674</v>
      </c>
      <c r="H6" s="116" t="s">
        <v>1675</v>
      </c>
      <c r="I6" s="76" t="s">
        <v>1676</v>
      </c>
      <c r="J6" s="76" t="s">
        <v>1677</v>
      </c>
      <c r="K6" s="116" t="s">
        <v>1686</v>
      </c>
      <c r="L6" s="77" t="s">
        <v>1687</v>
      </c>
      <c r="M6" s="70" t="s">
        <v>1027</v>
      </c>
      <c r="N6" s="36" t="s">
        <v>1028</v>
      </c>
      <c r="P6" s="1"/>
      <c r="Q6" s="1"/>
      <c r="R6" s="1"/>
      <c r="S6" s="1"/>
      <c r="T6" s="1"/>
      <c r="U6" s="1"/>
    </row>
    <row r="7" spans="1:21" s="62" customFormat="1" ht="20.25" customHeight="1">
      <c r="A7" s="1341" t="s">
        <v>1688</v>
      </c>
      <c r="B7" s="1356" t="s">
        <v>1689</v>
      </c>
      <c r="C7" s="1291" t="s">
        <v>1690</v>
      </c>
      <c r="D7" s="79" t="s">
        <v>1691</v>
      </c>
      <c r="E7" s="430">
        <v>17250</v>
      </c>
      <c r="F7" s="430">
        <v>17700</v>
      </c>
      <c r="G7" s="467">
        <f>'4.매출액'!D16</f>
        <v>13370</v>
      </c>
      <c r="H7" s="468">
        <f>'4.매출액'!E16</f>
        <v>0</v>
      </c>
      <c r="I7" s="534">
        <v>0</v>
      </c>
      <c r="J7" s="388">
        <f>G7+H7-I7</f>
        <v>13370</v>
      </c>
      <c r="K7" s="468">
        <f>'4.매출액'!I16</f>
        <v>4458</v>
      </c>
      <c r="L7" s="380">
        <f>J7+K7</f>
        <v>17828</v>
      </c>
      <c r="M7" s="300">
        <f>ROUND(IF(AND(F7&lt;0,L7&gt;0),2+L7/ABS(F7),IF(AND(F7&lt;0,L7&lt;0,F7&lt;L7),2-L7/F7,IF(AND(F7&lt;0,L7&lt;0,F7&gt;L7),ABS(L7)/F7+2,IF(OR(AND(F7=0,L7&lt;0),AND(F7&gt;0,L7=0)),-2,IF(OR(AND(F7=0,L7&gt;0),AND(F7&lt;0,L7=0)),2,IF(AND(F7=0,L7=0),0,L7/F7)))))),4)</f>
        <v>1.0072</v>
      </c>
      <c r="N7" s="300">
        <f>ROUND(IF(AND(E7&lt;0,L7&gt;0),1+L7/ABS(E7),IF(AND(E7&lt;0,L7&lt;0,E7&lt;L7),1-L7/E7,IF(AND(E7&lt;0,L7&lt;0,E7&gt;L7),1-L7/E7,IF(OR(AND(E7=0,L7&gt;0),AND(E7&lt;0,L7=0)),1,IF(OR(AND(E7=0,L7&lt;0),AND(E7&gt;0,L7=0)),-1,IF(AND(E7=0,L7=0),0,L7/E7-1)))))),4)</f>
        <v>0.0335</v>
      </c>
      <c r="P7" s="1"/>
      <c r="Q7" s="1"/>
      <c r="R7" s="1"/>
      <c r="S7" s="1"/>
      <c r="T7" s="1"/>
      <c r="U7" s="1"/>
    </row>
    <row r="8" spans="1:21" s="62" customFormat="1" ht="20.25" customHeight="1">
      <c r="A8" s="1223"/>
      <c r="B8" s="1257"/>
      <c r="C8" s="1272"/>
      <c r="D8" s="81" t="s">
        <v>1704</v>
      </c>
      <c r="E8" s="535">
        <v>0</v>
      </c>
      <c r="F8" s="535">
        <v>0</v>
      </c>
      <c r="G8" s="536">
        <f>'4.매출액'!D26</f>
        <v>0</v>
      </c>
      <c r="H8" s="537">
        <f>'4.매출액'!E26</f>
        <v>0</v>
      </c>
      <c r="I8" s="538">
        <v>0</v>
      </c>
      <c r="J8" s="539">
        <f>G8+H8-I8</f>
        <v>0</v>
      </c>
      <c r="K8" s="537">
        <f>'4.매출액'!I26</f>
        <v>0</v>
      </c>
      <c r="L8" s="540">
        <f>J8+K8</f>
        <v>0</v>
      </c>
      <c r="M8" s="529">
        <f aca="true" t="shared" si="0" ref="M8:M70">ROUND(IF(AND(F8&lt;0,L8&gt;0),2+L8/ABS(F8),IF(AND(F8&lt;0,L8&lt;0,F8&lt;L8),2-L8/F8,IF(AND(F8&lt;0,L8&lt;0,F8&gt;L8),ABS(L8)/F8+2,IF(OR(AND(F8=0,L8&lt;0),AND(F8&gt;0,L8=0)),-2,IF(OR(AND(F8=0,L8&gt;0),AND(F8&lt;0,L8=0)),2,IF(AND(F8=0,L8=0),0,L8/F8)))))),4)</f>
        <v>0</v>
      </c>
      <c r="N8" s="301">
        <f aca="true" t="shared" si="1" ref="N8:N70">ROUND(IF(AND(E8&lt;0,L8&gt;0),1+L8/ABS(E8),IF(AND(E8&lt;0,L8&lt;0,E8&lt;L8),1-L8/E8,IF(AND(E8&lt;0,L8&lt;0,E8&gt;L8),1-L8/E8,IF(OR(AND(E8=0,L8&gt;0),AND(E8&lt;0,L8=0)),1,IF(OR(AND(E8=0,L8&lt;0),AND(E8&gt;0,L8=0)),-1,IF(AND(E8=0,L8=0),0,L8/E8-1)))))),4)</f>
        <v>0</v>
      </c>
      <c r="P8" s="11"/>
      <c r="Q8" s="11"/>
      <c r="R8" s="11"/>
      <c r="S8" s="11"/>
      <c r="T8" s="11"/>
      <c r="U8" s="11"/>
    </row>
    <row r="9" spans="1:21" s="62" customFormat="1" ht="20.25" customHeight="1">
      <c r="A9" s="1223"/>
      <c r="B9" s="1257"/>
      <c r="C9" s="1272"/>
      <c r="D9" s="81" t="s">
        <v>1705</v>
      </c>
      <c r="E9" s="535">
        <v>13499</v>
      </c>
      <c r="F9" s="535">
        <v>14000</v>
      </c>
      <c r="G9" s="536">
        <f>'4.매출액'!D50</f>
        <v>8362</v>
      </c>
      <c r="H9" s="537">
        <f>'4.매출액'!E50</f>
        <v>0</v>
      </c>
      <c r="I9" s="538">
        <v>0</v>
      </c>
      <c r="J9" s="539">
        <f>G9+H9-I9</f>
        <v>8362</v>
      </c>
      <c r="K9" s="537">
        <f>'4.매출액'!I50</f>
        <v>2787</v>
      </c>
      <c r="L9" s="540">
        <f>J9+K9</f>
        <v>11149</v>
      </c>
      <c r="M9" s="529">
        <f t="shared" si="0"/>
        <v>0.7964</v>
      </c>
      <c r="N9" s="301">
        <f t="shared" si="1"/>
        <v>-0.1741</v>
      </c>
      <c r="P9" s="11"/>
      <c r="Q9" s="11"/>
      <c r="R9" s="11"/>
      <c r="S9" s="11"/>
      <c r="T9" s="11"/>
      <c r="U9" s="11"/>
    </row>
    <row r="10" spans="1:21" s="62" customFormat="1" ht="20.25" customHeight="1">
      <c r="A10" s="1223"/>
      <c r="B10" s="1257"/>
      <c r="C10" s="1229"/>
      <c r="D10" s="46" t="s">
        <v>2305</v>
      </c>
      <c r="E10" s="541">
        <f aca="true" t="shared" si="2" ref="E10:L10">SUM(E7:E9)</f>
        <v>30749</v>
      </c>
      <c r="F10" s="541">
        <f>SUM(F7:F9)</f>
        <v>31700</v>
      </c>
      <c r="G10" s="542">
        <f t="shared" si="2"/>
        <v>21732</v>
      </c>
      <c r="H10" s="543">
        <f t="shared" si="2"/>
        <v>0</v>
      </c>
      <c r="I10" s="543">
        <f t="shared" si="2"/>
        <v>0</v>
      </c>
      <c r="J10" s="543">
        <f t="shared" si="2"/>
        <v>21732</v>
      </c>
      <c r="K10" s="543">
        <f t="shared" si="2"/>
        <v>7245</v>
      </c>
      <c r="L10" s="544">
        <f t="shared" si="2"/>
        <v>28977</v>
      </c>
      <c r="M10" s="530">
        <f t="shared" si="0"/>
        <v>0.9141</v>
      </c>
      <c r="N10" s="302">
        <f t="shared" si="1"/>
        <v>-0.0576</v>
      </c>
      <c r="P10" s="11"/>
      <c r="Q10" s="11"/>
      <c r="R10" s="11"/>
      <c r="S10" s="11"/>
      <c r="T10" s="11"/>
      <c r="U10" s="11"/>
    </row>
    <row r="11" spans="1:21" s="89" customFormat="1" ht="20.25" customHeight="1">
      <c r="A11" s="1223"/>
      <c r="B11" s="1257"/>
      <c r="C11" s="1248" t="s">
        <v>1976</v>
      </c>
      <c r="D11" s="1249"/>
      <c r="E11" s="545">
        <v>251</v>
      </c>
      <c r="F11" s="545">
        <v>260</v>
      </c>
      <c r="G11" s="546">
        <f>'4.매출액'!D51</f>
        <v>318</v>
      </c>
      <c r="H11" s="547">
        <f>'4.매출액'!E51</f>
        <v>0</v>
      </c>
      <c r="I11" s="548">
        <v>0</v>
      </c>
      <c r="J11" s="539">
        <f aca="true" t="shared" si="3" ref="J11:J18">G11+H11-I11</f>
        <v>318</v>
      </c>
      <c r="K11" s="547">
        <f>'4.매출액'!I51</f>
        <v>106</v>
      </c>
      <c r="L11" s="549">
        <f aca="true" t="shared" si="4" ref="L11:L18">J11+K11</f>
        <v>424</v>
      </c>
      <c r="M11" s="531">
        <f t="shared" si="0"/>
        <v>1.6308</v>
      </c>
      <c r="N11" s="300">
        <f t="shared" si="1"/>
        <v>0.6892</v>
      </c>
      <c r="P11" s="11"/>
      <c r="Q11" s="11"/>
      <c r="R11" s="11"/>
      <c r="S11" s="11"/>
      <c r="T11" s="11"/>
      <c r="U11" s="11"/>
    </row>
    <row r="12" spans="1:21" s="89" customFormat="1" ht="20.25" customHeight="1">
      <c r="A12" s="1223"/>
      <c r="B12" s="1257"/>
      <c r="C12" s="1282" t="s">
        <v>1692</v>
      </c>
      <c r="D12" s="1283"/>
      <c r="E12" s="550">
        <v>0</v>
      </c>
      <c r="F12" s="550">
        <v>1040</v>
      </c>
      <c r="G12" s="536">
        <f>'4.매출액'!D68</f>
        <v>0</v>
      </c>
      <c r="H12" s="537">
        <f>'4.매출액'!E68</f>
        <v>0</v>
      </c>
      <c r="I12" s="538">
        <v>0</v>
      </c>
      <c r="J12" s="539">
        <f t="shared" si="3"/>
        <v>0</v>
      </c>
      <c r="K12" s="537">
        <f>'4.매출액'!I68</f>
        <v>0</v>
      </c>
      <c r="L12" s="540">
        <f t="shared" si="4"/>
        <v>0</v>
      </c>
      <c r="M12" s="529">
        <f t="shared" si="0"/>
        <v>-2</v>
      </c>
      <c r="N12" s="301">
        <f t="shared" si="1"/>
        <v>0</v>
      </c>
      <c r="P12" s="11"/>
      <c r="Q12" s="11"/>
      <c r="R12" s="11"/>
      <c r="S12" s="11"/>
      <c r="T12" s="11"/>
      <c r="U12" s="11"/>
    </row>
    <row r="13" spans="1:21" s="89" customFormat="1" ht="20.25" customHeight="1">
      <c r="A13" s="1223"/>
      <c r="B13" s="1257"/>
      <c r="C13" s="1282" t="s">
        <v>1693</v>
      </c>
      <c r="D13" s="1283"/>
      <c r="E13" s="550">
        <v>46</v>
      </c>
      <c r="F13" s="550">
        <v>45</v>
      </c>
      <c r="G13" s="536">
        <f>'4.매출액'!D81</f>
        <v>11</v>
      </c>
      <c r="H13" s="537">
        <f>'4.매출액'!E81</f>
        <v>0</v>
      </c>
      <c r="I13" s="538">
        <v>0</v>
      </c>
      <c r="J13" s="539">
        <f t="shared" si="3"/>
        <v>11</v>
      </c>
      <c r="K13" s="537">
        <f>'4.매출액'!I81</f>
        <v>3</v>
      </c>
      <c r="L13" s="540">
        <f t="shared" si="4"/>
        <v>14</v>
      </c>
      <c r="M13" s="529">
        <f t="shared" si="0"/>
        <v>0.3111</v>
      </c>
      <c r="N13" s="301">
        <f t="shared" si="1"/>
        <v>-0.6957</v>
      </c>
      <c r="P13" s="11"/>
      <c r="Q13" s="11"/>
      <c r="R13" s="11"/>
      <c r="S13" s="11"/>
      <c r="T13" s="11"/>
      <c r="U13" s="11"/>
    </row>
    <row r="14" spans="1:21" s="89" customFormat="1" ht="20.25" customHeight="1">
      <c r="A14" s="1223"/>
      <c r="B14" s="1257"/>
      <c r="C14" s="1282" t="s">
        <v>1694</v>
      </c>
      <c r="D14" s="1283"/>
      <c r="E14" s="550">
        <v>0</v>
      </c>
      <c r="F14" s="550">
        <v>0</v>
      </c>
      <c r="G14" s="536">
        <f>'4.매출액'!D88</f>
        <v>0</v>
      </c>
      <c r="H14" s="537">
        <f>'4.매출액'!E88</f>
        <v>0</v>
      </c>
      <c r="I14" s="538">
        <v>0</v>
      </c>
      <c r="J14" s="539">
        <f t="shared" si="3"/>
        <v>0</v>
      </c>
      <c r="K14" s="537">
        <f>'4.매출액'!I88</f>
        <v>0</v>
      </c>
      <c r="L14" s="540">
        <f t="shared" si="4"/>
        <v>0</v>
      </c>
      <c r="M14" s="529">
        <f t="shared" si="0"/>
        <v>0</v>
      </c>
      <c r="N14" s="301">
        <f t="shared" si="1"/>
        <v>0</v>
      </c>
      <c r="P14" s="38"/>
      <c r="Q14" s="38"/>
      <c r="R14" s="38"/>
      <c r="S14" s="38"/>
      <c r="T14" s="38"/>
      <c r="U14" s="38"/>
    </row>
    <row r="15" spans="1:21" s="89" customFormat="1" ht="20.25" customHeight="1">
      <c r="A15" s="1223"/>
      <c r="B15" s="1257"/>
      <c r="C15" s="1282" t="s">
        <v>1695</v>
      </c>
      <c r="D15" s="1283"/>
      <c r="E15" s="550">
        <v>59</v>
      </c>
      <c r="F15" s="550">
        <v>50</v>
      </c>
      <c r="G15" s="536">
        <f>'4.매출액'!D92</f>
        <v>18</v>
      </c>
      <c r="H15" s="537">
        <f>'4.매출액'!E92</f>
        <v>0</v>
      </c>
      <c r="I15" s="538">
        <v>0</v>
      </c>
      <c r="J15" s="539">
        <f t="shared" si="3"/>
        <v>18</v>
      </c>
      <c r="K15" s="537">
        <f>'4.매출액'!I92</f>
        <v>6</v>
      </c>
      <c r="L15" s="540">
        <f t="shared" si="4"/>
        <v>24</v>
      </c>
      <c r="M15" s="529">
        <f t="shared" si="0"/>
        <v>0.48</v>
      </c>
      <c r="N15" s="301">
        <f t="shared" si="1"/>
        <v>-0.5932</v>
      </c>
      <c r="P15" s="38"/>
      <c r="Q15" s="38"/>
      <c r="R15" s="38"/>
      <c r="S15" s="38"/>
      <c r="T15" s="38"/>
      <c r="U15" s="38"/>
    </row>
    <row r="16" spans="1:21" s="89" customFormat="1" ht="20.25" customHeight="1">
      <c r="A16" s="1223"/>
      <c r="B16" s="1257"/>
      <c r="C16" s="1282" t="s">
        <v>1696</v>
      </c>
      <c r="D16" s="1283"/>
      <c r="E16" s="550">
        <v>45</v>
      </c>
      <c r="F16" s="550">
        <v>70</v>
      </c>
      <c r="G16" s="536">
        <f>'4.매출액'!D95+'4.매출액'!D98+'4.매출액'!D102+'4.매출액'!D110+'4.매출액'!D111+'4.매출액'!D112+'4.매출액'!D113</f>
        <v>59</v>
      </c>
      <c r="H16" s="537">
        <f>'4.매출액'!E95+'4.매출액'!E98+'4.매출액'!E102+'4.매출액'!E110+'4.매출액'!E111+'4.매출액'!E112+'4.매출액'!E113</f>
        <v>0</v>
      </c>
      <c r="I16" s="538">
        <v>0</v>
      </c>
      <c r="J16" s="539">
        <f t="shared" si="3"/>
        <v>59</v>
      </c>
      <c r="K16" s="537">
        <f>'4.매출액'!I95+'4.매출액'!I98+'4.매출액'!I102+'4.매출액'!I110+'4.매출액'!I111+'4.매출액'!I112+'4.매출액'!I113</f>
        <v>20</v>
      </c>
      <c r="L16" s="540">
        <f t="shared" si="4"/>
        <v>79</v>
      </c>
      <c r="M16" s="529">
        <f t="shared" si="0"/>
        <v>1.1286</v>
      </c>
      <c r="N16" s="301">
        <f t="shared" si="1"/>
        <v>0.7556</v>
      </c>
      <c r="P16" s="38"/>
      <c r="Q16" s="38"/>
      <c r="R16" s="38"/>
      <c r="S16" s="38"/>
      <c r="T16" s="38"/>
      <c r="U16" s="38"/>
    </row>
    <row r="17" spans="1:21" s="89" customFormat="1" ht="20.25" customHeight="1">
      <c r="A17" s="1223"/>
      <c r="B17" s="1257"/>
      <c r="C17" s="1282" t="s">
        <v>1697</v>
      </c>
      <c r="D17" s="1283"/>
      <c r="E17" s="550">
        <v>103</v>
      </c>
      <c r="F17" s="550">
        <v>100</v>
      </c>
      <c r="G17" s="536">
        <f>'6.수탁수수료'!C36</f>
        <v>94</v>
      </c>
      <c r="H17" s="537">
        <f>'6.수탁수수료'!D36</f>
        <v>0</v>
      </c>
      <c r="I17" s="896">
        <v>0</v>
      </c>
      <c r="J17" s="539">
        <f t="shared" si="3"/>
        <v>94</v>
      </c>
      <c r="K17" s="537">
        <f>'6.수탁수수료'!H36</f>
        <v>11</v>
      </c>
      <c r="L17" s="540">
        <f t="shared" si="4"/>
        <v>105</v>
      </c>
      <c r="M17" s="529">
        <f t="shared" si="0"/>
        <v>1.05</v>
      </c>
      <c r="N17" s="301">
        <f t="shared" si="1"/>
        <v>0.0194</v>
      </c>
      <c r="P17" s="38"/>
      <c r="Q17" s="38"/>
      <c r="R17" s="38"/>
      <c r="S17" s="38"/>
      <c r="T17" s="38"/>
      <c r="U17" s="38"/>
    </row>
    <row r="18" spans="1:21" s="89" customFormat="1" ht="20.25" customHeight="1">
      <c r="A18" s="1223"/>
      <c r="B18" s="1257"/>
      <c r="C18" s="1282" t="s">
        <v>1698</v>
      </c>
      <c r="D18" s="1283"/>
      <c r="E18" s="550">
        <v>431</v>
      </c>
      <c r="F18" s="550">
        <v>440</v>
      </c>
      <c r="G18" s="536">
        <f>'7.일반수수료'!C41</f>
        <v>542</v>
      </c>
      <c r="H18" s="537">
        <f>'7.일반수수료'!D41</f>
        <v>24</v>
      </c>
      <c r="I18" s="538">
        <v>0</v>
      </c>
      <c r="J18" s="539">
        <f t="shared" si="3"/>
        <v>566</v>
      </c>
      <c r="K18" s="537">
        <f>'7.일반수수료'!H41</f>
        <v>118</v>
      </c>
      <c r="L18" s="540">
        <f t="shared" si="4"/>
        <v>684</v>
      </c>
      <c r="M18" s="529">
        <f t="shared" si="0"/>
        <v>1.5545</v>
      </c>
      <c r="N18" s="301">
        <f t="shared" si="1"/>
        <v>0.587</v>
      </c>
      <c r="P18" s="38"/>
      <c r="Q18" s="38"/>
      <c r="R18" s="38"/>
      <c r="S18" s="38"/>
      <c r="T18" s="38"/>
      <c r="U18" s="38"/>
    </row>
    <row r="19" spans="1:21" s="89" customFormat="1" ht="20.25" customHeight="1">
      <c r="A19" s="1223"/>
      <c r="B19" s="1342"/>
      <c r="C19" s="1274" t="s">
        <v>2306</v>
      </c>
      <c r="D19" s="1275"/>
      <c r="E19" s="541">
        <f>SUM(E10:E18)</f>
        <v>31684</v>
      </c>
      <c r="F19" s="541">
        <f>SUM(F10:F18)</f>
        <v>33705</v>
      </c>
      <c r="G19" s="542">
        <f aca="true" t="shared" si="5" ref="G19:L19">SUM(G10:G18)</f>
        <v>22774</v>
      </c>
      <c r="H19" s="543">
        <f t="shared" si="5"/>
        <v>24</v>
      </c>
      <c r="I19" s="543">
        <f t="shared" si="5"/>
        <v>0</v>
      </c>
      <c r="J19" s="543">
        <f t="shared" si="5"/>
        <v>22798</v>
      </c>
      <c r="K19" s="543">
        <f t="shared" si="5"/>
        <v>7509</v>
      </c>
      <c r="L19" s="544">
        <f t="shared" si="5"/>
        <v>30307</v>
      </c>
      <c r="M19" s="529">
        <f t="shared" si="0"/>
        <v>0.8992</v>
      </c>
      <c r="N19" s="301">
        <f t="shared" si="1"/>
        <v>-0.0435</v>
      </c>
      <c r="P19" s="38"/>
      <c r="Q19" s="38"/>
      <c r="R19" s="38"/>
      <c r="S19" s="38"/>
      <c r="T19" s="38"/>
      <c r="U19" s="38"/>
    </row>
    <row r="20" spans="1:21" s="89" customFormat="1" ht="20.25" customHeight="1">
      <c r="A20" s="1223"/>
      <c r="B20" s="1273" t="s">
        <v>1700</v>
      </c>
      <c r="C20" s="1248" t="s">
        <v>1701</v>
      </c>
      <c r="D20" s="1249"/>
      <c r="E20" s="545">
        <v>22</v>
      </c>
      <c r="F20" s="545">
        <v>25</v>
      </c>
      <c r="G20" s="546">
        <f>'17.공제수익비용'!E10</f>
        <v>10</v>
      </c>
      <c r="H20" s="547">
        <f>'17.공제수익비용'!F10</f>
        <v>13</v>
      </c>
      <c r="I20" s="548">
        <v>0</v>
      </c>
      <c r="J20" s="539">
        <f>G20+H20-I20</f>
        <v>23</v>
      </c>
      <c r="K20" s="547">
        <f>'17.공제수익비용'!I10</f>
        <v>8</v>
      </c>
      <c r="L20" s="549">
        <f>J20+K20</f>
        <v>31</v>
      </c>
      <c r="M20" s="531">
        <f t="shared" si="0"/>
        <v>1.24</v>
      </c>
      <c r="N20" s="300">
        <f t="shared" si="1"/>
        <v>0.4091</v>
      </c>
      <c r="P20" s="38"/>
      <c r="Q20" s="38"/>
      <c r="R20" s="38"/>
      <c r="S20" s="38"/>
      <c r="T20" s="38"/>
      <c r="U20" s="38"/>
    </row>
    <row r="21" spans="1:21" s="89" customFormat="1" ht="20.25" customHeight="1">
      <c r="A21" s="1223"/>
      <c r="B21" s="1326"/>
      <c r="C21" s="1282" t="s">
        <v>1702</v>
      </c>
      <c r="D21" s="1283"/>
      <c r="E21" s="550">
        <v>306</v>
      </c>
      <c r="F21" s="550">
        <v>335</v>
      </c>
      <c r="G21" s="536">
        <f>'17.공제수익비용'!E16</f>
        <v>199</v>
      </c>
      <c r="H21" s="537">
        <f>'17.공제수익비용'!F16</f>
        <v>0</v>
      </c>
      <c r="I21" s="538">
        <v>0</v>
      </c>
      <c r="J21" s="539">
        <f>G21+H21-I21</f>
        <v>199</v>
      </c>
      <c r="K21" s="537">
        <f>'17.공제수익비용'!I16</f>
        <v>66</v>
      </c>
      <c r="L21" s="540">
        <f>J21+K21</f>
        <v>265</v>
      </c>
      <c r="M21" s="529">
        <f t="shared" si="0"/>
        <v>0.791</v>
      </c>
      <c r="N21" s="301">
        <f t="shared" si="1"/>
        <v>-0.134</v>
      </c>
      <c r="P21" s="38"/>
      <c r="Q21" s="38"/>
      <c r="R21" s="38"/>
      <c r="S21" s="38"/>
      <c r="T21" s="38"/>
      <c r="U21" s="38"/>
    </row>
    <row r="22" spans="1:21" s="89" customFormat="1" ht="20.25" customHeight="1">
      <c r="A22" s="1223"/>
      <c r="B22" s="1326"/>
      <c r="C22" s="1282" t="s">
        <v>1703</v>
      </c>
      <c r="D22" s="1283"/>
      <c r="E22" s="550">
        <v>10</v>
      </c>
      <c r="F22" s="550">
        <v>15</v>
      </c>
      <c r="G22" s="536">
        <f>'17.공제수익비용'!E25</f>
        <v>17</v>
      </c>
      <c r="H22" s="537">
        <f>'17.공제수익비용'!F25</f>
        <v>0</v>
      </c>
      <c r="I22" s="538">
        <v>0</v>
      </c>
      <c r="J22" s="539">
        <f>G22+H22-I22</f>
        <v>17</v>
      </c>
      <c r="K22" s="537">
        <f>'17.공제수익비용'!I25</f>
        <v>6</v>
      </c>
      <c r="L22" s="540">
        <f>J22+K22</f>
        <v>23</v>
      </c>
      <c r="M22" s="529">
        <f t="shared" si="0"/>
        <v>1.5333</v>
      </c>
      <c r="N22" s="301">
        <f t="shared" si="1"/>
        <v>1.3</v>
      </c>
      <c r="P22" s="38"/>
      <c r="Q22" s="38"/>
      <c r="R22" s="38"/>
      <c r="S22" s="38"/>
      <c r="T22" s="38"/>
      <c r="U22" s="38"/>
    </row>
    <row r="23" spans="1:21" s="89" customFormat="1" ht="20.25" customHeight="1">
      <c r="A23" s="1223"/>
      <c r="B23" s="1327"/>
      <c r="C23" s="1274" t="s">
        <v>1699</v>
      </c>
      <c r="D23" s="1275"/>
      <c r="E23" s="541">
        <f>SUM(E20:E22)</f>
        <v>338</v>
      </c>
      <c r="F23" s="541">
        <f>SUM(F20:F22)</f>
        <v>375</v>
      </c>
      <c r="G23" s="542">
        <f aca="true" t="shared" si="6" ref="G23:L23">SUM(G20:G22)</f>
        <v>226</v>
      </c>
      <c r="H23" s="543">
        <f t="shared" si="6"/>
        <v>13</v>
      </c>
      <c r="I23" s="543">
        <f t="shared" si="6"/>
        <v>0</v>
      </c>
      <c r="J23" s="543">
        <f t="shared" si="6"/>
        <v>239</v>
      </c>
      <c r="K23" s="543">
        <f t="shared" si="6"/>
        <v>80</v>
      </c>
      <c r="L23" s="544">
        <f t="shared" si="6"/>
        <v>319</v>
      </c>
      <c r="M23" s="529">
        <f t="shared" si="0"/>
        <v>0.8507</v>
      </c>
      <c r="N23" s="371">
        <f t="shared" si="1"/>
        <v>-0.0562</v>
      </c>
      <c r="P23" s="38"/>
      <c r="Q23" s="38"/>
      <c r="R23" s="38"/>
      <c r="S23" s="38"/>
      <c r="T23" s="38"/>
      <c r="U23" s="38"/>
    </row>
    <row r="24" spans="1:21" s="62" customFormat="1" ht="20.25" customHeight="1">
      <c r="A24" s="1257"/>
      <c r="B24" s="1255" t="s">
        <v>744</v>
      </c>
      <c r="C24" s="1353"/>
      <c r="D24" s="1353"/>
      <c r="E24" s="551">
        <v>0</v>
      </c>
      <c r="F24" s="551">
        <v>0</v>
      </c>
      <c r="G24" s="552">
        <f>'4.매출액'!D117</f>
        <v>0</v>
      </c>
      <c r="H24" s="553">
        <f>'4.매출액'!E117</f>
        <v>0</v>
      </c>
      <c r="I24" s="554">
        <v>0</v>
      </c>
      <c r="J24" s="539">
        <f>G24+H24-I24</f>
        <v>0</v>
      </c>
      <c r="K24" s="553">
        <f>'4.매출액'!I117</f>
        <v>0</v>
      </c>
      <c r="L24" s="555">
        <f>J24+K24</f>
        <v>0</v>
      </c>
      <c r="M24" s="531">
        <f t="shared" si="0"/>
        <v>0</v>
      </c>
      <c r="N24" s="372">
        <f t="shared" si="1"/>
        <v>0</v>
      </c>
      <c r="P24" s="38"/>
      <c r="Q24" s="38"/>
      <c r="R24" s="38"/>
      <c r="S24" s="38"/>
      <c r="T24" s="38"/>
      <c r="U24" s="38"/>
    </row>
    <row r="25" spans="1:21" s="62" customFormat="1" ht="20.25" customHeight="1">
      <c r="A25" s="1342"/>
      <c r="B25" s="1288" t="s">
        <v>1708</v>
      </c>
      <c r="C25" s="1288"/>
      <c r="D25" s="1288"/>
      <c r="E25" s="556">
        <f aca="true" t="shared" si="7" ref="E25:L25">E19+E23+E24</f>
        <v>32022</v>
      </c>
      <c r="F25" s="556">
        <f t="shared" si="7"/>
        <v>34080</v>
      </c>
      <c r="G25" s="557">
        <f t="shared" si="7"/>
        <v>23000</v>
      </c>
      <c r="H25" s="558">
        <f t="shared" si="7"/>
        <v>37</v>
      </c>
      <c r="I25" s="558">
        <f t="shared" si="7"/>
        <v>0</v>
      </c>
      <c r="J25" s="558">
        <f t="shared" si="7"/>
        <v>23037</v>
      </c>
      <c r="K25" s="558">
        <f t="shared" si="7"/>
        <v>7589</v>
      </c>
      <c r="L25" s="555">
        <f t="shared" si="7"/>
        <v>30626</v>
      </c>
      <c r="M25" s="531">
        <f t="shared" si="0"/>
        <v>0.8987</v>
      </c>
      <c r="N25" s="302">
        <f t="shared" si="1"/>
        <v>-0.0436</v>
      </c>
      <c r="P25" s="38"/>
      <c r="Q25" s="38"/>
      <c r="R25" s="38"/>
      <c r="S25" s="38"/>
      <c r="T25" s="38"/>
      <c r="U25" s="38"/>
    </row>
    <row r="26" spans="1:21" s="62" customFormat="1" ht="20.25" customHeight="1">
      <c r="A26" s="1341" t="s">
        <v>1709</v>
      </c>
      <c r="B26" s="1356" t="s">
        <v>1710</v>
      </c>
      <c r="C26" s="1291" t="s">
        <v>2307</v>
      </c>
      <c r="D26" s="79" t="s">
        <v>1711</v>
      </c>
      <c r="E26" s="559">
        <v>16863</v>
      </c>
      <c r="F26" s="559">
        <v>17270</v>
      </c>
      <c r="G26" s="546">
        <f>'5.매출원가'!D16</f>
        <v>13043</v>
      </c>
      <c r="H26" s="547">
        <f>'5.매출원가'!E16</f>
        <v>0</v>
      </c>
      <c r="I26" s="548">
        <v>0</v>
      </c>
      <c r="J26" s="539">
        <f>G26+H26-I26</f>
        <v>13043</v>
      </c>
      <c r="K26" s="547">
        <f>'5.매출원가'!I16</f>
        <v>4348</v>
      </c>
      <c r="L26" s="549">
        <f>J26+K26</f>
        <v>17391</v>
      </c>
      <c r="M26" s="531">
        <f t="shared" si="0"/>
        <v>1.007</v>
      </c>
      <c r="N26" s="300">
        <f t="shared" si="1"/>
        <v>0.0313</v>
      </c>
      <c r="P26" s="38"/>
      <c r="Q26" s="38"/>
      <c r="R26" s="38"/>
      <c r="S26" s="38"/>
      <c r="T26" s="38"/>
      <c r="U26" s="38"/>
    </row>
    <row r="27" spans="1:21" s="62" customFormat="1" ht="20.25" customHeight="1">
      <c r="A27" s="1223"/>
      <c r="B27" s="1257"/>
      <c r="C27" s="1272"/>
      <c r="D27" s="81" t="s">
        <v>1706</v>
      </c>
      <c r="E27" s="535">
        <v>0</v>
      </c>
      <c r="F27" s="535">
        <v>0</v>
      </c>
      <c r="G27" s="536">
        <f>'5.매출원가'!D26</f>
        <v>0</v>
      </c>
      <c r="H27" s="537">
        <f>'5.매출원가'!E26</f>
        <v>0</v>
      </c>
      <c r="I27" s="538">
        <v>0</v>
      </c>
      <c r="J27" s="539">
        <f>G27+H27-I27</f>
        <v>0</v>
      </c>
      <c r="K27" s="537">
        <f>'5.매출원가'!I26</f>
        <v>0</v>
      </c>
      <c r="L27" s="540">
        <f>J27+K27</f>
        <v>0</v>
      </c>
      <c r="M27" s="529">
        <f t="shared" si="0"/>
        <v>0</v>
      </c>
      <c r="N27" s="301">
        <f t="shared" si="1"/>
        <v>0</v>
      </c>
      <c r="P27" s="38"/>
      <c r="Q27" s="38"/>
      <c r="R27" s="38"/>
      <c r="S27" s="38"/>
      <c r="T27" s="38"/>
      <c r="U27" s="38"/>
    </row>
    <row r="28" spans="1:21" s="62" customFormat="1" ht="20.25" customHeight="1">
      <c r="A28" s="1223"/>
      <c r="B28" s="1257"/>
      <c r="C28" s="1272"/>
      <c r="D28" s="81" t="s">
        <v>1707</v>
      </c>
      <c r="E28" s="535">
        <v>12224</v>
      </c>
      <c r="F28" s="535">
        <v>12650</v>
      </c>
      <c r="G28" s="536">
        <f>'5.매출원가'!D50</f>
        <v>7568</v>
      </c>
      <c r="H28" s="537">
        <f>'5.매출원가'!E50</f>
        <v>0</v>
      </c>
      <c r="I28" s="538">
        <v>0</v>
      </c>
      <c r="J28" s="539">
        <f>G28+H28-I28</f>
        <v>7568</v>
      </c>
      <c r="K28" s="537">
        <f>'5.매출원가'!I50</f>
        <v>2523</v>
      </c>
      <c r="L28" s="540">
        <f>J28+K28</f>
        <v>10091</v>
      </c>
      <c r="M28" s="529">
        <f t="shared" si="0"/>
        <v>0.7977</v>
      </c>
      <c r="N28" s="301">
        <f t="shared" si="1"/>
        <v>-0.1745</v>
      </c>
      <c r="P28" s="38"/>
      <c r="Q28" s="38"/>
      <c r="R28" s="38"/>
      <c r="S28" s="38"/>
      <c r="T28" s="38"/>
      <c r="U28" s="38"/>
    </row>
    <row r="29" spans="1:21" s="62" customFormat="1" ht="20.25" customHeight="1">
      <c r="A29" s="1223"/>
      <c r="B29" s="1257"/>
      <c r="C29" s="1229"/>
      <c r="D29" s="46" t="s">
        <v>2305</v>
      </c>
      <c r="E29" s="541">
        <f aca="true" t="shared" si="8" ref="E29:L29">SUM(E26:E28)</f>
        <v>29087</v>
      </c>
      <c r="F29" s="541">
        <f t="shared" si="8"/>
        <v>29920</v>
      </c>
      <c r="G29" s="542">
        <f t="shared" si="8"/>
        <v>20611</v>
      </c>
      <c r="H29" s="543">
        <f t="shared" si="8"/>
        <v>0</v>
      </c>
      <c r="I29" s="543">
        <f t="shared" si="8"/>
        <v>0</v>
      </c>
      <c r="J29" s="543">
        <f t="shared" si="8"/>
        <v>20611</v>
      </c>
      <c r="K29" s="543">
        <f t="shared" si="8"/>
        <v>6871</v>
      </c>
      <c r="L29" s="544">
        <f t="shared" si="8"/>
        <v>27482</v>
      </c>
      <c r="M29" s="530">
        <f t="shared" si="0"/>
        <v>0.9185</v>
      </c>
      <c r="N29" s="302">
        <f t="shared" si="1"/>
        <v>-0.0552</v>
      </c>
      <c r="P29" s="38"/>
      <c r="Q29" s="38"/>
      <c r="R29" s="38"/>
      <c r="S29" s="38"/>
      <c r="T29" s="38"/>
      <c r="U29" s="38"/>
    </row>
    <row r="30" spans="1:21" s="89" customFormat="1" ht="20.25" customHeight="1">
      <c r="A30" s="1223"/>
      <c r="B30" s="1257"/>
      <c r="C30" s="1248" t="s">
        <v>1977</v>
      </c>
      <c r="D30" s="1249"/>
      <c r="E30" s="545">
        <v>248</v>
      </c>
      <c r="F30" s="545">
        <v>260</v>
      </c>
      <c r="G30" s="546">
        <f>'5.매출원가'!D51</f>
        <v>384</v>
      </c>
      <c r="H30" s="547">
        <f>'5.매출원가'!E51</f>
        <v>0</v>
      </c>
      <c r="I30" s="548">
        <v>0</v>
      </c>
      <c r="J30" s="539">
        <f>G30+H30-I30</f>
        <v>384</v>
      </c>
      <c r="K30" s="547">
        <f>'5.매출원가'!I51</f>
        <v>128</v>
      </c>
      <c r="L30" s="560">
        <f>J30+K30</f>
        <v>512</v>
      </c>
      <c r="M30" s="532">
        <f t="shared" si="0"/>
        <v>1.9692</v>
      </c>
      <c r="N30" s="313">
        <f t="shared" si="1"/>
        <v>1.0645</v>
      </c>
      <c r="P30" s="38"/>
      <c r="Q30" s="38"/>
      <c r="R30" s="38"/>
      <c r="S30" s="38"/>
      <c r="T30" s="38"/>
      <c r="U30" s="38"/>
    </row>
    <row r="31" spans="1:21" s="89" customFormat="1" ht="20.25" customHeight="1">
      <c r="A31" s="1223"/>
      <c r="B31" s="1257"/>
      <c r="C31" s="1282" t="s">
        <v>1712</v>
      </c>
      <c r="D31" s="1283"/>
      <c r="E31" s="561">
        <v>-13</v>
      </c>
      <c r="F31" s="561">
        <v>1010</v>
      </c>
      <c r="G31" s="562">
        <f>'5.매출원가'!D68</f>
        <v>-13</v>
      </c>
      <c r="H31" s="563">
        <f>'5.매출원가'!E68</f>
        <v>0</v>
      </c>
      <c r="I31" s="564">
        <v>0</v>
      </c>
      <c r="J31" s="539">
        <f>G31+H31-I31</f>
        <v>-13</v>
      </c>
      <c r="K31" s="563">
        <f>'5.매출원가'!I68</f>
        <v>-4</v>
      </c>
      <c r="L31" s="540">
        <f>J31+K31</f>
        <v>-17</v>
      </c>
      <c r="M31" s="529">
        <f>ROUND(IF(AND(F31&lt;0,L31&gt;0),2+L31/ABS(F31),IF(AND(F31&lt;0,L31&lt;0,F31&lt;L31),2-L31/F31,IF(AND(F31&lt;0,L31&lt;0,F31&gt;L31),ABS(L31)/F31+2,IF(OR(AND(F31=0,L31&lt;0),AND(F31&gt;0,L31=0)),-2,IF(OR(AND(F31=0,L31&gt;0),AND(F31&lt;0,L31=0)),2,IF(AND(F31=0,L31=0),0,L31/F31)))))),4)</f>
        <v>-0.0168</v>
      </c>
      <c r="N31" s="301">
        <f t="shared" si="1"/>
        <v>-0.3077</v>
      </c>
      <c r="P31" s="38"/>
      <c r="Q31" s="38"/>
      <c r="R31" s="38"/>
      <c r="S31" s="38"/>
      <c r="T31" s="38"/>
      <c r="U31" s="38"/>
    </row>
    <row r="32" spans="1:21" s="89" customFormat="1" ht="20.25" customHeight="1">
      <c r="A32" s="1223"/>
      <c r="B32" s="1257"/>
      <c r="C32" s="1282" t="s">
        <v>492</v>
      </c>
      <c r="D32" s="1283"/>
      <c r="E32" s="561">
        <v>0</v>
      </c>
      <c r="F32" s="561">
        <v>0</v>
      </c>
      <c r="G32" s="562">
        <f>'5.매출원가'!D71</f>
        <v>0</v>
      </c>
      <c r="H32" s="563">
        <f>'5.매출원가'!E71</f>
        <v>0</v>
      </c>
      <c r="I32" s="564">
        <v>0</v>
      </c>
      <c r="J32" s="539">
        <f>G32+H32-I32</f>
        <v>0</v>
      </c>
      <c r="K32" s="563">
        <f>'5.매출원가'!I71</f>
        <v>0</v>
      </c>
      <c r="L32" s="540">
        <f>J32+K32</f>
        <v>0</v>
      </c>
      <c r="M32" s="529">
        <f>ROUND(IF(AND(F32&lt;0,L32&gt;0),2+L32/ABS(F32),IF(AND(F32&lt;0,L32&lt;0,F32&lt;L32),2-L32/F32,IF(AND(F32&lt;0,L32&lt;0,F32&gt;L32),ABS(L32)/F32+2,IF(OR(AND(F32=0,L32&lt;0),AND(F32&gt;0,L32=0)),-2,IF(OR(AND(F32=0,L32&gt;0),AND(F32&lt;0,L32=0)),2,IF(AND(F32=0,L32=0),0,L32/F32)))))),4)</f>
        <v>0</v>
      </c>
      <c r="N32" s="301">
        <f t="shared" si="1"/>
        <v>0</v>
      </c>
      <c r="P32" s="38"/>
      <c r="Q32" s="38"/>
      <c r="R32" s="38"/>
      <c r="S32" s="38"/>
      <c r="T32" s="38"/>
      <c r="U32" s="38"/>
    </row>
    <row r="33" spans="1:21" s="89" customFormat="1" ht="20.25" customHeight="1">
      <c r="A33" s="1223"/>
      <c r="B33" s="1257"/>
      <c r="C33" s="1282" t="s">
        <v>1103</v>
      </c>
      <c r="D33" s="1283"/>
      <c r="E33" s="550">
        <v>108</v>
      </c>
      <c r="F33" s="550">
        <v>100</v>
      </c>
      <c r="G33" s="536">
        <f>'5.매출원가'!D80</f>
        <v>0</v>
      </c>
      <c r="H33" s="563">
        <f>'5.매출원가'!E80</f>
        <v>0</v>
      </c>
      <c r="I33" s="538">
        <v>0</v>
      </c>
      <c r="J33" s="539">
        <f>G33+H33-I33</f>
        <v>0</v>
      </c>
      <c r="K33" s="563">
        <f>'5.매출원가'!I80</f>
        <v>0</v>
      </c>
      <c r="L33" s="540">
        <f>J33+K33</f>
        <v>0</v>
      </c>
      <c r="M33" s="529">
        <f t="shared" si="0"/>
        <v>-2</v>
      </c>
      <c r="N33" s="301">
        <f t="shared" si="1"/>
        <v>-1</v>
      </c>
      <c r="P33" s="38"/>
      <c r="Q33" s="38"/>
      <c r="R33" s="38"/>
      <c r="S33" s="38"/>
      <c r="T33" s="38"/>
      <c r="U33" s="38"/>
    </row>
    <row r="34" spans="1:21" s="89" customFormat="1" ht="20.25" customHeight="1">
      <c r="A34" s="1223"/>
      <c r="B34" s="1342"/>
      <c r="C34" s="1274" t="s">
        <v>2306</v>
      </c>
      <c r="D34" s="1275"/>
      <c r="E34" s="541">
        <f aca="true" t="shared" si="9" ref="E34:L34">SUM(E29:E33)</f>
        <v>29430</v>
      </c>
      <c r="F34" s="541">
        <f>SUM(F29:F33)</f>
        <v>31290</v>
      </c>
      <c r="G34" s="542">
        <f t="shared" si="9"/>
        <v>20982</v>
      </c>
      <c r="H34" s="543">
        <f t="shared" si="9"/>
        <v>0</v>
      </c>
      <c r="I34" s="543">
        <f t="shared" si="9"/>
        <v>0</v>
      </c>
      <c r="J34" s="543">
        <f t="shared" si="9"/>
        <v>20982</v>
      </c>
      <c r="K34" s="543">
        <f t="shared" si="9"/>
        <v>6995</v>
      </c>
      <c r="L34" s="544">
        <f t="shared" si="9"/>
        <v>27977</v>
      </c>
      <c r="M34" s="529">
        <f t="shared" si="0"/>
        <v>0.8941</v>
      </c>
      <c r="N34" s="301">
        <f>ROUND(IF(AND(E34&lt;0,L34&gt;0),1+L34/ABS(E34),IF(AND(E34&lt;0,L34&lt;0,E34&lt;L34),1-L34/E34,IF(AND(E34&lt;0,L34&lt;0,E34&gt;L34),1-L34/E34,IF(OR(AND(E34=0,L34&gt;0),AND(E34&lt;0,L34=0)),1,IF(OR(AND(E34=0,L34&lt;0),AND(E34&gt;0,L34=0)),-1,IF(AND(E34=0,L34=0),0,L34/E34-1)))))),4)</f>
        <v>-0.0494</v>
      </c>
      <c r="P34" s="38"/>
      <c r="Q34" s="38"/>
      <c r="R34" s="38"/>
      <c r="S34" s="38"/>
      <c r="T34" s="38"/>
      <c r="U34" s="38"/>
    </row>
    <row r="35" spans="1:21" s="89" customFormat="1" ht="20.25" customHeight="1">
      <c r="A35" s="1223"/>
      <c r="B35" s="1273" t="s">
        <v>1713</v>
      </c>
      <c r="C35" s="1248" t="s">
        <v>1714</v>
      </c>
      <c r="D35" s="1249"/>
      <c r="E35" s="545">
        <v>19</v>
      </c>
      <c r="F35" s="545">
        <v>20</v>
      </c>
      <c r="G35" s="546">
        <f>'17.공제수익비용'!E44</f>
        <v>13</v>
      </c>
      <c r="H35" s="547">
        <f>'17.공제수익비용'!F44</f>
        <v>6</v>
      </c>
      <c r="I35" s="548">
        <v>0</v>
      </c>
      <c r="J35" s="539">
        <f>G35+H35-I35</f>
        <v>19</v>
      </c>
      <c r="K35" s="547">
        <f>'17.공제수익비용'!I44</f>
        <v>4</v>
      </c>
      <c r="L35" s="549">
        <f>J35+K35</f>
        <v>23</v>
      </c>
      <c r="M35" s="531">
        <f t="shared" si="0"/>
        <v>1.15</v>
      </c>
      <c r="N35" s="300">
        <f t="shared" si="1"/>
        <v>0.2105</v>
      </c>
      <c r="P35" s="38"/>
      <c r="Q35" s="38"/>
      <c r="R35" s="38"/>
      <c r="S35" s="38"/>
      <c r="T35" s="38"/>
      <c r="U35" s="38"/>
    </row>
    <row r="36" spans="1:21" s="89" customFormat="1" ht="20.25" customHeight="1">
      <c r="A36" s="1223"/>
      <c r="B36" s="1326"/>
      <c r="C36" s="1282" t="s">
        <v>1715</v>
      </c>
      <c r="D36" s="1283"/>
      <c r="E36" s="550">
        <v>59</v>
      </c>
      <c r="F36" s="550">
        <v>60</v>
      </c>
      <c r="G36" s="536">
        <f>'17.공제수익비용'!E50-'17.공제수익비용'!E44</f>
        <v>31</v>
      </c>
      <c r="H36" s="537">
        <f>'17.공제수익비용'!F50-'17.공제수익비용'!F44</f>
        <v>0</v>
      </c>
      <c r="I36" s="538">
        <v>0</v>
      </c>
      <c r="J36" s="539">
        <f>G36+H36-I36</f>
        <v>31</v>
      </c>
      <c r="K36" s="536">
        <f>'17.공제수익비용'!I50-'17.공제수익비용'!I44</f>
        <v>11</v>
      </c>
      <c r="L36" s="540">
        <f>J36+K36</f>
        <v>42</v>
      </c>
      <c r="M36" s="529">
        <f t="shared" si="0"/>
        <v>0.7</v>
      </c>
      <c r="N36" s="301">
        <f t="shared" si="1"/>
        <v>-0.2881</v>
      </c>
      <c r="P36" s="38"/>
      <c r="Q36" s="38"/>
      <c r="R36" s="38"/>
      <c r="S36" s="38"/>
      <c r="T36" s="38"/>
      <c r="U36" s="38"/>
    </row>
    <row r="37" spans="1:21" s="89" customFormat="1" ht="20.25" customHeight="1">
      <c r="A37" s="1223"/>
      <c r="B37" s="1327"/>
      <c r="C37" s="1274" t="s">
        <v>1699</v>
      </c>
      <c r="D37" s="1275"/>
      <c r="E37" s="541">
        <f>SUM(E35:E36)</f>
        <v>78</v>
      </c>
      <c r="F37" s="541">
        <f>SUM(F35:F36)</f>
        <v>80</v>
      </c>
      <c r="G37" s="542">
        <f aca="true" t="shared" si="10" ref="G37:L37">SUM(G35:G36)</f>
        <v>44</v>
      </c>
      <c r="H37" s="543">
        <f t="shared" si="10"/>
        <v>6</v>
      </c>
      <c r="I37" s="543">
        <f t="shared" si="10"/>
        <v>0</v>
      </c>
      <c r="J37" s="543">
        <f t="shared" si="10"/>
        <v>50</v>
      </c>
      <c r="K37" s="543">
        <f t="shared" si="10"/>
        <v>15</v>
      </c>
      <c r="L37" s="544">
        <f t="shared" si="10"/>
        <v>65</v>
      </c>
      <c r="M37" s="530">
        <f t="shared" si="0"/>
        <v>0.8125</v>
      </c>
      <c r="N37" s="302">
        <f t="shared" si="1"/>
        <v>-0.1667</v>
      </c>
      <c r="P37" s="38"/>
      <c r="Q37" s="38"/>
      <c r="R37" s="38"/>
      <c r="S37" s="38"/>
      <c r="T37" s="38"/>
      <c r="U37" s="38"/>
    </row>
    <row r="38" spans="1:21" s="62" customFormat="1" ht="20.25" customHeight="1">
      <c r="A38" s="1257"/>
      <c r="B38" s="1343" t="s">
        <v>745</v>
      </c>
      <c r="C38" s="1344"/>
      <c r="D38" s="1345"/>
      <c r="E38" s="551">
        <v>0</v>
      </c>
      <c r="F38" s="551">
        <v>0</v>
      </c>
      <c r="G38" s="552">
        <f>'5.매출원가'!D85</f>
        <v>0</v>
      </c>
      <c r="H38" s="553">
        <f>'5.매출원가'!E85</f>
        <v>0</v>
      </c>
      <c r="I38" s="554">
        <v>0</v>
      </c>
      <c r="J38" s="539">
        <f>G38+H38-I38</f>
        <v>0</v>
      </c>
      <c r="K38" s="553">
        <f>'5.매출원가'!I85</f>
        <v>0</v>
      </c>
      <c r="L38" s="555">
        <f>J38+K38</f>
        <v>0</v>
      </c>
      <c r="M38" s="531">
        <f t="shared" si="0"/>
        <v>0</v>
      </c>
      <c r="N38" s="372">
        <f t="shared" si="1"/>
        <v>0</v>
      </c>
      <c r="P38" s="38"/>
      <c r="Q38" s="38"/>
      <c r="R38" s="38"/>
      <c r="S38" s="38"/>
      <c r="T38" s="38"/>
      <c r="U38" s="38"/>
    </row>
    <row r="39" spans="1:21" s="62" customFormat="1" ht="20.25" customHeight="1">
      <c r="A39" s="1342"/>
      <c r="B39" s="1228" t="s">
        <v>1716</v>
      </c>
      <c r="C39" s="1226"/>
      <c r="D39" s="1227"/>
      <c r="E39" s="556">
        <f aca="true" t="shared" si="11" ref="E39:L39">E34+E37+E38</f>
        <v>29508</v>
      </c>
      <c r="F39" s="556">
        <f t="shared" si="11"/>
        <v>31370</v>
      </c>
      <c r="G39" s="557">
        <f t="shared" si="11"/>
        <v>21026</v>
      </c>
      <c r="H39" s="558">
        <f t="shared" si="11"/>
        <v>6</v>
      </c>
      <c r="I39" s="558">
        <f t="shared" si="11"/>
        <v>0</v>
      </c>
      <c r="J39" s="558">
        <f t="shared" si="11"/>
        <v>21032</v>
      </c>
      <c r="K39" s="558">
        <f t="shared" si="11"/>
        <v>7010</v>
      </c>
      <c r="L39" s="555">
        <f t="shared" si="11"/>
        <v>28042</v>
      </c>
      <c r="M39" s="531">
        <f t="shared" si="0"/>
        <v>0.8939</v>
      </c>
      <c r="N39" s="372">
        <f t="shared" si="1"/>
        <v>-0.0497</v>
      </c>
      <c r="P39" s="38"/>
      <c r="Q39" s="38"/>
      <c r="R39" s="38"/>
      <c r="S39" s="38"/>
      <c r="T39" s="38"/>
      <c r="U39" s="38"/>
    </row>
    <row r="40" spans="1:21" s="62" customFormat="1" ht="20.25" customHeight="1">
      <c r="A40" s="1228" t="s">
        <v>1717</v>
      </c>
      <c r="B40" s="1226"/>
      <c r="C40" s="1226"/>
      <c r="D40" s="1227"/>
      <c r="E40" s="556">
        <f aca="true" t="shared" si="12" ref="E40:L40">E25-E39</f>
        <v>2514</v>
      </c>
      <c r="F40" s="556">
        <f t="shared" si="12"/>
        <v>2710</v>
      </c>
      <c r="G40" s="557">
        <f t="shared" si="12"/>
        <v>1974</v>
      </c>
      <c r="H40" s="558">
        <f t="shared" si="12"/>
        <v>31</v>
      </c>
      <c r="I40" s="558">
        <f t="shared" si="12"/>
        <v>0</v>
      </c>
      <c r="J40" s="558">
        <f t="shared" si="12"/>
        <v>2005</v>
      </c>
      <c r="K40" s="558">
        <f t="shared" si="12"/>
        <v>579</v>
      </c>
      <c r="L40" s="555">
        <f t="shared" si="12"/>
        <v>2584</v>
      </c>
      <c r="M40" s="531">
        <f t="shared" si="0"/>
        <v>0.9535</v>
      </c>
      <c r="N40" s="372">
        <f t="shared" si="1"/>
        <v>0.0278</v>
      </c>
      <c r="P40" s="38"/>
      <c r="Q40" s="38"/>
      <c r="R40" s="38"/>
      <c r="S40" s="38"/>
      <c r="T40" s="38"/>
      <c r="U40" s="38"/>
    </row>
    <row r="41" spans="1:21" s="62" customFormat="1" ht="20.25" customHeight="1">
      <c r="A41" s="1291" t="s">
        <v>1718</v>
      </c>
      <c r="B41" s="1254" t="s">
        <v>1719</v>
      </c>
      <c r="C41" s="1358"/>
      <c r="D41" s="1247"/>
      <c r="E41" s="559">
        <v>1663</v>
      </c>
      <c r="F41" s="565">
        <f>'18.판관비'!D6</f>
        <v>1790</v>
      </c>
      <c r="G41" s="546">
        <f>'18.판관비'!F6</f>
        <v>1200</v>
      </c>
      <c r="H41" s="547">
        <f>'18.판관비'!G6</f>
        <v>0</v>
      </c>
      <c r="I41" s="566"/>
      <c r="J41" s="539">
        <f>G41+H41-I41</f>
        <v>1200</v>
      </c>
      <c r="K41" s="547">
        <f>'18.판관비'!H6</f>
        <v>590</v>
      </c>
      <c r="L41" s="549">
        <f aca="true" t="shared" si="13" ref="L41:L50">J41+K41</f>
        <v>1790</v>
      </c>
      <c r="M41" s="531">
        <f t="shared" si="0"/>
        <v>1</v>
      </c>
      <c r="N41" s="300">
        <f t="shared" si="1"/>
        <v>0.0764</v>
      </c>
      <c r="P41" s="38"/>
      <c r="Q41" s="38"/>
      <c r="R41" s="38"/>
      <c r="S41" s="38"/>
      <c r="T41" s="38"/>
      <c r="U41" s="38"/>
    </row>
    <row r="42" spans="1:21" s="62" customFormat="1" ht="20.25" customHeight="1">
      <c r="A42" s="1286"/>
      <c r="B42" s="1284" t="s">
        <v>798</v>
      </c>
      <c r="C42" s="1355"/>
      <c r="D42" s="1285"/>
      <c r="E42" s="535">
        <v>192</v>
      </c>
      <c r="F42" s="567">
        <f>'18.판관비'!D7</f>
        <v>50</v>
      </c>
      <c r="G42" s="536">
        <f>'18.판관비'!F7</f>
        <v>0</v>
      </c>
      <c r="H42" s="537">
        <f>'18.판관비'!G7</f>
        <v>0</v>
      </c>
      <c r="I42" s="568"/>
      <c r="J42" s="539">
        <f aca="true" t="shared" si="14" ref="J42:J50">G42+H42-I42</f>
        <v>0</v>
      </c>
      <c r="K42" s="537">
        <f>'18.판관비'!H7</f>
        <v>100</v>
      </c>
      <c r="L42" s="540">
        <f t="shared" si="13"/>
        <v>100</v>
      </c>
      <c r="M42" s="529">
        <f t="shared" si="0"/>
        <v>2</v>
      </c>
      <c r="N42" s="301">
        <f t="shared" si="1"/>
        <v>-0.4792</v>
      </c>
      <c r="P42" s="11"/>
      <c r="Q42" s="11"/>
      <c r="R42" s="11"/>
      <c r="S42" s="11"/>
      <c r="T42" s="11"/>
      <c r="U42" s="11"/>
    </row>
    <row r="43" spans="1:21" s="62" customFormat="1" ht="20.25" customHeight="1">
      <c r="A43" s="1286"/>
      <c r="B43" s="1284" t="s">
        <v>1720</v>
      </c>
      <c r="C43" s="1355"/>
      <c r="D43" s="1285"/>
      <c r="E43" s="432">
        <v>22</v>
      </c>
      <c r="F43" s="465">
        <f>'18.판관비'!D9</f>
        <v>24</v>
      </c>
      <c r="G43" s="469">
        <f>'18.판관비'!F9</f>
        <v>16</v>
      </c>
      <c r="H43" s="470">
        <f>'18.판관비'!G9</f>
        <v>0</v>
      </c>
      <c r="I43" s="569"/>
      <c r="J43" s="539">
        <f t="shared" si="14"/>
        <v>16</v>
      </c>
      <c r="K43" s="470">
        <f>'18.판관비'!H9</f>
        <v>8</v>
      </c>
      <c r="L43" s="383">
        <f t="shared" si="13"/>
        <v>24</v>
      </c>
      <c r="M43" s="301">
        <f t="shared" si="0"/>
        <v>1</v>
      </c>
      <c r="N43" s="301">
        <f t="shared" si="1"/>
        <v>0.0909</v>
      </c>
      <c r="P43" s="11"/>
      <c r="Q43" s="11"/>
      <c r="R43" s="11"/>
      <c r="S43" s="11"/>
      <c r="T43" s="11"/>
      <c r="U43" s="11"/>
    </row>
    <row r="44" spans="1:21" s="62" customFormat="1" ht="20.25" customHeight="1">
      <c r="A44" s="1286"/>
      <c r="B44" s="1284" t="s">
        <v>1721</v>
      </c>
      <c r="C44" s="1355"/>
      <c r="D44" s="1285"/>
      <c r="E44" s="432">
        <v>0</v>
      </c>
      <c r="F44" s="465">
        <f>'18.판관비'!D10</f>
        <v>0</v>
      </c>
      <c r="G44" s="469">
        <f>'18.판관비'!F10</f>
        <v>0</v>
      </c>
      <c r="H44" s="470">
        <f>'18.판관비'!G10</f>
        <v>0</v>
      </c>
      <c r="I44" s="569"/>
      <c r="J44" s="539">
        <f t="shared" si="14"/>
        <v>0</v>
      </c>
      <c r="K44" s="470">
        <f>'18.판관비'!H10</f>
        <v>0</v>
      </c>
      <c r="L44" s="383">
        <f t="shared" si="13"/>
        <v>0</v>
      </c>
      <c r="M44" s="301">
        <f t="shared" si="0"/>
        <v>0</v>
      </c>
      <c r="N44" s="301">
        <f t="shared" si="1"/>
        <v>0</v>
      </c>
      <c r="P44" s="11"/>
      <c r="Q44" s="11"/>
      <c r="R44" s="11"/>
      <c r="S44" s="11"/>
      <c r="T44" s="11"/>
      <c r="U44" s="11"/>
    </row>
    <row r="45" spans="1:21" s="62" customFormat="1" ht="20.25" customHeight="1">
      <c r="A45" s="1286"/>
      <c r="B45" s="1284" t="s">
        <v>1722</v>
      </c>
      <c r="C45" s="1355"/>
      <c r="D45" s="1285"/>
      <c r="E45" s="432">
        <v>399</v>
      </c>
      <c r="F45" s="465">
        <f>'18.판관비'!D12</f>
        <v>450</v>
      </c>
      <c r="G45" s="469">
        <f>'18.판관비'!F12</f>
        <v>276</v>
      </c>
      <c r="H45" s="470">
        <f>'18.판관비'!G12</f>
        <v>0</v>
      </c>
      <c r="I45" s="569"/>
      <c r="J45" s="539">
        <f t="shared" si="14"/>
        <v>276</v>
      </c>
      <c r="K45" s="470">
        <f>'18.판관비'!H12</f>
        <v>174</v>
      </c>
      <c r="L45" s="383">
        <f t="shared" si="13"/>
        <v>450</v>
      </c>
      <c r="M45" s="301">
        <f t="shared" si="0"/>
        <v>1</v>
      </c>
      <c r="N45" s="301">
        <f t="shared" si="1"/>
        <v>0.1278</v>
      </c>
      <c r="P45" s="11"/>
      <c r="Q45" s="11"/>
      <c r="R45" s="11"/>
      <c r="S45" s="11"/>
      <c r="T45" s="11"/>
      <c r="U45" s="11"/>
    </row>
    <row r="46" spans="1:21" s="62" customFormat="1" ht="20.25" customHeight="1">
      <c r="A46" s="1286"/>
      <c r="B46" s="1284" t="s">
        <v>1723</v>
      </c>
      <c r="C46" s="1355"/>
      <c r="D46" s="1285"/>
      <c r="E46" s="432">
        <v>7</v>
      </c>
      <c r="F46" s="465">
        <f>'18.판관비'!D13</f>
        <v>8</v>
      </c>
      <c r="G46" s="469">
        <f>'18.판관비'!F13</f>
        <v>4</v>
      </c>
      <c r="H46" s="470">
        <f>'18.판관비'!G13</f>
        <v>0</v>
      </c>
      <c r="I46" s="569"/>
      <c r="J46" s="539">
        <f t="shared" si="14"/>
        <v>4</v>
      </c>
      <c r="K46" s="470">
        <f>'18.판관비'!H13</f>
        <v>4</v>
      </c>
      <c r="L46" s="383">
        <f t="shared" si="13"/>
        <v>8</v>
      </c>
      <c r="M46" s="301">
        <f t="shared" si="0"/>
        <v>1</v>
      </c>
      <c r="N46" s="301">
        <f t="shared" si="1"/>
        <v>0.1429</v>
      </c>
      <c r="P46" s="11"/>
      <c r="Q46" s="11"/>
      <c r="R46" s="11"/>
      <c r="S46" s="11"/>
      <c r="T46" s="11"/>
      <c r="U46" s="11"/>
    </row>
    <row r="47" spans="1:21" s="62" customFormat="1" ht="20.25" customHeight="1">
      <c r="A47" s="1286"/>
      <c r="B47" s="1284" t="s">
        <v>1724</v>
      </c>
      <c r="C47" s="1355"/>
      <c r="D47" s="1285"/>
      <c r="E47" s="432">
        <v>656</v>
      </c>
      <c r="F47" s="465">
        <f>'18.판관비'!D15</f>
        <v>785</v>
      </c>
      <c r="G47" s="469">
        <f>'18.판관비'!F15</f>
        <v>565</v>
      </c>
      <c r="H47" s="470">
        <f>'18.판관비'!G15</f>
        <v>0</v>
      </c>
      <c r="I47" s="569"/>
      <c r="J47" s="539">
        <f t="shared" si="14"/>
        <v>565</v>
      </c>
      <c r="K47" s="470">
        <f>'18.판관비'!H15</f>
        <v>220</v>
      </c>
      <c r="L47" s="383">
        <f t="shared" si="13"/>
        <v>785</v>
      </c>
      <c r="M47" s="301">
        <f t="shared" si="0"/>
        <v>1</v>
      </c>
      <c r="N47" s="301">
        <f t="shared" si="1"/>
        <v>0.1966</v>
      </c>
      <c r="P47" s="11"/>
      <c r="Q47" s="11"/>
      <c r="R47" s="11"/>
      <c r="S47" s="11"/>
      <c r="T47" s="11"/>
      <c r="U47" s="11"/>
    </row>
    <row r="48" spans="1:21" s="62" customFormat="1" ht="20.25" customHeight="1">
      <c r="A48" s="1286"/>
      <c r="B48" s="1284" t="s">
        <v>1725</v>
      </c>
      <c r="C48" s="1355"/>
      <c r="D48" s="1285"/>
      <c r="E48" s="432">
        <v>518</v>
      </c>
      <c r="F48" s="432">
        <v>535</v>
      </c>
      <c r="G48" s="469">
        <f>'19.판매경비'!E119</f>
        <v>404</v>
      </c>
      <c r="H48" s="470">
        <f>'19.판매경비'!F119</f>
        <v>0</v>
      </c>
      <c r="I48" s="569"/>
      <c r="J48" s="539">
        <f t="shared" si="14"/>
        <v>404</v>
      </c>
      <c r="K48" s="470">
        <f>'19.판매경비'!G119</f>
        <v>131</v>
      </c>
      <c r="L48" s="383">
        <f t="shared" si="13"/>
        <v>535</v>
      </c>
      <c r="M48" s="301">
        <f t="shared" si="0"/>
        <v>1</v>
      </c>
      <c r="N48" s="301">
        <f t="shared" si="1"/>
        <v>0.0328</v>
      </c>
      <c r="P48" s="11"/>
      <c r="Q48" s="11"/>
      <c r="R48" s="11"/>
      <c r="S48" s="11"/>
      <c r="T48" s="11"/>
      <c r="U48" s="11"/>
    </row>
    <row r="49" spans="1:21" s="62" customFormat="1" ht="20.25" customHeight="1">
      <c r="A49" s="1286"/>
      <c r="B49" s="1284" t="s">
        <v>1726</v>
      </c>
      <c r="C49" s="1355"/>
      <c r="D49" s="1285"/>
      <c r="E49" s="432">
        <v>275</v>
      </c>
      <c r="F49" s="775">
        <f>'18.판관비'!D11</f>
        <v>0</v>
      </c>
      <c r="G49" s="776">
        <f>'18.판관비'!F11</f>
        <v>0</v>
      </c>
      <c r="H49" s="777">
        <f>'18.판관비'!G11</f>
        <v>0</v>
      </c>
      <c r="I49" s="569"/>
      <c r="J49" s="539">
        <f t="shared" si="14"/>
        <v>0</v>
      </c>
      <c r="K49" s="777">
        <f>'18.판관비'!H11</f>
        <v>0</v>
      </c>
      <c r="L49" s="383">
        <f t="shared" si="13"/>
        <v>0</v>
      </c>
      <c r="M49" s="301">
        <f t="shared" si="0"/>
        <v>0</v>
      </c>
      <c r="N49" s="301">
        <f t="shared" si="1"/>
        <v>-1</v>
      </c>
      <c r="P49" s="11"/>
      <c r="Q49" s="11"/>
      <c r="R49" s="11"/>
      <c r="S49" s="11"/>
      <c r="T49" s="11"/>
      <c r="U49" s="11"/>
    </row>
    <row r="50" spans="1:21" s="62" customFormat="1" ht="20.25" customHeight="1">
      <c r="A50" s="1287"/>
      <c r="B50" s="1282" t="s">
        <v>800</v>
      </c>
      <c r="C50" s="1340"/>
      <c r="D50" s="1283"/>
      <c r="E50" s="462">
        <v>0</v>
      </c>
      <c r="F50" s="567">
        <f>'18.판관비'!D8</f>
        <v>0</v>
      </c>
      <c r="G50" s="536">
        <f>'18.판관비'!F8</f>
        <v>0</v>
      </c>
      <c r="H50" s="537">
        <f>'18.판관비'!G8</f>
        <v>0</v>
      </c>
      <c r="I50" s="754"/>
      <c r="J50" s="539">
        <f t="shared" si="14"/>
        <v>0</v>
      </c>
      <c r="K50" s="537">
        <f>'18.판관비'!H8</f>
        <v>0</v>
      </c>
      <c r="L50" s="383">
        <f t="shared" si="13"/>
        <v>0</v>
      </c>
      <c r="M50" s="301">
        <f>ROUND(IF(AND(F50&lt;0,L50&gt;0),2+L50/ABS(F50),IF(AND(F50&lt;0,L50&lt;0,F50&lt;L50),2-L50/F50,IF(AND(F50&lt;0,L50&lt;0,F50&gt;L50),ABS(L50)/F50+2,IF(OR(AND(F50=0,L50&lt;0),AND(F50&gt;0,L50=0)),-2,IF(OR(AND(F50=0,L50&gt;0),AND(F50&lt;0,L50=0)),2,IF(AND(F50=0,L50=0),0,L50/F50)))))),4)</f>
        <v>0</v>
      </c>
      <c r="N50" s="301">
        <f>ROUND(IF(AND(E50&lt;0,L50&gt;0),1+L50/ABS(E50),IF(AND(E50&lt;0,L50&lt;0,E50&lt;L50),1-L50/E50,IF(AND(E50&lt;0,L50&lt;0,E50&gt;L50),1-L50/E50,IF(OR(AND(E50=0,L50&gt;0),AND(E50&lt;0,L50=0)),1,IF(OR(AND(E50=0,L50&lt;0),AND(E50&gt;0,L50=0)),-1,IF(AND(E50=0,L50=0),0,L50/E50-1)))))),4)</f>
        <v>0</v>
      </c>
      <c r="P50" s="11"/>
      <c r="Q50" s="11"/>
      <c r="R50" s="11"/>
      <c r="S50" s="11"/>
      <c r="T50" s="11"/>
      <c r="U50" s="11"/>
    </row>
    <row r="51" spans="1:21" s="62" customFormat="1" ht="20.25" customHeight="1">
      <c r="A51" s="1281"/>
      <c r="B51" s="1274" t="s">
        <v>2118</v>
      </c>
      <c r="C51" s="1357"/>
      <c r="D51" s="1275"/>
      <c r="E51" s="387">
        <f>SUM(E41:E50)</f>
        <v>3732</v>
      </c>
      <c r="F51" s="612">
        <f>SUM(F41:F50)</f>
        <v>3642</v>
      </c>
      <c r="G51" s="581">
        <f aca="true" t="shared" si="15" ref="G51:L51">SUM(G41:G50)</f>
        <v>2465</v>
      </c>
      <c r="H51" s="376">
        <f t="shared" si="15"/>
        <v>0</v>
      </c>
      <c r="I51" s="390">
        <f t="shared" si="15"/>
        <v>0</v>
      </c>
      <c r="J51" s="390">
        <f t="shared" si="15"/>
        <v>2465</v>
      </c>
      <c r="K51" s="376">
        <f t="shared" si="15"/>
        <v>1227</v>
      </c>
      <c r="L51" s="386">
        <f t="shared" si="15"/>
        <v>3692</v>
      </c>
      <c r="M51" s="302">
        <f t="shared" si="0"/>
        <v>1.0137</v>
      </c>
      <c r="N51" s="302">
        <f t="shared" si="1"/>
        <v>-0.0107</v>
      </c>
      <c r="P51" s="11"/>
      <c r="Q51" s="11"/>
      <c r="R51" s="11"/>
      <c r="S51" s="11"/>
      <c r="T51" s="11"/>
      <c r="U51" s="11"/>
    </row>
    <row r="52" spans="1:21" s="89" customFormat="1" ht="20.25" customHeight="1">
      <c r="A52" s="1228" t="s">
        <v>2119</v>
      </c>
      <c r="B52" s="1226"/>
      <c r="C52" s="1226"/>
      <c r="D52" s="1227"/>
      <c r="E52" s="397">
        <f>E40-E51</f>
        <v>-1218</v>
      </c>
      <c r="F52" s="397">
        <f aca="true" t="shared" si="16" ref="F52:L52">F40-F51</f>
        <v>-932</v>
      </c>
      <c r="G52" s="411">
        <f t="shared" si="16"/>
        <v>-491</v>
      </c>
      <c r="H52" s="396">
        <f t="shared" si="16"/>
        <v>31</v>
      </c>
      <c r="I52" s="396">
        <f t="shared" si="16"/>
        <v>0</v>
      </c>
      <c r="J52" s="396">
        <f t="shared" si="16"/>
        <v>-460</v>
      </c>
      <c r="K52" s="396">
        <f t="shared" si="16"/>
        <v>-648</v>
      </c>
      <c r="L52" s="392">
        <f t="shared" si="16"/>
        <v>-1108</v>
      </c>
      <c r="M52" s="300">
        <f t="shared" si="0"/>
        <v>0.8112</v>
      </c>
      <c r="N52" s="372">
        <f t="shared" si="1"/>
        <v>0.0903</v>
      </c>
      <c r="P52" s="11"/>
      <c r="Q52" s="11"/>
      <c r="R52" s="11"/>
      <c r="S52" s="11"/>
      <c r="T52" s="11"/>
      <c r="U52" s="11"/>
    </row>
    <row r="53" spans="1:21" s="89" customFormat="1" ht="20.25" customHeight="1">
      <c r="A53" s="1240" t="s">
        <v>1727</v>
      </c>
      <c r="B53" s="1241"/>
      <c r="C53" s="1248" t="s">
        <v>1728</v>
      </c>
      <c r="D53" s="1249"/>
      <c r="E53" s="457">
        <v>876</v>
      </c>
      <c r="F53" s="463">
        <f>'20.교육지원사업비법인세'!C12</f>
        <v>1046</v>
      </c>
      <c r="G53" s="467">
        <f>'20.교육지원사업비법인세'!D12</f>
        <v>444</v>
      </c>
      <c r="H53" s="468">
        <f>'20.교육지원사업비법인세'!E12</f>
        <v>0</v>
      </c>
      <c r="I53" s="570"/>
      <c r="J53" s="539">
        <f>G53+H53-I53</f>
        <v>444</v>
      </c>
      <c r="K53" s="468">
        <f>'20.교육지원사업비법인세'!F12</f>
        <v>602</v>
      </c>
      <c r="L53" s="380">
        <f>J53+K53</f>
        <v>1046</v>
      </c>
      <c r="M53" s="300">
        <f t="shared" si="0"/>
        <v>1</v>
      </c>
      <c r="N53" s="300">
        <f t="shared" si="1"/>
        <v>0.1941</v>
      </c>
      <c r="P53" s="11"/>
      <c r="Q53" s="11"/>
      <c r="R53" s="11"/>
      <c r="S53" s="11"/>
      <c r="T53" s="11"/>
      <c r="U53" s="11"/>
    </row>
    <row r="54" spans="1:21" s="89" customFormat="1" ht="20.25" customHeight="1">
      <c r="A54" s="1242"/>
      <c r="B54" s="1243"/>
      <c r="C54" s="1282" t="s">
        <v>1729</v>
      </c>
      <c r="D54" s="1283"/>
      <c r="E54" s="459">
        <v>149</v>
      </c>
      <c r="F54" s="465">
        <f>'20.교육지원사업비법인세'!C18</f>
        <v>175</v>
      </c>
      <c r="G54" s="469">
        <f>'20.교육지원사업비법인세'!D18</f>
        <v>17</v>
      </c>
      <c r="H54" s="470">
        <f>'20.교육지원사업비법인세'!E18</f>
        <v>0</v>
      </c>
      <c r="I54" s="569"/>
      <c r="J54" s="539">
        <f>G54+H54-I54</f>
        <v>17</v>
      </c>
      <c r="K54" s="470">
        <f>'20.교육지원사업비법인세'!F18</f>
        <v>15</v>
      </c>
      <c r="L54" s="383">
        <f>J54+K54</f>
        <v>32</v>
      </c>
      <c r="M54" s="301">
        <f t="shared" si="0"/>
        <v>0.1829</v>
      </c>
      <c r="N54" s="301">
        <f t="shared" si="1"/>
        <v>-0.7852</v>
      </c>
      <c r="P54" s="11"/>
      <c r="Q54" s="11"/>
      <c r="R54" s="11"/>
      <c r="S54" s="11"/>
      <c r="T54" s="11"/>
      <c r="U54" s="11"/>
    </row>
    <row r="55" spans="1:21" s="89" customFormat="1" ht="20.25" customHeight="1">
      <c r="A55" s="1244"/>
      <c r="B55" s="1245"/>
      <c r="C55" s="1274" t="s">
        <v>2120</v>
      </c>
      <c r="D55" s="1275"/>
      <c r="E55" s="387">
        <f>E53-E54</f>
        <v>727</v>
      </c>
      <c r="F55" s="387">
        <f aca="true" t="shared" si="17" ref="F55:L55">F53-F54</f>
        <v>871</v>
      </c>
      <c r="G55" s="433">
        <f>G53-G54</f>
        <v>427</v>
      </c>
      <c r="H55" s="390">
        <f t="shared" si="17"/>
        <v>0</v>
      </c>
      <c r="I55" s="390">
        <f t="shared" si="17"/>
        <v>0</v>
      </c>
      <c r="J55" s="390">
        <f t="shared" si="17"/>
        <v>427</v>
      </c>
      <c r="K55" s="390">
        <f t="shared" si="17"/>
        <v>587</v>
      </c>
      <c r="L55" s="386">
        <f t="shared" si="17"/>
        <v>1014</v>
      </c>
      <c r="M55" s="302">
        <f t="shared" si="0"/>
        <v>1.1642</v>
      </c>
      <c r="N55" s="302">
        <f t="shared" si="1"/>
        <v>0.3948</v>
      </c>
      <c r="P55" s="11"/>
      <c r="Q55" s="11"/>
      <c r="R55" s="11"/>
      <c r="S55" s="11"/>
      <c r="T55" s="11"/>
      <c r="U55" s="11"/>
    </row>
    <row r="56" spans="1:21" s="89" customFormat="1" ht="20.25" customHeight="1">
      <c r="A56" s="1240" t="s">
        <v>1730</v>
      </c>
      <c r="B56" s="1241"/>
      <c r="C56" s="1248" t="s">
        <v>1731</v>
      </c>
      <c r="D56" s="1249"/>
      <c r="E56" s="457">
        <v>1018</v>
      </c>
      <c r="F56" s="457">
        <v>1100</v>
      </c>
      <c r="G56" s="747">
        <f>'8.일반기타수익'!G103</f>
        <v>783</v>
      </c>
      <c r="H56" s="748">
        <f>'8.일반기타수익'!H103</f>
        <v>150</v>
      </c>
      <c r="I56" s="570"/>
      <c r="J56" s="539">
        <f>G56+H56-I56</f>
        <v>933</v>
      </c>
      <c r="K56" s="468">
        <f>'8.일반기타수익'!I103</f>
        <v>316</v>
      </c>
      <c r="L56" s="380">
        <f>J56+K56</f>
        <v>1249</v>
      </c>
      <c r="M56" s="300">
        <f t="shared" si="0"/>
        <v>1.1355</v>
      </c>
      <c r="N56" s="300">
        <f t="shared" si="1"/>
        <v>0.2269</v>
      </c>
      <c r="P56" s="11"/>
      <c r="Q56" s="11"/>
      <c r="R56" s="11"/>
      <c r="S56" s="11"/>
      <c r="T56" s="11"/>
      <c r="U56" s="11"/>
    </row>
    <row r="57" spans="1:21" s="89" customFormat="1" ht="20.25" customHeight="1">
      <c r="A57" s="1242"/>
      <c r="B57" s="1243"/>
      <c r="C57" s="1282" t="s">
        <v>1732</v>
      </c>
      <c r="D57" s="1283"/>
      <c r="E57" s="459">
        <v>506</v>
      </c>
      <c r="F57" s="459">
        <v>750</v>
      </c>
      <c r="G57" s="749">
        <f>'9.일반기타비용'!G68</f>
        <v>334</v>
      </c>
      <c r="H57" s="750">
        <f>'9.일반기타비용'!H68</f>
        <v>0</v>
      </c>
      <c r="I57" s="569"/>
      <c r="J57" s="539">
        <f>G57+H57-I57</f>
        <v>334</v>
      </c>
      <c r="K57" s="470">
        <f>'9.일반기타비용'!I68</f>
        <v>127</v>
      </c>
      <c r="L57" s="383">
        <f>J57+K57</f>
        <v>461</v>
      </c>
      <c r="M57" s="301">
        <f t="shared" si="0"/>
        <v>0.6147</v>
      </c>
      <c r="N57" s="301">
        <f t="shared" si="1"/>
        <v>-0.0889</v>
      </c>
      <c r="P57" s="11"/>
      <c r="Q57" s="11"/>
      <c r="R57" s="11"/>
      <c r="S57" s="11"/>
      <c r="T57" s="11"/>
      <c r="U57" s="11"/>
    </row>
    <row r="58" spans="1:21" s="89" customFormat="1" ht="20.25" customHeight="1">
      <c r="A58" s="1244"/>
      <c r="B58" s="1245"/>
      <c r="C58" s="1274" t="s">
        <v>2121</v>
      </c>
      <c r="D58" s="1275"/>
      <c r="E58" s="387">
        <f>E56-E57</f>
        <v>512</v>
      </c>
      <c r="F58" s="387">
        <f aca="true" t="shared" si="18" ref="F58:L58">F56-F57</f>
        <v>350</v>
      </c>
      <c r="G58" s="433">
        <f t="shared" si="18"/>
        <v>449</v>
      </c>
      <c r="H58" s="390">
        <f t="shared" si="18"/>
        <v>150</v>
      </c>
      <c r="I58" s="390">
        <f t="shared" si="18"/>
        <v>0</v>
      </c>
      <c r="J58" s="390">
        <f t="shared" si="18"/>
        <v>599</v>
      </c>
      <c r="K58" s="390">
        <f t="shared" si="18"/>
        <v>189</v>
      </c>
      <c r="L58" s="386">
        <f t="shared" si="18"/>
        <v>788</v>
      </c>
      <c r="M58" s="302">
        <f>ROUND(IF(AND(F58&lt;0,L58&gt;0),2+L58/ABS(F58),IF(AND(F58&lt;0,L58&lt;0,F58&lt;L58),2-L58/F58,IF(AND(F58&lt;0,L58&lt;0,F58&gt;L58),ABS(L58)/F58+2,IF(OR(AND(F58=0,L58&lt;0),AND(F58&gt;0,L58=0)),-2,IF(OR(AND(F58=0,L58&gt;0),AND(F58&lt;0,L58=0)),2,IF(AND(F58=0,L58=0),0,L58/F58)))))),4)</f>
        <v>2.2514</v>
      </c>
      <c r="N58" s="302">
        <f t="shared" si="1"/>
        <v>0.5391</v>
      </c>
      <c r="P58" s="11"/>
      <c r="Q58" s="11"/>
      <c r="R58" s="11"/>
      <c r="S58" s="11"/>
      <c r="T58" s="11"/>
      <c r="U58" s="11"/>
    </row>
    <row r="59" spans="1:21" s="89" customFormat="1" ht="20.25" customHeight="1">
      <c r="A59" s="1228" t="s">
        <v>2122</v>
      </c>
      <c r="B59" s="1226"/>
      <c r="C59" s="1226"/>
      <c r="D59" s="1227"/>
      <c r="E59" s="397">
        <f>E52-E55+E58</f>
        <v>-1433</v>
      </c>
      <c r="F59" s="397">
        <f aca="true" t="shared" si="19" ref="F59:L59">F52-F55+F58</f>
        <v>-1453</v>
      </c>
      <c r="G59" s="411">
        <f t="shared" si="19"/>
        <v>-469</v>
      </c>
      <c r="H59" s="396">
        <f t="shared" si="19"/>
        <v>181</v>
      </c>
      <c r="I59" s="396">
        <f t="shared" si="19"/>
        <v>0</v>
      </c>
      <c r="J59" s="396">
        <f t="shared" si="19"/>
        <v>-288</v>
      </c>
      <c r="K59" s="396">
        <f t="shared" si="19"/>
        <v>-1046</v>
      </c>
      <c r="L59" s="392">
        <f t="shared" si="19"/>
        <v>-1334</v>
      </c>
      <c r="M59" s="300">
        <f t="shared" si="0"/>
        <v>1.0819</v>
      </c>
      <c r="N59" s="372">
        <f t="shared" si="1"/>
        <v>0.0691</v>
      </c>
      <c r="P59" s="11"/>
      <c r="Q59" s="11"/>
      <c r="R59" s="11"/>
      <c r="S59" s="11"/>
      <c r="T59" s="11"/>
      <c r="U59" s="11"/>
    </row>
    <row r="60" spans="1:21" s="89" customFormat="1" ht="20.25" customHeight="1">
      <c r="A60" s="1240" t="s">
        <v>1733</v>
      </c>
      <c r="B60" s="1241"/>
      <c r="C60" s="1248" t="s">
        <v>1734</v>
      </c>
      <c r="D60" s="1249"/>
      <c r="E60" s="457">
        <v>0</v>
      </c>
      <c r="F60" s="457">
        <v>0</v>
      </c>
      <c r="G60" s="467">
        <f>'8.일반기타수익'!G104</f>
        <v>0</v>
      </c>
      <c r="H60" s="468">
        <f>'8.일반기타수익'!H104</f>
        <v>0</v>
      </c>
      <c r="I60" s="570"/>
      <c r="J60" s="539">
        <f>G60+H60-I60</f>
        <v>0</v>
      </c>
      <c r="K60" s="468">
        <f>'8.일반기타수익'!I104</f>
        <v>0</v>
      </c>
      <c r="L60" s="380">
        <f>J60+K60</f>
        <v>0</v>
      </c>
      <c r="M60" s="300">
        <f t="shared" si="0"/>
        <v>0</v>
      </c>
      <c r="N60" s="300">
        <f t="shared" si="1"/>
        <v>0</v>
      </c>
      <c r="P60" s="61"/>
      <c r="Q60" s="61"/>
      <c r="R60" s="61"/>
      <c r="S60" s="61"/>
      <c r="T60" s="61"/>
      <c r="U60" s="61"/>
    </row>
    <row r="61" spans="1:21" s="89" customFormat="1" ht="20.25" customHeight="1">
      <c r="A61" s="1242"/>
      <c r="B61" s="1243"/>
      <c r="C61" s="1282" t="s">
        <v>1735</v>
      </c>
      <c r="D61" s="1283"/>
      <c r="E61" s="459">
        <v>0</v>
      </c>
      <c r="F61" s="459">
        <v>0</v>
      </c>
      <c r="G61" s="469">
        <f>'9.일반기타비용'!G69</f>
        <v>0</v>
      </c>
      <c r="H61" s="470">
        <f>'9.일반기타비용'!H69</f>
        <v>0</v>
      </c>
      <c r="I61" s="569"/>
      <c r="J61" s="539">
        <f>G61+H61-I61</f>
        <v>0</v>
      </c>
      <c r="K61" s="470">
        <f>'9.일반기타비용'!I69</f>
        <v>0</v>
      </c>
      <c r="L61" s="383">
        <f>J61+K61</f>
        <v>0</v>
      </c>
      <c r="M61" s="301">
        <f t="shared" si="0"/>
        <v>0</v>
      </c>
      <c r="N61" s="301">
        <f t="shared" si="1"/>
        <v>0</v>
      </c>
      <c r="P61" s="61"/>
      <c r="Q61" s="61"/>
      <c r="R61" s="61"/>
      <c r="S61" s="61"/>
      <c r="T61" s="61"/>
      <c r="U61" s="61"/>
    </row>
    <row r="62" spans="1:21" s="89" customFormat="1" ht="20.25" customHeight="1">
      <c r="A62" s="1244"/>
      <c r="B62" s="1245"/>
      <c r="C62" s="1274" t="s">
        <v>1736</v>
      </c>
      <c r="D62" s="1275"/>
      <c r="E62" s="387">
        <f aca="true" t="shared" si="20" ref="E62:L62">E60-E61</f>
        <v>0</v>
      </c>
      <c r="F62" s="387">
        <f t="shared" si="20"/>
        <v>0</v>
      </c>
      <c r="G62" s="433">
        <f t="shared" si="20"/>
        <v>0</v>
      </c>
      <c r="H62" s="390">
        <f t="shared" si="20"/>
        <v>0</v>
      </c>
      <c r="I62" s="390">
        <f t="shared" si="20"/>
        <v>0</v>
      </c>
      <c r="J62" s="390">
        <f t="shared" si="20"/>
        <v>0</v>
      </c>
      <c r="K62" s="390">
        <f t="shared" si="20"/>
        <v>0</v>
      </c>
      <c r="L62" s="386">
        <f t="shared" si="20"/>
        <v>0</v>
      </c>
      <c r="M62" s="302">
        <f t="shared" si="0"/>
        <v>0</v>
      </c>
      <c r="N62" s="302">
        <f t="shared" si="1"/>
        <v>0</v>
      </c>
      <c r="P62" s="61"/>
      <c r="Q62" s="61"/>
      <c r="R62" s="61"/>
      <c r="S62" s="61"/>
      <c r="T62" s="61"/>
      <c r="U62" s="61"/>
    </row>
    <row r="63" spans="1:21" s="89" customFormat="1" ht="20.25" customHeight="1">
      <c r="A63" s="1246" t="s">
        <v>1737</v>
      </c>
      <c r="B63" s="1241"/>
      <c r="C63" s="1248" t="s">
        <v>1738</v>
      </c>
      <c r="D63" s="1249"/>
      <c r="E63" s="457">
        <v>484</v>
      </c>
      <c r="F63" s="457">
        <v>100</v>
      </c>
      <c r="G63" s="467">
        <f>'8.일반기타수익'!G109</f>
        <v>786</v>
      </c>
      <c r="H63" s="468">
        <f>'8.일반기타수익'!H109</f>
        <v>0</v>
      </c>
      <c r="I63" s="570"/>
      <c r="J63" s="539">
        <f>G63+H63-I63</f>
        <v>786</v>
      </c>
      <c r="K63" s="468">
        <f>'8.일반기타수익'!I109</f>
        <v>263</v>
      </c>
      <c r="L63" s="380">
        <f>J63+K63</f>
        <v>1049</v>
      </c>
      <c r="M63" s="300">
        <f t="shared" si="0"/>
        <v>10.49</v>
      </c>
      <c r="N63" s="300">
        <f t="shared" si="1"/>
        <v>1.1674</v>
      </c>
      <c r="P63" s="61"/>
      <c r="Q63" s="61"/>
      <c r="R63" s="61"/>
      <c r="S63" s="61"/>
      <c r="T63" s="61"/>
      <c r="U63" s="61"/>
    </row>
    <row r="64" spans="1:21" s="89" customFormat="1" ht="20.25" customHeight="1">
      <c r="A64" s="1242"/>
      <c r="B64" s="1243"/>
      <c r="C64" s="1282" t="s">
        <v>1739</v>
      </c>
      <c r="D64" s="1283"/>
      <c r="E64" s="459">
        <v>484</v>
      </c>
      <c r="F64" s="459">
        <v>100</v>
      </c>
      <c r="G64" s="469">
        <f>'9.일반기타비용'!G74</f>
        <v>786</v>
      </c>
      <c r="H64" s="470">
        <f>'9.일반기타비용'!H74</f>
        <v>0</v>
      </c>
      <c r="I64" s="569"/>
      <c r="J64" s="539">
        <f>G64+H64-I64</f>
        <v>786</v>
      </c>
      <c r="K64" s="470">
        <f>'9.일반기타비용'!I74</f>
        <v>263</v>
      </c>
      <c r="L64" s="383">
        <f>J64+K64</f>
        <v>1049</v>
      </c>
      <c r="M64" s="301">
        <f t="shared" si="0"/>
        <v>10.49</v>
      </c>
      <c r="N64" s="301">
        <f t="shared" si="1"/>
        <v>1.1674</v>
      </c>
      <c r="P64" s="61"/>
      <c r="Q64" s="61"/>
      <c r="R64" s="61"/>
      <c r="S64" s="61"/>
      <c r="T64" s="61"/>
      <c r="U64" s="61"/>
    </row>
    <row r="65" spans="1:21" s="89" customFormat="1" ht="20.25" customHeight="1">
      <c r="A65" s="1244"/>
      <c r="B65" s="1245"/>
      <c r="C65" s="1346" t="s">
        <v>1740</v>
      </c>
      <c r="D65" s="1347"/>
      <c r="E65" s="571">
        <f>E63-E64</f>
        <v>0</v>
      </c>
      <c r="F65" s="571">
        <f aca="true" t="shared" si="21" ref="F65:L65">F63-F64</f>
        <v>0</v>
      </c>
      <c r="G65" s="572">
        <f t="shared" si="21"/>
        <v>0</v>
      </c>
      <c r="H65" s="573">
        <f t="shared" si="21"/>
        <v>0</v>
      </c>
      <c r="I65" s="573">
        <f t="shared" si="21"/>
        <v>0</v>
      </c>
      <c r="J65" s="573">
        <f t="shared" si="21"/>
        <v>0</v>
      </c>
      <c r="K65" s="573">
        <f t="shared" si="21"/>
        <v>0</v>
      </c>
      <c r="L65" s="574">
        <f t="shared" si="21"/>
        <v>0</v>
      </c>
      <c r="M65" s="533">
        <f t="shared" si="0"/>
        <v>0</v>
      </c>
      <c r="N65" s="533">
        <f t="shared" si="1"/>
        <v>0</v>
      </c>
      <c r="P65" s="61"/>
      <c r="Q65" s="61"/>
      <c r="R65" s="61"/>
      <c r="S65" s="61"/>
      <c r="T65" s="61"/>
      <c r="U65" s="61"/>
    </row>
    <row r="66" spans="1:21" s="89" customFormat="1" ht="20.25" customHeight="1">
      <c r="A66" s="1240" t="s">
        <v>1741</v>
      </c>
      <c r="B66" s="1241"/>
      <c r="C66" s="1248" t="s">
        <v>1742</v>
      </c>
      <c r="D66" s="1249"/>
      <c r="E66" s="457">
        <v>14</v>
      </c>
      <c r="F66" s="457">
        <v>20</v>
      </c>
      <c r="G66" s="467">
        <f>'8.일반기타수익'!G110</f>
        <v>15</v>
      </c>
      <c r="H66" s="468">
        <f>'8.일반기타수익'!H110</f>
        <v>0</v>
      </c>
      <c r="I66" s="570"/>
      <c r="J66" s="539">
        <f>G66+H66-I66</f>
        <v>15</v>
      </c>
      <c r="K66" s="468">
        <f>'8.일반기타수익'!I110</f>
        <v>5</v>
      </c>
      <c r="L66" s="380">
        <f>J66+K66</f>
        <v>20</v>
      </c>
      <c r="M66" s="300">
        <f t="shared" si="0"/>
        <v>1</v>
      </c>
      <c r="N66" s="300">
        <f t="shared" si="1"/>
        <v>0.4286</v>
      </c>
      <c r="P66" s="61"/>
      <c r="Q66" s="61"/>
      <c r="R66" s="61"/>
      <c r="S66" s="61"/>
      <c r="T66" s="61"/>
      <c r="U66" s="61"/>
    </row>
    <row r="67" spans="1:21" s="89" customFormat="1" ht="20.25" customHeight="1">
      <c r="A67" s="1242"/>
      <c r="B67" s="1243"/>
      <c r="C67" s="1282" t="s">
        <v>1743</v>
      </c>
      <c r="D67" s="1283"/>
      <c r="E67" s="459">
        <v>294</v>
      </c>
      <c r="F67" s="459">
        <v>280</v>
      </c>
      <c r="G67" s="469">
        <f>'9.일반기타비용'!G75</f>
        <v>160</v>
      </c>
      <c r="H67" s="470">
        <f>'9.일반기타비용'!H75</f>
        <v>0</v>
      </c>
      <c r="I67" s="569"/>
      <c r="J67" s="539">
        <f>G67+H67-I67</f>
        <v>160</v>
      </c>
      <c r="K67" s="470">
        <f>'9.일반기타비용'!I75</f>
        <v>53</v>
      </c>
      <c r="L67" s="383">
        <f>J67+K67</f>
        <v>213</v>
      </c>
      <c r="M67" s="301">
        <f t="shared" si="0"/>
        <v>0.7607</v>
      </c>
      <c r="N67" s="301">
        <f t="shared" si="1"/>
        <v>-0.2755</v>
      </c>
      <c r="P67" s="61"/>
      <c r="Q67" s="61"/>
      <c r="R67" s="61"/>
      <c r="S67" s="61"/>
      <c r="T67" s="61"/>
      <c r="U67" s="61"/>
    </row>
    <row r="68" spans="1:21" s="89" customFormat="1" ht="20.25" customHeight="1">
      <c r="A68" s="1244"/>
      <c r="B68" s="1245"/>
      <c r="C68" s="1274" t="s">
        <v>1744</v>
      </c>
      <c r="D68" s="1275"/>
      <c r="E68" s="387">
        <f aca="true" t="shared" si="22" ref="E68:L68">E66-E67</f>
        <v>-280</v>
      </c>
      <c r="F68" s="387">
        <f t="shared" si="22"/>
        <v>-260</v>
      </c>
      <c r="G68" s="433">
        <f t="shared" si="22"/>
        <v>-145</v>
      </c>
      <c r="H68" s="390">
        <f t="shared" si="22"/>
        <v>0</v>
      </c>
      <c r="I68" s="390">
        <f t="shared" si="22"/>
        <v>0</v>
      </c>
      <c r="J68" s="390">
        <f t="shared" si="22"/>
        <v>-145</v>
      </c>
      <c r="K68" s="390">
        <f t="shared" si="22"/>
        <v>-48</v>
      </c>
      <c r="L68" s="386">
        <f t="shared" si="22"/>
        <v>-193</v>
      </c>
      <c r="M68" s="302">
        <f t="shared" si="0"/>
        <v>1.2577</v>
      </c>
      <c r="N68" s="302">
        <f t="shared" si="1"/>
        <v>0.3107</v>
      </c>
      <c r="P68" s="61"/>
      <c r="Q68" s="61"/>
      <c r="R68" s="61"/>
      <c r="S68" s="61"/>
      <c r="T68" s="61"/>
      <c r="U68" s="61"/>
    </row>
    <row r="69" spans="1:21" s="89" customFormat="1" ht="20.25" customHeight="1">
      <c r="A69" s="1240" t="s">
        <v>1745</v>
      </c>
      <c r="B69" s="1241"/>
      <c r="C69" s="1248" t="s">
        <v>1746</v>
      </c>
      <c r="D69" s="1249"/>
      <c r="E69" s="457">
        <v>1328</v>
      </c>
      <c r="F69" s="457">
        <v>1350</v>
      </c>
      <c r="G69" s="467">
        <f>'8.일반기타수익'!G111</f>
        <v>892</v>
      </c>
      <c r="H69" s="468">
        <f>'8.일반기타수익'!H111</f>
        <v>0</v>
      </c>
      <c r="I69" s="570"/>
      <c r="J69" s="539">
        <f>G69+H69-I69</f>
        <v>892</v>
      </c>
      <c r="K69" s="468">
        <f>'8.일반기타수익'!I111</f>
        <v>297</v>
      </c>
      <c r="L69" s="380">
        <f>J69+K69</f>
        <v>1189</v>
      </c>
      <c r="M69" s="300">
        <f t="shared" si="0"/>
        <v>0.8807</v>
      </c>
      <c r="N69" s="300">
        <f t="shared" si="1"/>
        <v>-0.1047</v>
      </c>
      <c r="P69" s="61"/>
      <c r="Q69" s="61"/>
      <c r="R69" s="61"/>
      <c r="S69" s="61"/>
      <c r="T69" s="61"/>
      <c r="U69" s="61"/>
    </row>
    <row r="70" spans="1:21" s="89" customFormat="1" ht="20.25" customHeight="1">
      <c r="A70" s="1242"/>
      <c r="B70" s="1243"/>
      <c r="C70" s="1282" t="s">
        <v>1747</v>
      </c>
      <c r="D70" s="1283"/>
      <c r="E70" s="459">
        <v>23</v>
      </c>
      <c r="F70" s="459">
        <v>20</v>
      </c>
      <c r="G70" s="469">
        <f>'9.일반기타비용'!G76</f>
        <v>333</v>
      </c>
      <c r="H70" s="470">
        <f>'9.일반기타비용'!H76</f>
        <v>0</v>
      </c>
      <c r="I70" s="569"/>
      <c r="J70" s="539">
        <f>G70+H70-I70</f>
        <v>333</v>
      </c>
      <c r="K70" s="470">
        <f>'9.일반기타비용'!I76</f>
        <v>111</v>
      </c>
      <c r="L70" s="383">
        <f>J70+K70</f>
        <v>444</v>
      </c>
      <c r="M70" s="301">
        <f t="shared" si="0"/>
        <v>22.2</v>
      </c>
      <c r="N70" s="301">
        <f t="shared" si="1"/>
        <v>18.3043</v>
      </c>
      <c r="P70" s="61"/>
      <c r="Q70" s="61"/>
      <c r="R70" s="61"/>
      <c r="S70" s="61"/>
      <c r="T70" s="61"/>
      <c r="U70" s="61"/>
    </row>
    <row r="71" spans="1:21" s="89" customFormat="1" ht="20.25" customHeight="1">
      <c r="A71" s="1244"/>
      <c r="B71" s="1245"/>
      <c r="C71" s="1274" t="s">
        <v>1748</v>
      </c>
      <c r="D71" s="1275"/>
      <c r="E71" s="387">
        <f>E69-E70</f>
        <v>1305</v>
      </c>
      <c r="F71" s="387">
        <f aca="true" t="shared" si="23" ref="F71:L71">F69-F70</f>
        <v>1330</v>
      </c>
      <c r="G71" s="433">
        <f t="shared" si="23"/>
        <v>559</v>
      </c>
      <c r="H71" s="390">
        <f t="shared" si="23"/>
        <v>0</v>
      </c>
      <c r="I71" s="390">
        <f t="shared" si="23"/>
        <v>0</v>
      </c>
      <c r="J71" s="390">
        <f t="shared" si="23"/>
        <v>559</v>
      </c>
      <c r="K71" s="390">
        <f t="shared" si="23"/>
        <v>186</v>
      </c>
      <c r="L71" s="386">
        <f t="shared" si="23"/>
        <v>745</v>
      </c>
      <c r="M71" s="302">
        <f>ROUND(IF(AND(F71&lt;0,L71&gt;0),2+L71/ABS(F71),IF(AND(F71&lt;0,L71&lt;0,F71&lt;L71),2-L71/F71,IF(AND(F71&lt;0,L71&lt;0,F71&gt;L71),ABS(L71)/F71+2,IF(OR(AND(F71=0,L71&lt;0),AND(F71&gt;0,L71=0)),-2,IF(OR(AND(F71=0,L71&gt;0),AND(F71&lt;0,L71=0)),2,IF(AND(F71=0,L71=0),0,L71/F71)))))),4)</f>
        <v>0.5602</v>
      </c>
      <c r="N71" s="302">
        <f>ROUND(IF(AND(E71&lt;0,L71&gt;0),1+L71/ABS(E71),IF(AND(E71&lt;0,L71&lt;0,E71&lt;L71),1-L71/E71,IF(AND(E71&lt;0,L71&lt;0,E71&gt;L71),1-L71/E71,IF(OR(AND(E71=0,L71&gt;0),AND(E71&lt;0,L71=0)),1,IF(OR(AND(E71=0,L71&lt;0),AND(E71&gt;0,L71=0)),-1,IF(AND(E71=0,L71=0),0,L71/E71-1)))))),4)</f>
        <v>-0.4291</v>
      </c>
      <c r="P71" s="61"/>
      <c r="Q71" s="61"/>
      <c r="R71" s="61"/>
      <c r="S71" s="61"/>
      <c r="T71" s="61"/>
      <c r="U71" s="61"/>
    </row>
    <row r="72" spans="1:21" s="89" customFormat="1" ht="28.5" customHeight="1">
      <c r="A72" s="1225" t="s">
        <v>2123</v>
      </c>
      <c r="B72" s="1351"/>
      <c r="C72" s="1351"/>
      <c r="D72" s="1352"/>
      <c r="E72" s="397">
        <f>E59+E62+E65+E68+E71</f>
        <v>-408</v>
      </c>
      <c r="F72" s="397">
        <f aca="true" t="shared" si="24" ref="F72:L72">F59+F62+F65+F68+F71</f>
        <v>-383</v>
      </c>
      <c r="G72" s="411">
        <f t="shared" si="24"/>
        <v>-55</v>
      </c>
      <c r="H72" s="396">
        <f t="shared" si="24"/>
        <v>181</v>
      </c>
      <c r="I72" s="396">
        <f t="shared" si="24"/>
        <v>0</v>
      </c>
      <c r="J72" s="396">
        <f t="shared" si="24"/>
        <v>126</v>
      </c>
      <c r="K72" s="396">
        <f t="shared" si="24"/>
        <v>-908</v>
      </c>
      <c r="L72" s="392">
        <f t="shared" si="24"/>
        <v>-782</v>
      </c>
      <c r="M72" s="300">
        <f>ROUND(IF(AND(F72&lt;0,L72&gt;0),2+L72/ABS(F72),IF(AND(F72&lt;0,L72&lt;0,F72&lt;L72),2-L72/F72,IF(AND(F72&lt;0,L72&lt;0,F72&gt;L72),ABS(L72)/F72+2,IF(OR(AND(F72=0,L72&lt;0),AND(F72&gt;0,L72=0)),-2,IF(OR(AND(F72=0,L72&gt;0),AND(F72&lt;0,L72=0)),2,IF(AND(F72=0,L72=0),0,L72/F72)))))),4)</f>
        <v>-0.0418</v>
      </c>
      <c r="N72" s="372">
        <f>ROUND(IF(AND(E72&lt;0,L72&gt;0),1+L72/ABS(E72),IF(AND(E72&lt;0,L72&lt;0,E72&lt;L72),1-L72/E72,IF(AND(E72&lt;0,L72&lt;0,E72&gt;L72),1-L72/E72,IF(OR(AND(E72=0,L72&gt;0),AND(E72&lt;0,L72=0)),1,IF(OR(AND(E72=0,L72&lt;0),AND(E72&gt;0,L72=0)),-1,IF(AND(E72=0,L72=0),0,L72/E72-1)))))),4)</f>
        <v>-0.9167</v>
      </c>
      <c r="P72" s="61"/>
      <c r="Q72" s="61"/>
      <c r="R72" s="61"/>
      <c r="S72" s="61"/>
      <c r="T72" s="61"/>
      <c r="U72" s="61"/>
    </row>
    <row r="73" spans="1:21" s="89" customFormat="1" ht="20.25" customHeight="1">
      <c r="A73" s="1250" t="s">
        <v>1749</v>
      </c>
      <c r="B73" s="1251"/>
      <c r="C73" s="1251"/>
      <c r="D73" s="1237"/>
      <c r="E73" s="446">
        <v>0</v>
      </c>
      <c r="F73" s="446">
        <v>0</v>
      </c>
      <c r="G73" s="474">
        <f>'20.교육지원사업비법인세'!C34</f>
        <v>0</v>
      </c>
      <c r="H73" s="481"/>
      <c r="I73" s="575"/>
      <c r="J73" s="539">
        <f>G73+H73-I73</f>
        <v>0</v>
      </c>
      <c r="K73" s="475">
        <f>'20.교육지원사업비법인세'!D34</f>
        <v>0</v>
      </c>
      <c r="L73" s="392">
        <f>J73+K73</f>
        <v>0</v>
      </c>
      <c r="M73" s="300">
        <f>ROUND(IF(AND(F73&lt;0,L73&gt;0),2+L73/ABS(F73),IF(AND(F73&lt;0,L73&lt;0,F73&lt;L73),2-L73/F73,IF(AND(F73&lt;0,L73&lt;0,F73&gt;L73),ABS(L73)/F73+2,IF(OR(AND(F73=0,L73&lt;0),AND(F73&gt;0,L73=0)),-2,IF(OR(AND(F73=0,L73&gt;0),AND(F73&lt;0,L73=0)),2,IF(AND(F73=0,L73=0),0,L73/F73)))))),4)</f>
        <v>0</v>
      </c>
      <c r="N73" s="372">
        <f>ROUND(IF(AND(E73&lt;0,L73&gt;0),1+L73/ABS(E73),IF(AND(E73&lt;0,L73&lt;0,E73&lt;L73),1-L73/E73,IF(AND(E73&lt;0,L73&lt;0,E73&gt;L73),1-L73/E73,IF(OR(AND(E73=0,L73&gt;0),AND(E73&lt;0,L73=0)),1,IF(OR(AND(E73=0,L73&lt;0),AND(E73&gt;0,L73=0)),-1,IF(AND(E73=0,L73=0),0,L73/E73-1)))))),4)</f>
        <v>0</v>
      </c>
      <c r="P73" s="61"/>
      <c r="Q73" s="61"/>
      <c r="R73" s="61"/>
      <c r="S73" s="61"/>
      <c r="T73" s="61"/>
      <c r="U73" s="61"/>
    </row>
    <row r="74" spans="1:21" s="89" customFormat="1" ht="20.25" customHeight="1">
      <c r="A74" s="1228" t="s">
        <v>1750</v>
      </c>
      <c r="B74" s="1226"/>
      <c r="C74" s="1226"/>
      <c r="D74" s="1227"/>
      <c r="E74" s="397">
        <f>E72-E73</f>
        <v>-408</v>
      </c>
      <c r="F74" s="397">
        <f aca="true" t="shared" si="25" ref="F74:L74">F72-F73</f>
        <v>-383</v>
      </c>
      <c r="G74" s="411">
        <f t="shared" si="25"/>
        <v>-55</v>
      </c>
      <c r="H74" s="396">
        <f t="shared" si="25"/>
        <v>181</v>
      </c>
      <c r="I74" s="396">
        <f t="shared" si="25"/>
        <v>0</v>
      </c>
      <c r="J74" s="396">
        <f t="shared" si="25"/>
        <v>126</v>
      </c>
      <c r="K74" s="396">
        <f t="shared" si="25"/>
        <v>-908</v>
      </c>
      <c r="L74" s="392">
        <f t="shared" si="25"/>
        <v>-782</v>
      </c>
      <c r="M74" s="372">
        <f>ROUND(IF(AND(F74&lt;0,L74&gt;0),2+L74/ABS(F74),IF(AND(F74&lt;0,L74&lt;0,F74&lt;L74),2-L74/F74,IF(AND(F74&lt;0,L74&lt;0,F74&gt;L74),ABS(L74)/F74+2,IF(OR(AND(F74=0,L74&lt;0),AND(F74&gt;0,L74=0)),-2,IF(OR(AND(F74=0,L74&gt;0),AND(F74&lt;0,L74=0)),2,IF(AND(F74=0,L74=0),0,L74/F74)))))),4)</f>
        <v>-0.0418</v>
      </c>
      <c r="N74" s="372">
        <f>ROUND(IF(AND(E74&lt;0,L74&gt;0),1+L74/ABS(E74),IF(AND(E74&lt;0,L74&lt;0,E74&lt;L74),1-L74/E74,IF(AND(E74&lt;0,L74&lt;0,E74&gt;L74),1-L74/E74,IF(OR(AND(E74=0,L74&gt;0),AND(E74&lt;0,L74=0)),1,IF(OR(AND(E74=0,L74&lt;0),AND(E74&gt;0,L74=0)),-1,IF(AND(E74=0,L74=0),0,L74/E74-1)))))),4)</f>
        <v>-0.9167</v>
      </c>
      <c r="P74" s="61"/>
      <c r="Q74" s="61"/>
      <c r="R74" s="61"/>
      <c r="S74" s="61"/>
      <c r="T74" s="61"/>
      <c r="U74" s="61"/>
    </row>
    <row r="75" spans="1:21" s="63" customFormat="1" ht="20.25" customHeight="1">
      <c r="A75" s="117" t="s">
        <v>1030</v>
      </c>
      <c r="B75" s="118" t="s">
        <v>2154</v>
      </c>
      <c r="E75" s="97"/>
      <c r="F75" s="97"/>
      <c r="G75" s="97"/>
      <c r="K75" s="97"/>
      <c r="L75" s="97"/>
      <c r="M75" s="97"/>
      <c r="N75" s="97"/>
      <c r="P75" s="61"/>
      <c r="Q75" s="61"/>
      <c r="R75" s="61"/>
      <c r="S75" s="61"/>
      <c r="T75" s="61"/>
      <c r="U75" s="61"/>
    </row>
    <row r="76" spans="1:21" s="63" customFormat="1" ht="20.25" customHeight="1">
      <c r="A76" s="97"/>
      <c r="B76" s="119" t="s">
        <v>2142</v>
      </c>
      <c r="E76" s="97"/>
      <c r="F76" s="97"/>
      <c r="G76" s="120"/>
      <c r="H76" s="97"/>
      <c r="I76" s="97"/>
      <c r="J76" s="118" t="s">
        <v>2087</v>
      </c>
      <c r="K76" s="97"/>
      <c r="L76" s="97"/>
      <c r="M76" s="97"/>
      <c r="N76" s="97"/>
      <c r="P76" s="61"/>
      <c r="Q76" s="61"/>
      <c r="R76" s="61"/>
      <c r="S76" s="61"/>
      <c r="T76" s="61"/>
      <c r="U76" s="61"/>
    </row>
    <row r="77" spans="1:21" s="63" customFormat="1" ht="20.25" customHeight="1">
      <c r="A77" s="97"/>
      <c r="B77" s="119" t="s">
        <v>2143</v>
      </c>
      <c r="E77" s="97"/>
      <c r="F77" s="97"/>
      <c r="G77" s="97"/>
      <c r="H77" s="97"/>
      <c r="I77" s="97"/>
      <c r="K77" s="97"/>
      <c r="L77" s="97"/>
      <c r="M77" s="97"/>
      <c r="N77" s="97"/>
      <c r="P77" s="61"/>
      <c r="Q77" s="61"/>
      <c r="R77" s="61"/>
      <c r="S77" s="61"/>
      <c r="T77" s="61"/>
      <c r="U77" s="61"/>
    </row>
    <row r="78" spans="1:21" s="63" customFormat="1" ht="20.25" customHeight="1">
      <c r="A78" s="97"/>
      <c r="B78" s="97"/>
      <c r="C78" s="98"/>
      <c r="E78" s="97"/>
      <c r="F78" s="97"/>
      <c r="G78" s="97"/>
      <c r="H78" s="97"/>
      <c r="I78" s="97"/>
      <c r="J78" s="121"/>
      <c r="K78" s="97"/>
      <c r="L78" s="97"/>
      <c r="M78" s="97"/>
      <c r="N78" s="97"/>
      <c r="P78" s="61"/>
      <c r="Q78" s="61"/>
      <c r="R78" s="61"/>
      <c r="S78" s="61"/>
      <c r="T78" s="61"/>
      <c r="U78" s="61"/>
    </row>
    <row r="79" spans="1:21" s="63" customFormat="1" ht="15.75" customHeight="1">
      <c r="A79" s="97"/>
      <c r="B79" s="97"/>
      <c r="C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P79" s="61"/>
      <c r="Q79" s="61"/>
      <c r="R79" s="61"/>
      <c r="S79" s="61"/>
      <c r="T79" s="61"/>
      <c r="U79" s="61"/>
    </row>
    <row r="80" spans="1:21" s="63" customFormat="1" ht="15.75" customHeight="1">
      <c r="A80" s="97"/>
      <c r="B80" s="97"/>
      <c r="C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P80" s="61"/>
      <c r="Q80" s="61"/>
      <c r="R80" s="61"/>
      <c r="S80" s="61"/>
      <c r="T80" s="61"/>
      <c r="U80" s="61"/>
    </row>
    <row r="81" spans="1:21" s="63" customFormat="1" ht="15.75" customHeight="1">
      <c r="A81" s="97"/>
      <c r="B81" s="97"/>
      <c r="C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P81" s="61"/>
      <c r="Q81" s="61"/>
      <c r="R81" s="61"/>
      <c r="S81" s="61"/>
      <c r="T81" s="61"/>
      <c r="U81" s="61"/>
    </row>
    <row r="82" spans="1:21" s="63" customFormat="1" ht="15.75" customHeight="1">
      <c r="A82" s="97"/>
      <c r="B82" s="97"/>
      <c r="C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P82" s="61"/>
      <c r="Q82" s="61"/>
      <c r="R82" s="61"/>
      <c r="S82" s="61"/>
      <c r="T82" s="61"/>
      <c r="U82" s="61"/>
    </row>
    <row r="83" spans="1:21" s="63" customFormat="1" ht="15.7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P83" s="61"/>
      <c r="Q83" s="61"/>
      <c r="R83" s="61"/>
      <c r="S83" s="61"/>
      <c r="T83" s="61"/>
      <c r="U83" s="61"/>
    </row>
    <row r="84" spans="1:21" s="63" customFormat="1" ht="15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P84" s="61"/>
      <c r="Q84" s="61"/>
      <c r="R84" s="61"/>
      <c r="S84" s="61"/>
      <c r="T84" s="61"/>
      <c r="U84" s="61"/>
    </row>
    <row r="85" spans="1:21" s="63" customFormat="1" ht="15.7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P85" s="61"/>
      <c r="Q85" s="61"/>
      <c r="R85" s="61"/>
      <c r="S85" s="61"/>
      <c r="T85" s="61"/>
      <c r="U85" s="61"/>
    </row>
    <row r="86" spans="1:21" s="63" customFormat="1" ht="15.7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P86" s="61"/>
      <c r="Q86" s="61"/>
      <c r="R86" s="61"/>
      <c r="S86" s="61"/>
      <c r="T86" s="61"/>
      <c r="U86" s="61"/>
    </row>
    <row r="87" spans="1:21" s="63" customFormat="1" ht="15.7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P87" s="61"/>
      <c r="Q87" s="61"/>
      <c r="R87" s="61"/>
      <c r="S87" s="61"/>
      <c r="T87" s="61"/>
      <c r="U87" s="61"/>
    </row>
    <row r="88" spans="1:21" s="63" customFormat="1" ht="15.7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P88" s="61"/>
      <c r="Q88" s="61"/>
      <c r="R88" s="61"/>
      <c r="S88" s="61"/>
      <c r="T88" s="61"/>
      <c r="U88" s="61"/>
    </row>
    <row r="89" spans="1:21" s="63" customFormat="1" ht="15.7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P89" s="61"/>
      <c r="Q89" s="61"/>
      <c r="R89" s="61"/>
      <c r="S89" s="61"/>
      <c r="T89" s="61"/>
      <c r="U89" s="61"/>
    </row>
    <row r="90" spans="1:21" s="63" customFormat="1" ht="15.7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P90" s="61"/>
      <c r="Q90" s="61"/>
      <c r="R90" s="61"/>
      <c r="S90" s="61"/>
      <c r="T90" s="61"/>
      <c r="U90" s="61"/>
    </row>
    <row r="91" spans="1:21" s="63" customFormat="1" ht="15.7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P91" s="61"/>
      <c r="Q91" s="61"/>
      <c r="R91" s="61"/>
      <c r="S91" s="61"/>
      <c r="T91" s="61"/>
      <c r="U91" s="61"/>
    </row>
    <row r="92" spans="1:21" s="63" customFormat="1" ht="15.7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P92" s="61"/>
      <c r="Q92" s="61"/>
      <c r="R92" s="61"/>
      <c r="S92" s="61"/>
      <c r="T92" s="61"/>
      <c r="U92" s="61"/>
    </row>
    <row r="93" spans="1:21" s="63" customFormat="1" ht="15.7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P93" s="61"/>
      <c r="Q93" s="61"/>
      <c r="R93" s="61"/>
      <c r="S93" s="61"/>
      <c r="T93" s="61"/>
      <c r="U93" s="61"/>
    </row>
    <row r="94" spans="1:21" s="63" customFormat="1" ht="15.7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P94" s="61"/>
      <c r="Q94" s="61"/>
      <c r="R94" s="61"/>
      <c r="S94" s="61"/>
      <c r="T94" s="61"/>
      <c r="U94" s="61"/>
    </row>
    <row r="95" spans="1:21" s="63" customFormat="1" ht="15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P95" s="61"/>
      <c r="Q95" s="61"/>
      <c r="R95" s="61"/>
      <c r="S95" s="61"/>
      <c r="T95" s="61"/>
      <c r="U95" s="61"/>
    </row>
    <row r="96" spans="1:21" s="63" customFormat="1" ht="15.7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P96" s="61"/>
      <c r="Q96" s="61"/>
      <c r="R96" s="61"/>
      <c r="S96" s="61"/>
      <c r="T96" s="61"/>
      <c r="U96" s="61"/>
    </row>
    <row r="97" spans="1:21" s="63" customFormat="1" ht="15.7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P97" s="61"/>
      <c r="Q97" s="61"/>
      <c r="R97" s="61"/>
      <c r="S97" s="61"/>
      <c r="T97" s="61"/>
      <c r="U97" s="61"/>
    </row>
    <row r="98" spans="1:21" s="63" customFormat="1" ht="15.7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P98" s="61"/>
      <c r="Q98" s="61"/>
      <c r="R98" s="61"/>
      <c r="S98" s="61"/>
      <c r="T98" s="61"/>
      <c r="U98" s="61"/>
    </row>
    <row r="99" spans="1:21" s="63" customFormat="1" ht="15.7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P99" s="61"/>
      <c r="Q99" s="61"/>
      <c r="R99" s="61"/>
      <c r="S99" s="61"/>
      <c r="T99" s="61"/>
      <c r="U99" s="61"/>
    </row>
    <row r="100" spans="1:21" s="63" customFormat="1" ht="15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P100" s="61"/>
      <c r="Q100" s="61"/>
      <c r="R100" s="61"/>
      <c r="S100" s="61"/>
      <c r="T100" s="61"/>
      <c r="U100" s="61"/>
    </row>
    <row r="101" spans="1:21" s="63" customFormat="1" ht="15.7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P101" s="61"/>
      <c r="Q101" s="61"/>
      <c r="R101" s="61"/>
      <c r="S101" s="61"/>
      <c r="T101" s="61"/>
      <c r="U101" s="61"/>
    </row>
    <row r="102" spans="1:21" s="63" customFormat="1" ht="15.7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P102" s="61"/>
      <c r="Q102" s="61"/>
      <c r="R102" s="61"/>
      <c r="S102" s="61"/>
      <c r="T102" s="61"/>
      <c r="U102" s="61"/>
    </row>
    <row r="103" spans="1:21" s="63" customFormat="1" ht="15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P103" s="61"/>
      <c r="Q103" s="61"/>
      <c r="R103" s="61"/>
      <c r="S103" s="61"/>
      <c r="T103" s="61"/>
      <c r="U103" s="61"/>
    </row>
    <row r="104" spans="1:21" s="63" customFormat="1" ht="15.7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P104" s="61"/>
      <c r="Q104" s="61"/>
      <c r="R104" s="61"/>
      <c r="S104" s="61"/>
      <c r="T104" s="61"/>
      <c r="U104" s="61"/>
    </row>
    <row r="105" spans="1:21" s="63" customFormat="1" ht="15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P105" s="61"/>
      <c r="Q105" s="61"/>
      <c r="R105" s="61"/>
      <c r="S105" s="61"/>
      <c r="T105" s="61"/>
      <c r="U105" s="61"/>
    </row>
    <row r="106" spans="1:21" s="63" customFormat="1" ht="15.7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P106" s="61"/>
      <c r="Q106" s="61"/>
      <c r="R106" s="61"/>
      <c r="S106" s="61"/>
      <c r="T106" s="61"/>
      <c r="U106" s="61"/>
    </row>
    <row r="107" spans="1:21" s="63" customFormat="1" ht="15.7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P107" s="61"/>
      <c r="Q107" s="61"/>
      <c r="R107" s="61"/>
      <c r="S107" s="61"/>
      <c r="T107" s="61"/>
      <c r="U107" s="61"/>
    </row>
    <row r="108" spans="1:21" s="63" customFormat="1" ht="15.7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P108" s="61"/>
      <c r="Q108" s="61"/>
      <c r="R108" s="61"/>
      <c r="S108" s="61"/>
      <c r="T108" s="61"/>
      <c r="U108" s="61"/>
    </row>
    <row r="109" spans="1:21" s="63" customFormat="1" ht="15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P109" s="61"/>
      <c r="Q109" s="61"/>
      <c r="R109" s="61"/>
      <c r="S109" s="61"/>
      <c r="T109" s="61"/>
      <c r="U109" s="61"/>
    </row>
    <row r="110" spans="1:21" s="63" customFormat="1" ht="15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P110" s="61"/>
      <c r="Q110" s="61"/>
      <c r="R110" s="61"/>
      <c r="S110" s="61"/>
      <c r="T110" s="61"/>
      <c r="U110" s="61"/>
    </row>
    <row r="111" spans="1:21" s="63" customFormat="1" ht="15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P111" s="61"/>
      <c r="Q111" s="61"/>
      <c r="R111" s="61"/>
      <c r="S111" s="61"/>
      <c r="T111" s="61"/>
      <c r="U111" s="61"/>
    </row>
    <row r="112" spans="1:21" s="63" customFormat="1" ht="15.7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P112" s="61"/>
      <c r="Q112" s="61"/>
      <c r="R112" s="61"/>
      <c r="S112" s="61"/>
      <c r="T112" s="61"/>
      <c r="U112" s="61"/>
    </row>
    <row r="113" spans="1:21" s="63" customFormat="1" ht="15.7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P113" s="61"/>
      <c r="Q113" s="61"/>
      <c r="R113" s="61"/>
      <c r="S113" s="61"/>
      <c r="T113" s="61"/>
      <c r="U113" s="61"/>
    </row>
    <row r="114" spans="1:21" s="63" customFormat="1" ht="15.7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P114" s="61"/>
      <c r="Q114" s="61"/>
      <c r="R114" s="61"/>
      <c r="S114" s="61"/>
      <c r="T114" s="61"/>
      <c r="U114" s="61"/>
    </row>
    <row r="115" spans="1:21" s="63" customFormat="1" ht="15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P115" s="61"/>
      <c r="Q115" s="61"/>
      <c r="R115" s="61"/>
      <c r="S115" s="61"/>
      <c r="T115" s="61"/>
      <c r="U115" s="61"/>
    </row>
    <row r="116" spans="1:21" s="63" customFormat="1" ht="15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P116" s="61"/>
      <c r="Q116" s="61"/>
      <c r="R116" s="61"/>
      <c r="S116" s="61"/>
      <c r="T116" s="61"/>
      <c r="U116" s="61"/>
    </row>
    <row r="117" spans="1:21" s="63" customFormat="1" ht="15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P117" s="61"/>
      <c r="Q117" s="61"/>
      <c r="R117" s="61"/>
      <c r="S117" s="61"/>
      <c r="T117" s="61"/>
      <c r="U117" s="61"/>
    </row>
    <row r="118" spans="1:21" s="63" customFormat="1" ht="15.7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P118" s="61"/>
      <c r="Q118" s="61"/>
      <c r="R118" s="61"/>
      <c r="S118" s="61"/>
      <c r="T118" s="61"/>
      <c r="U118" s="61"/>
    </row>
    <row r="119" spans="1:21" s="63" customFormat="1" ht="15.7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P119" s="61"/>
      <c r="Q119" s="61"/>
      <c r="R119" s="61"/>
      <c r="S119" s="61"/>
      <c r="T119" s="61"/>
      <c r="U119" s="61"/>
    </row>
    <row r="120" spans="1:21" s="63" customFormat="1" ht="15.7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P120" s="61"/>
      <c r="Q120" s="61"/>
      <c r="R120" s="61"/>
      <c r="S120" s="61"/>
      <c r="T120" s="61"/>
      <c r="U120" s="61"/>
    </row>
    <row r="121" spans="1:21" s="63" customFormat="1" ht="15.7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P121" s="61"/>
      <c r="Q121" s="61"/>
      <c r="R121" s="61"/>
      <c r="S121" s="61"/>
      <c r="T121" s="61"/>
      <c r="U121" s="61"/>
    </row>
    <row r="122" spans="1:21" s="63" customFormat="1" ht="15.7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P122" s="61"/>
      <c r="Q122" s="61"/>
      <c r="R122" s="61"/>
      <c r="S122" s="61"/>
      <c r="T122" s="61"/>
      <c r="U122" s="61"/>
    </row>
    <row r="123" spans="1:21" s="63" customFormat="1" ht="15.7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P123" s="61"/>
      <c r="Q123" s="61"/>
      <c r="R123" s="61"/>
      <c r="S123" s="61"/>
      <c r="T123" s="61"/>
      <c r="U123" s="61"/>
    </row>
    <row r="124" spans="1:21" s="63" customFormat="1" ht="15.7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P124" s="61"/>
      <c r="Q124" s="61"/>
      <c r="R124" s="61"/>
      <c r="S124" s="61"/>
      <c r="T124" s="61"/>
      <c r="U124" s="61"/>
    </row>
    <row r="125" spans="1:21" s="63" customFormat="1" ht="15.7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P125" s="61"/>
      <c r="Q125" s="61"/>
      <c r="R125" s="61"/>
      <c r="S125" s="61"/>
      <c r="T125" s="61"/>
      <c r="U125" s="61"/>
    </row>
    <row r="126" spans="1:21" s="63" customFormat="1" ht="15.7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P126" s="61"/>
      <c r="Q126" s="61"/>
      <c r="R126" s="61"/>
      <c r="S126" s="61"/>
      <c r="T126" s="61"/>
      <c r="U126" s="61"/>
    </row>
    <row r="127" spans="1:21" s="63" customFormat="1" ht="15.7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P127" s="61"/>
      <c r="Q127" s="61"/>
      <c r="R127" s="61"/>
      <c r="S127" s="61"/>
      <c r="T127" s="61"/>
      <c r="U127" s="61"/>
    </row>
    <row r="128" spans="1:21" s="63" customFormat="1" ht="15.7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P128" s="61"/>
      <c r="Q128" s="61"/>
      <c r="R128" s="61"/>
      <c r="S128" s="61"/>
      <c r="T128" s="61"/>
      <c r="U128" s="61"/>
    </row>
    <row r="129" spans="1:21" s="63" customFormat="1" ht="15.7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P129" s="61"/>
      <c r="Q129" s="61"/>
      <c r="R129" s="61"/>
      <c r="S129" s="61"/>
      <c r="T129" s="61"/>
      <c r="U129" s="61"/>
    </row>
    <row r="130" spans="1:21" s="63" customFormat="1" ht="15.7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P130" s="61"/>
      <c r="Q130" s="61"/>
      <c r="R130" s="61"/>
      <c r="S130" s="61"/>
      <c r="T130" s="61"/>
      <c r="U130" s="61"/>
    </row>
    <row r="131" spans="1:21" s="63" customFormat="1" ht="15.7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P131" s="61"/>
      <c r="Q131" s="61"/>
      <c r="R131" s="61"/>
      <c r="S131" s="61"/>
      <c r="T131" s="61"/>
      <c r="U131" s="61"/>
    </row>
    <row r="132" spans="1:21" s="63" customFormat="1" ht="15.7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P132" s="61"/>
      <c r="Q132" s="61"/>
      <c r="R132" s="61"/>
      <c r="S132" s="61"/>
      <c r="T132" s="61"/>
      <c r="U132" s="61"/>
    </row>
    <row r="133" spans="1:21" s="63" customFormat="1" ht="15.7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P133" s="61"/>
      <c r="Q133" s="61"/>
      <c r="R133" s="61"/>
      <c r="S133" s="61"/>
      <c r="T133" s="61"/>
      <c r="U133" s="61"/>
    </row>
    <row r="134" spans="1:21" s="63" customFormat="1" ht="15.7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P134" s="61"/>
      <c r="Q134" s="61"/>
      <c r="R134" s="61"/>
      <c r="S134" s="61"/>
      <c r="T134" s="61"/>
      <c r="U134" s="61"/>
    </row>
    <row r="135" spans="1:21" s="63" customFormat="1" ht="15.7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P135" s="61"/>
      <c r="Q135" s="61"/>
      <c r="R135" s="61"/>
      <c r="S135" s="61"/>
      <c r="T135" s="61"/>
      <c r="U135" s="61"/>
    </row>
    <row r="136" spans="1:21" s="63" customFormat="1" ht="15.7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P136" s="61"/>
      <c r="Q136" s="61"/>
      <c r="R136" s="61"/>
      <c r="S136" s="61"/>
      <c r="T136" s="61"/>
      <c r="U136" s="61"/>
    </row>
    <row r="137" spans="1:21" s="63" customFormat="1" ht="15.7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P137" s="61"/>
      <c r="Q137" s="61"/>
      <c r="R137" s="61"/>
      <c r="S137" s="61"/>
      <c r="T137" s="61"/>
      <c r="U137" s="61"/>
    </row>
    <row r="138" spans="1:21" s="63" customFormat="1" ht="15.7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P138" s="61"/>
      <c r="Q138" s="61"/>
      <c r="R138" s="61"/>
      <c r="S138" s="61"/>
      <c r="T138" s="61"/>
      <c r="U138" s="61"/>
    </row>
    <row r="139" spans="16:21" s="63" customFormat="1" ht="15.75" customHeight="1">
      <c r="P139" s="61"/>
      <c r="Q139" s="61"/>
      <c r="R139" s="61"/>
      <c r="S139" s="61"/>
      <c r="T139" s="61"/>
      <c r="U139" s="61"/>
    </row>
    <row r="140" spans="16:21" s="63" customFormat="1" ht="15.75" customHeight="1">
      <c r="P140" s="61"/>
      <c r="Q140" s="61"/>
      <c r="R140" s="61"/>
      <c r="S140" s="61"/>
      <c r="T140" s="61"/>
      <c r="U140" s="61"/>
    </row>
    <row r="141" spans="16:21" s="63" customFormat="1" ht="15.75" customHeight="1">
      <c r="P141" s="61"/>
      <c r="Q141" s="61"/>
      <c r="R141" s="61"/>
      <c r="S141" s="61"/>
      <c r="T141" s="61"/>
      <c r="U141" s="61"/>
    </row>
    <row r="142" spans="16:21" s="63" customFormat="1" ht="15.75" customHeight="1">
      <c r="P142" s="61"/>
      <c r="Q142" s="61"/>
      <c r="R142" s="61"/>
      <c r="S142" s="61"/>
      <c r="T142" s="61"/>
      <c r="U142" s="61"/>
    </row>
    <row r="143" spans="16:21" s="63" customFormat="1" ht="15.75" customHeight="1">
      <c r="P143" s="61"/>
      <c r="Q143" s="61"/>
      <c r="R143" s="61"/>
      <c r="S143" s="61"/>
      <c r="T143" s="61"/>
      <c r="U143" s="61"/>
    </row>
    <row r="144" spans="16:21" s="63" customFormat="1" ht="15.75" customHeight="1">
      <c r="P144" s="61"/>
      <c r="Q144" s="61"/>
      <c r="R144" s="61"/>
      <c r="S144" s="61"/>
      <c r="T144" s="61"/>
      <c r="U144" s="61"/>
    </row>
    <row r="145" spans="16:21" s="63" customFormat="1" ht="15.75" customHeight="1">
      <c r="P145" s="61"/>
      <c r="Q145" s="61"/>
      <c r="R145" s="61"/>
      <c r="S145" s="61"/>
      <c r="T145" s="61"/>
      <c r="U145" s="61"/>
    </row>
    <row r="146" spans="16:21" s="63" customFormat="1" ht="15.75" customHeight="1">
      <c r="P146" s="61"/>
      <c r="Q146" s="61"/>
      <c r="R146" s="61"/>
      <c r="S146" s="61"/>
      <c r="T146" s="61"/>
      <c r="U146" s="61"/>
    </row>
    <row r="147" spans="16:21" s="63" customFormat="1" ht="15.75" customHeight="1">
      <c r="P147" s="61"/>
      <c r="Q147" s="61"/>
      <c r="R147" s="61"/>
      <c r="S147" s="61"/>
      <c r="T147" s="61"/>
      <c r="U147" s="61"/>
    </row>
    <row r="148" spans="16:21" s="63" customFormat="1" ht="15.75" customHeight="1">
      <c r="P148" s="61"/>
      <c r="Q148" s="61"/>
      <c r="R148" s="61"/>
      <c r="S148" s="61"/>
      <c r="T148" s="61"/>
      <c r="U148" s="61"/>
    </row>
    <row r="149" spans="16:21" s="63" customFormat="1" ht="15.75" customHeight="1">
      <c r="P149" s="61"/>
      <c r="Q149" s="61"/>
      <c r="R149" s="61"/>
      <c r="S149" s="61"/>
      <c r="T149" s="61"/>
      <c r="U149" s="61"/>
    </row>
    <row r="150" spans="16:21" s="63" customFormat="1" ht="15.75" customHeight="1">
      <c r="P150" s="61"/>
      <c r="Q150" s="61"/>
      <c r="R150" s="61"/>
      <c r="S150" s="61"/>
      <c r="T150" s="61"/>
      <c r="U150" s="61"/>
    </row>
    <row r="151" spans="16:21" s="63" customFormat="1" ht="15.75" customHeight="1">
      <c r="P151" s="61"/>
      <c r="Q151" s="61"/>
      <c r="R151" s="61"/>
      <c r="S151" s="61"/>
      <c r="T151" s="61"/>
      <c r="U151" s="61"/>
    </row>
    <row r="152" spans="16:21" s="63" customFormat="1" ht="15.75" customHeight="1">
      <c r="P152" s="61"/>
      <c r="Q152" s="61"/>
      <c r="R152" s="61"/>
      <c r="S152" s="61"/>
      <c r="T152" s="61"/>
      <c r="U152" s="61"/>
    </row>
    <row r="153" spans="16:21" s="63" customFormat="1" ht="15.75" customHeight="1">
      <c r="P153" s="61"/>
      <c r="Q153" s="61"/>
      <c r="R153" s="61"/>
      <c r="S153" s="61"/>
      <c r="T153" s="61"/>
      <c r="U153" s="61"/>
    </row>
    <row r="154" spans="16:21" s="63" customFormat="1" ht="15.75" customHeight="1">
      <c r="P154" s="61"/>
      <c r="Q154" s="61"/>
      <c r="R154" s="61"/>
      <c r="S154" s="61"/>
      <c r="T154" s="61"/>
      <c r="U154" s="61"/>
    </row>
    <row r="155" spans="16:21" s="63" customFormat="1" ht="15.75" customHeight="1">
      <c r="P155" s="61"/>
      <c r="Q155" s="61"/>
      <c r="R155" s="61"/>
      <c r="S155" s="61"/>
      <c r="T155" s="61"/>
      <c r="U155" s="61"/>
    </row>
    <row r="156" spans="16:21" s="63" customFormat="1" ht="15.75" customHeight="1">
      <c r="P156" s="61"/>
      <c r="Q156" s="61"/>
      <c r="R156" s="61"/>
      <c r="S156" s="61"/>
      <c r="T156" s="61"/>
      <c r="U156" s="61"/>
    </row>
    <row r="157" spans="16:21" s="63" customFormat="1" ht="15.75" customHeight="1">
      <c r="P157" s="61"/>
      <c r="Q157" s="61"/>
      <c r="R157" s="61"/>
      <c r="S157" s="61"/>
      <c r="T157" s="61"/>
      <c r="U157" s="61"/>
    </row>
    <row r="158" spans="16:21" s="63" customFormat="1" ht="15.75" customHeight="1">
      <c r="P158" s="61"/>
      <c r="Q158" s="61"/>
      <c r="R158" s="61"/>
      <c r="S158" s="61"/>
      <c r="T158" s="61"/>
      <c r="U158" s="61"/>
    </row>
    <row r="159" spans="16:21" s="63" customFormat="1" ht="15.75" customHeight="1">
      <c r="P159" s="61"/>
      <c r="Q159" s="61"/>
      <c r="R159" s="61"/>
      <c r="S159" s="61"/>
      <c r="T159" s="61"/>
      <c r="U159" s="61"/>
    </row>
    <row r="160" spans="16:21" s="63" customFormat="1" ht="15.75" customHeight="1">
      <c r="P160" s="61"/>
      <c r="Q160" s="61"/>
      <c r="R160" s="61"/>
      <c r="S160" s="61"/>
      <c r="T160" s="61"/>
      <c r="U160" s="61"/>
    </row>
    <row r="161" spans="16:21" s="63" customFormat="1" ht="15.75" customHeight="1">
      <c r="P161" s="61"/>
      <c r="Q161" s="61"/>
      <c r="R161" s="61"/>
      <c r="S161" s="61"/>
      <c r="T161" s="61"/>
      <c r="U161" s="61"/>
    </row>
    <row r="162" spans="16:21" s="63" customFormat="1" ht="15.75" customHeight="1">
      <c r="P162" s="61"/>
      <c r="Q162" s="61"/>
      <c r="R162" s="61"/>
      <c r="S162" s="61"/>
      <c r="T162" s="61"/>
      <c r="U162" s="61"/>
    </row>
    <row r="163" spans="16:21" s="63" customFormat="1" ht="15.75" customHeight="1">
      <c r="P163" s="61"/>
      <c r="Q163" s="61"/>
      <c r="R163" s="61"/>
      <c r="S163" s="61"/>
      <c r="T163" s="61"/>
      <c r="U163" s="61"/>
    </row>
    <row r="164" spans="16:21" s="63" customFormat="1" ht="15.75" customHeight="1">
      <c r="P164" s="61"/>
      <c r="Q164" s="61"/>
      <c r="R164" s="61"/>
      <c r="S164" s="61"/>
      <c r="T164" s="61"/>
      <c r="U164" s="61"/>
    </row>
    <row r="165" spans="16:21" s="63" customFormat="1" ht="15.75" customHeight="1">
      <c r="P165" s="61"/>
      <c r="Q165" s="61"/>
      <c r="R165" s="61"/>
      <c r="S165" s="61"/>
      <c r="T165" s="61"/>
      <c r="U165" s="61"/>
    </row>
    <row r="166" spans="16:21" s="63" customFormat="1" ht="15.75" customHeight="1">
      <c r="P166" s="61"/>
      <c r="Q166" s="61"/>
      <c r="R166" s="61"/>
      <c r="S166" s="61"/>
      <c r="T166" s="61"/>
      <c r="U166" s="61"/>
    </row>
    <row r="167" spans="16:21" s="63" customFormat="1" ht="15.75" customHeight="1">
      <c r="P167" s="61"/>
      <c r="Q167" s="61"/>
      <c r="R167" s="61"/>
      <c r="S167" s="61"/>
      <c r="T167" s="61"/>
      <c r="U167" s="61"/>
    </row>
    <row r="168" spans="16:21" s="63" customFormat="1" ht="15.75" customHeight="1">
      <c r="P168" s="61"/>
      <c r="Q168" s="61"/>
      <c r="R168" s="61"/>
      <c r="S168" s="61"/>
      <c r="T168" s="61"/>
      <c r="U168" s="61"/>
    </row>
    <row r="169" spans="16:21" s="63" customFormat="1" ht="15.75" customHeight="1">
      <c r="P169" s="61"/>
      <c r="Q169" s="61"/>
      <c r="R169" s="61"/>
      <c r="S169" s="61"/>
      <c r="T169" s="61"/>
      <c r="U169" s="61"/>
    </row>
    <row r="170" spans="16:21" s="63" customFormat="1" ht="15.75" customHeight="1">
      <c r="P170" s="61"/>
      <c r="Q170" s="61"/>
      <c r="R170" s="61"/>
      <c r="S170" s="61"/>
      <c r="T170" s="61"/>
      <c r="U170" s="61"/>
    </row>
    <row r="171" spans="16:21" s="63" customFormat="1" ht="15.75" customHeight="1">
      <c r="P171" s="61"/>
      <c r="Q171" s="61"/>
      <c r="R171" s="61"/>
      <c r="S171" s="61"/>
      <c r="T171" s="61"/>
      <c r="U171" s="61"/>
    </row>
    <row r="172" spans="16:21" s="63" customFormat="1" ht="15.75" customHeight="1">
      <c r="P172" s="61"/>
      <c r="Q172" s="61"/>
      <c r="R172" s="61"/>
      <c r="S172" s="61"/>
      <c r="T172" s="61"/>
      <c r="U172" s="61"/>
    </row>
    <row r="173" spans="16:21" s="63" customFormat="1" ht="15.75" customHeight="1">
      <c r="P173" s="61"/>
      <c r="Q173" s="61"/>
      <c r="R173" s="61"/>
      <c r="S173" s="61"/>
      <c r="T173" s="61"/>
      <c r="U173" s="61"/>
    </row>
    <row r="174" spans="16:21" s="63" customFormat="1" ht="15.75" customHeight="1">
      <c r="P174" s="61"/>
      <c r="Q174" s="61"/>
      <c r="R174" s="61"/>
      <c r="S174" s="61"/>
      <c r="T174" s="61"/>
      <c r="U174" s="61"/>
    </row>
    <row r="175" spans="16:21" s="63" customFormat="1" ht="15.75" customHeight="1">
      <c r="P175" s="61"/>
      <c r="Q175" s="61"/>
      <c r="R175" s="61"/>
      <c r="S175" s="61"/>
      <c r="T175" s="61"/>
      <c r="U175" s="61"/>
    </row>
    <row r="176" spans="16:21" s="63" customFormat="1" ht="15.75" customHeight="1">
      <c r="P176" s="61"/>
      <c r="Q176" s="61"/>
      <c r="R176" s="61"/>
      <c r="S176" s="61"/>
      <c r="T176" s="61"/>
      <c r="U176" s="61"/>
    </row>
    <row r="177" spans="16:21" s="63" customFormat="1" ht="15.75" customHeight="1">
      <c r="P177" s="61"/>
      <c r="Q177" s="61"/>
      <c r="R177" s="61"/>
      <c r="S177" s="61"/>
      <c r="T177" s="61"/>
      <c r="U177" s="61"/>
    </row>
    <row r="178" spans="16:21" s="63" customFormat="1" ht="15.75" customHeight="1">
      <c r="P178" s="61"/>
      <c r="Q178" s="61"/>
      <c r="R178" s="61"/>
      <c r="S178" s="61"/>
      <c r="T178" s="61"/>
      <c r="U178" s="61"/>
    </row>
    <row r="179" spans="16:21" s="63" customFormat="1" ht="15.75" customHeight="1">
      <c r="P179" s="61"/>
      <c r="Q179" s="61"/>
      <c r="R179" s="61"/>
      <c r="S179" s="61"/>
      <c r="T179" s="61"/>
      <c r="U179" s="61"/>
    </row>
    <row r="180" spans="16:21" s="63" customFormat="1" ht="15.75" customHeight="1">
      <c r="P180" s="61"/>
      <c r="Q180" s="61"/>
      <c r="R180" s="61"/>
      <c r="S180" s="61"/>
      <c r="T180" s="61"/>
      <c r="U180" s="61"/>
    </row>
    <row r="181" spans="16:21" s="63" customFormat="1" ht="15.75" customHeight="1">
      <c r="P181" s="61"/>
      <c r="Q181" s="61"/>
      <c r="R181" s="61"/>
      <c r="S181" s="61"/>
      <c r="T181" s="61"/>
      <c r="U181" s="61"/>
    </row>
    <row r="182" spans="16:21" s="63" customFormat="1" ht="15.75" customHeight="1">
      <c r="P182" s="61"/>
      <c r="Q182" s="61"/>
      <c r="R182" s="61"/>
      <c r="S182" s="61"/>
      <c r="T182" s="61"/>
      <c r="U182" s="61"/>
    </row>
    <row r="183" spans="16:21" s="63" customFormat="1" ht="15.75" customHeight="1">
      <c r="P183" s="61"/>
      <c r="Q183" s="61"/>
      <c r="R183" s="61"/>
      <c r="S183" s="61"/>
      <c r="T183" s="61"/>
      <c r="U183" s="61"/>
    </row>
    <row r="184" spans="16:21" s="63" customFormat="1" ht="15.75" customHeight="1">
      <c r="P184" s="61"/>
      <c r="Q184" s="61"/>
      <c r="R184" s="61"/>
      <c r="S184" s="61"/>
      <c r="T184" s="61"/>
      <c r="U184" s="61"/>
    </row>
    <row r="185" spans="16:21" s="63" customFormat="1" ht="15.75" customHeight="1">
      <c r="P185" s="61"/>
      <c r="Q185" s="61"/>
      <c r="R185" s="61"/>
      <c r="S185" s="61"/>
      <c r="T185" s="61"/>
      <c r="U185" s="61"/>
    </row>
    <row r="186" spans="16:21" s="63" customFormat="1" ht="15.75" customHeight="1">
      <c r="P186" s="61"/>
      <c r="Q186" s="61"/>
      <c r="R186" s="61"/>
      <c r="S186" s="61"/>
      <c r="T186" s="61"/>
      <c r="U186" s="61"/>
    </row>
    <row r="187" spans="16:21" s="63" customFormat="1" ht="15.75" customHeight="1">
      <c r="P187" s="61"/>
      <c r="Q187" s="61"/>
      <c r="R187" s="61"/>
      <c r="S187" s="61"/>
      <c r="T187" s="61"/>
      <c r="U187" s="61"/>
    </row>
    <row r="188" spans="16:21" s="64" customFormat="1" ht="15.75" customHeight="1">
      <c r="P188" s="61"/>
      <c r="Q188" s="61"/>
      <c r="R188" s="61"/>
      <c r="S188" s="61"/>
      <c r="T188" s="61"/>
      <c r="U188" s="61"/>
    </row>
    <row r="189" spans="16:21" s="64" customFormat="1" ht="15.75" customHeight="1">
      <c r="P189" s="61"/>
      <c r="Q189" s="61"/>
      <c r="R189" s="61"/>
      <c r="S189" s="61"/>
      <c r="T189" s="61"/>
      <c r="U189" s="61"/>
    </row>
    <row r="190" spans="16:21" s="64" customFormat="1" ht="15.75" customHeight="1">
      <c r="P190" s="61"/>
      <c r="Q190" s="61"/>
      <c r="R190" s="61"/>
      <c r="S190" s="61"/>
      <c r="T190" s="61"/>
      <c r="U190" s="61"/>
    </row>
    <row r="191" spans="16:21" s="64" customFormat="1" ht="15.75" customHeight="1">
      <c r="P191" s="61"/>
      <c r="Q191" s="61"/>
      <c r="R191" s="61"/>
      <c r="S191" s="61"/>
      <c r="T191" s="61"/>
      <c r="U191" s="61"/>
    </row>
    <row r="192" spans="16:21" s="64" customFormat="1" ht="15.75" customHeight="1">
      <c r="P192" s="61"/>
      <c r="Q192" s="61"/>
      <c r="R192" s="61"/>
      <c r="S192" s="61"/>
      <c r="T192" s="61"/>
      <c r="U192" s="61"/>
    </row>
    <row r="193" spans="16:21" s="64" customFormat="1" ht="15.75" customHeight="1">
      <c r="P193" s="61"/>
      <c r="Q193" s="61"/>
      <c r="R193" s="61"/>
      <c r="S193" s="61"/>
      <c r="T193" s="61"/>
      <c r="U193" s="61"/>
    </row>
    <row r="194" spans="16:21" s="64" customFormat="1" ht="15.75" customHeight="1">
      <c r="P194" s="61"/>
      <c r="Q194" s="61"/>
      <c r="R194" s="61"/>
      <c r="S194" s="61"/>
      <c r="T194" s="61"/>
      <c r="U194" s="61"/>
    </row>
    <row r="195" spans="16:21" s="64" customFormat="1" ht="15.75" customHeight="1">
      <c r="P195" s="61"/>
      <c r="Q195" s="61"/>
      <c r="R195" s="61"/>
      <c r="S195" s="61"/>
      <c r="T195" s="61"/>
      <c r="U195" s="61"/>
    </row>
    <row r="196" spans="16:21" s="64" customFormat="1" ht="15.75" customHeight="1">
      <c r="P196" s="61"/>
      <c r="Q196" s="61"/>
      <c r="R196" s="61"/>
      <c r="S196" s="61"/>
      <c r="T196" s="61"/>
      <c r="U196" s="61"/>
    </row>
    <row r="197" spans="16:21" s="64" customFormat="1" ht="15.75" customHeight="1">
      <c r="P197" s="61"/>
      <c r="Q197" s="61"/>
      <c r="R197" s="61"/>
      <c r="S197" s="61"/>
      <c r="T197" s="61"/>
      <c r="U197" s="61"/>
    </row>
    <row r="198" spans="16:21" s="64" customFormat="1" ht="15.75" customHeight="1">
      <c r="P198" s="61"/>
      <c r="Q198" s="61"/>
      <c r="R198" s="61"/>
      <c r="S198" s="61"/>
      <c r="T198" s="61"/>
      <c r="U198" s="61"/>
    </row>
    <row r="199" spans="16:21" s="64" customFormat="1" ht="15.75" customHeight="1">
      <c r="P199" s="61"/>
      <c r="Q199" s="61"/>
      <c r="R199" s="61"/>
      <c r="S199" s="61"/>
      <c r="T199" s="61"/>
      <c r="U199" s="61"/>
    </row>
    <row r="200" spans="16:21" s="64" customFormat="1" ht="15.75" customHeight="1">
      <c r="P200" s="61"/>
      <c r="Q200" s="61"/>
      <c r="R200" s="61"/>
      <c r="S200" s="61"/>
      <c r="T200" s="61"/>
      <c r="U200" s="61"/>
    </row>
    <row r="201" spans="16:21" s="64" customFormat="1" ht="15.75" customHeight="1">
      <c r="P201" s="61"/>
      <c r="Q201" s="61"/>
      <c r="R201" s="61"/>
      <c r="S201" s="61"/>
      <c r="T201" s="61"/>
      <c r="U201" s="61"/>
    </row>
    <row r="202" spans="16:21" s="64" customFormat="1" ht="15.75" customHeight="1">
      <c r="P202" s="61"/>
      <c r="Q202" s="61"/>
      <c r="R202" s="61"/>
      <c r="S202" s="61"/>
      <c r="T202" s="61"/>
      <c r="U202" s="61"/>
    </row>
  </sheetData>
  <sheetProtection password="CC4D" sheet="1" objects="1" scenarios="1"/>
  <mergeCells count="86">
    <mergeCell ref="B51:D51"/>
    <mergeCell ref="A41:A51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C7:C10"/>
    <mergeCell ref="C26:C29"/>
    <mergeCell ref="B7:B19"/>
    <mergeCell ref="B20:B23"/>
    <mergeCell ref="B26:B34"/>
    <mergeCell ref="C22:D22"/>
    <mergeCell ref="C23:D23"/>
    <mergeCell ref="C31:D31"/>
    <mergeCell ref="C32:D32"/>
    <mergeCell ref="A1:N1"/>
    <mergeCell ref="A3:A6"/>
    <mergeCell ref="E3:E5"/>
    <mergeCell ref="F3:F5"/>
    <mergeCell ref="G3:L3"/>
    <mergeCell ref="M3:M5"/>
    <mergeCell ref="N3:N5"/>
    <mergeCell ref="J4:J5"/>
    <mergeCell ref="L4:L5"/>
    <mergeCell ref="G4:G5"/>
    <mergeCell ref="A73:D73"/>
    <mergeCell ref="A72:D72"/>
    <mergeCell ref="A7:A25"/>
    <mergeCell ref="B24:D24"/>
    <mergeCell ref="B25:D25"/>
    <mergeCell ref="C13:D13"/>
    <mergeCell ref="C16:D16"/>
    <mergeCell ref="C18:D18"/>
    <mergeCell ref="C20:D20"/>
    <mergeCell ref="C21:D21"/>
    <mergeCell ref="A74:D74"/>
    <mergeCell ref="B3:D6"/>
    <mergeCell ref="C17:D17"/>
    <mergeCell ref="C19:D19"/>
    <mergeCell ref="C14:D14"/>
    <mergeCell ref="C15:D15"/>
    <mergeCell ref="C11:D11"/>
    <mergeCell ref="C12:D12"/>
    <mergeCell ref="A40:D40"/>
    <mergeCell ref="A69:B71"/>
    <mergeCell ref="C69:D69"/>
    <mergeCell ref="C70:D70"/>
    <mergeCell ref="C71:D71"/>
    <mergeCell ref="A66:B68"/>
    <mergeCell ref="C66:D66"/>
    <mergeCell ref="C67:D67"/>
    <mergeCell ref="C68:D68"/>
    <mergeCell ref="A52:D52"/>
    <mergeCell ref="A53:B55"/>
    <mergeCell ref="C54:D54"/>
    <mergeCell ref="C55:D55"/>
    <mergeCell ref="C53:D53"/>
    <mergeCell ref="A63:B65"/>
    <mergeCell ref="C63:D63"/>
    <mergeCell ref="C64:D64"/>
    <mergeCell ref="C65:D65"/>
    <mergeCell ref="A26:A39"/>
    <mergeCell ref="C30:D30"/>
    <mergeCell ref="C33:D33"/>
    <mergeCell ref="B38:D38"/>
    <mergeCell ref="B39:D39"/>
    <mergeCell ref="C34:D34"/>
    <mergeCell ref="C35:D35"/>
    <mergeCell ref="C36:D36"/>
    <mergeCell ref="C37:D37"/>
    <mergeCell ref="B35:B37"/>
    <mergeCell ref="A59:D59"/>
    <mergeCell ref="A56:B58"/>
    <mergeCell ref="B50:D50"/>
    <mergeCell ref="A60:B62"/>
    <mergeCell ref="C60:D60"/>
    <mergeCell ref="C61:D61"/>
    <mergeCell ref="C62:D62"/>
    <mergeCell ref="C56:D56"/>
    <mergeCell ref="C57:D57"/>
    <mergeCell ref="C58:D58"/>
  </mergeCells>
  <printOptions horizontalCentered="1"/>
  <pageMargins left="0.7480314960629921" right="0.7480314960629921" top="0.984251968503937" bottom="0.4724409448818898" header="0.5118110236220472" footer="0.5118110236220472"/>
  <pageSetup fitToHeight="1" fitToWidth="1" horizontalDpi="600" verticalDpi="600" orientation="portrait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27"/>
    <pageSetUpPr fitToPage="1"/>
  </sheetPr>
  <dimension ref="A1:P82"/>
  <sheetViews>
    <sheetView showGridLines="0" showZeros="0" zoomScale="70" zoomScaleNormal="70" zoomScaleSheetLayoutView="75" workbookViewId="0" topLeftCell="A1">
      <pane xSplit="3" ySplit="6" topLeftCell="D19" activePane="bottomRight" state="frozen"/>
      <selection pane="topLeft" activeCell="E3" sqref="E3:E5"/>
      <selection pane="topRight" activeCell="E3" sqref="E3:E5"/>
      <selection pane="bottomLeft" activeCell="E3" sqref="E3:E5"/>
      <selection pane="bottomRight" activeCell="I87" sqref="I87"/>
    </sheetView>
  </sheetViews>
  <sheetFormatPr defaultColWidth="8.88671875" defaultRowHeight="13.5"/>
  <cols>
    <col min="1" max="1" width="4.88671875" style="11" customWidth="1"/>
    <col min="2" max="2" width="4.99609375" style="11" customWidth="1"/>
    <col min="3" max="3" width="26.88671875" style="52" customWidth="1"/>
    <col min="4" max="6" width="16.5546875" style="161" customWidth="1"/>
    <col min="7" max="7" width="16.5546875" style="161" hidden="1" customWidth="1"/>
    <col min="8" max="11" width="16.5546875" style="161" customWidth="1"/>
    <col min="12" max="16" width="7.99609375" style="61" customWidth="1"/>
    <col min="17" max="16384" width="7.99609375" style="161" customWidth="1"/>
  </cols>
  <sheetData>
    <row r="1" spans="1:16" s="122" customFormat="1" ht="30" customHeight="1">
      <c r="A1" s="1319" t="s">
        <v>1751</v>
      </c>
      <c r="B1" s="1319"/>
      <c r="C1" s="1319"/>
      <c r="D1" s="1319"/>
      <c r="E1" s="1319"/>
      <c r="F1" s="1319"/>
      <c r="G1" s="1319"/>
      <c r="H1" s="1319"/>
      <c r="I1" s="1319"/>
      <c r="J1" s="1319"/>
      <c r="K1" s="1319"/>
      <c r="L1" s="1"/>
      <c r="M1" s="1"/>
      <c r="N1" s="1"/>
      <c r="O1" s="1"/>
      <c r="P1" s="1"/>
    </row>
    <row r="2" spans="1:16" s="122" customFormat="1" ht="19.5" customHeight="1">
      <c r="A2" s="11"/>
      <c r="B2" s="11"/>
      <c r="C2" s="11"/>
      <c r="D2" s="123"/>
      <c r="E2" s="124"/>
      <c r="F2" s="125"/>
      <c r="G2" s="126"/>
      <c r="H2" s="126"/>
      <c r="L2" s="1"/>
      <c r="M2" s="1"/>
      <c r="N2" s="1"/>
      <c r="O2" s="1"/>
      <c r="P2" s="1"/>
    </row>
    <row r="3" spans="1:16" s="122" customFormat="1" ht="19.5" customHeight="1">
      <c r="A3" s="127" t="s">
        <v>1759</v>
      </c>
      <c r="B3" s="11"/>
      <c r="C3" s="52"/>
      <c r="D3" s="128"/>
      <c r="E3" s="128"/>
      <c r="F3" s="129"/>
      <c r="L3" s="1"/>
      <c r="M3" s="1"/>
      <c r="N3" s="1"/>
      <c r="O3" s="1"/>
      <c r="P3" s="1"/>
    </row>
    <row r="4" spans="3:16" s="11" customFormat="1" ht="19.5" customHeight="1">
      <c r="C4" s="52"/>
      <c r="K4" s="22" t="s">
        <v>1760</v>
      </c>
      <c r="L4" s="1"/>
      <c r="M4" s="1"/>
      <c r="N4" s="1"/>
      <c r="O4" s="1"/>
      <c r="P4" s="1"/>
    </row>
    <row r="5" spans="1:16" s="11" customFormat="1" ht="24.75" customHeight="1">
      <c r="A5" s="1320" t="s">
        <v>1761</v>
      </c>
      <c r="B5" s="1321"/>
      <c r="C5" s="1322"/>
      <c r="D5" s="23" t="s">
        <v>74</v>
      </c>
      <c r="E5" s="1362" t="s">
        <v>1545</v>
      </c>
      <c r="F5" s="1363"/>
      <c r="G5" s="1364" t="s">
        <v>1546</v>
      </c>
      <c r="H5" s="1364"/>
      <c r="I5" s="1364"/>
      <c r="J5" s="1363"/>
      <c r="K5" s="23" t="s">
        <v>1031</v>
      </c>
      <c r="L5" s="1"/>
      <c r="M5" s="1"/>
      <c r="N5" s="1"/>
      <c r="O5" s="1"/>
      <c r="P5" s="1"/>
    </row>
    <row r="6" spans="1:16" s="11" customFormat="1" ht="27" customHeight="1">
      <c r="A6" s="1298"/>
      <c r="B6" s="1299"/>
      <c r="C6" s="1292"/>
      <c r="D6" s="29" t="s">
        <v>1032</v>
      </c>
      <c r="E6" s="31" t="s">
        <v>1033</v>
      </c>
      <c r="F6" s="32" t="s">
        <v>1034</v>
      </c>
      <c r="G6" s="294" t="s">
        <v>1126</v>
      </c>
      <c r="H6" s="294" t="s">
        <v>1127</v>
      </c>
      <c r="I6" s="131" t="s">
        <v>1035</v>
      </c>
      <c r="J6" s="132" t="s">
        <v>1547</v>
      </c>
      <c r="K6" s="29" t="s">
        <v>1548</v>
      </c>
      <c r="L6" s="1"/>
      <c r="M6" s="1"/>
      <c r="N6" s="1"/>
      <c r="O6" s="1"/>
      <c r="P6" s="1"/>
    </row>
    <row r="7" spans="1:16" s="38" customFormat="1" ht="19.5" customHeight="1">
      <c r="A7" s="1307" t="s">
        <v>692</v>
      </c>
      <c r="B7" s="1308"/>
      <c r="C7" s="1309"/>
      <c r="D7" s="133">
        <v>750</v>
      </c>
      <c r="E7" s="134">
        <v>801</v>
      </c>
      <c r="F7" s="135">
        <v>942</v>
      </c>
      <c r="G7" s="136">
        <v>0</v>
      </c>
      <c r="H7" s="136">
        <v>800</v>
      </c>
      <c r="I7" s="376">
        <f aca="true" t="shared" si="0" ref="I7:I38">SUM(G7:H7)</f>
        <v>800</v>
      </c>
      <c r="J7" s="377">
        <f aca="true" t="shared" si="1" ref="J7:J38">H7</f>
        <v>800</v>
      </c>
      <c r="K7" s="397">
        <f aca="true" t="shared" si="2" ref="K7:K38">ROUND((E7*3+J7)/4,0)</f>
        <v>801</v>
      </c>
      <c r="L7" s="1"/>
      <c r="M7" s="1"/>
      <c r="N7" s="1"/>
      <c r="O7" s="1"/>
      <c r="P7" s="1"/>
    </row>
    <row r="8" spans="1:16" s="38" customFormat="1" ht="21.75" customHeight="1">
      <c r="A8" s="1369" t="s">
        <v>1762</v>
      </c>
      <c r="B8" s="1297" t="s">
        <v>1763</v>
      </c>
      <c r="C8" s="33" t="s">
        <v>1764</v>
      </c>
      <c r="D8" s="34">
        <v>12800</v>
      </c>
      <c r="E8" s="140">
        <v>12831</v>
      </c>
      <c r="F8" s="141">
        <v>13225</v>
      </c>
      <c r="G8" s="142">
        <v>0</v>
      </c>
      <c r="H8" s="142">
        <v>13137</v>
      </c>
      <c r="I8" s="388">
        <f t="shared" si="0"/>
        <v>13137</v>
      </c>
      <c r="J8" s="380">
        <f t="shared" si="1"/>
        <v>13137</v>
      </c>
      <c r="K8" s="381">
        <f t="shared" si="2"/>
        <v>12908</v>
      </c>
      <c r="L8" s="11"/>
      <c r="M8" s="11"/>
      <c r="N8" s="11"/>
      <c r="O8" s="11"/>
      <c r="P8" s="11"/>
    </row>
    <row r="9" spans="1:16" s="38" customFormat="1" ht="19.5" customHeight="1">
      <c r="A9" s="1370"/>
      <c r="B9" s="1367"/>
      <c r="C9" s="44" t="s">
        <v>1765</v>
      </c>
      <c r="D9" s="40">
        <v>17200</v>
      </c>
      <c r="E9" s="144">
        <v>26948</v>
      </c>
      <c r="F9" s="145">
        <v>24900</v>
      </c>
      <c r="G9" s="146">
        <v>0</v>
      </c>
      <c r="H9" s="146">
        <v>26430</v>
      </c>
      <c r="I9" s="769">
        <f t="shared" si="0"/>
        <v>26430</v>
      </c>
      <c r="J9" s="383">
        <f t="shared" si="1"/>
        <v>26430</v>
      </c>
      <c r="K9" s="384">
        <f t="shared" si="2"/>
        <v>26819</v>
      </c>
      <c r="L9" s="11"/>
      <c r="M9" s="11"/>
      <c r="N9" s="11"/>
      <c r="O9" s="11"/>
      <c r="P9" s="11"/>
    </row>
    <row r="10" spans="1:16" s="38" customFormat="1" ht="19.5" customHeight="1">
      <c r="A10" s="1370"/>
      <c r="B10" s="1367"/>
      <c r="C10" s="44" t="s">
        <v>1766</v>
      </c>
      <c r="D10" s="40">
        <v>0</v>
      </c>
      <c r="E10" s="144">
        <v>0</v>
      </c>
      <c r="F10" s="145">
        <v>0</v>
      </c>
      <c r="G10" s="146">
        <v>0</v>
      </c>
      <c r="H10" s="146">
        <v>0</v>
      </c>
      <c r="I10" s="382">
        <f t="shared" si="0"/>
        <v>0</v>
      </c>
      <c r="J10" s="383">
        <f t="shared" si="1"/>
        <v>0</v>
      </c>
      <c r="K10" s="384">
        <f t="shared" si="2"/>
        <v>0</v>
      </c>
      <c r="L10" s="11"/>
      <c r="M10" s="11"/>
      <c r="N10" s="11"/>
      <c r="O10" s="11"/>
      <c r="P10" s="11"/>
    </row>
    <row r="11" spans="1:16" s="38" customFormat="1" ht="19.5" customHeight="1">
      <c r="A11" s="1370"/>
      <c r="B11" s="1367"/>
      <c r="C11" s="44" t="s">
        <v>1767</v>
      </c>
      <c r="D11" s="40"/>
      <c r="E11" s="144">
        <v>0</v>
      </c>
      <c r="F11" s="145">
        <v>0</v>
      </c>
      <c r="G11" s="146">
        <v>0</v>
      </c>
      <c r="H11" s="146">
        <v>0</v>
      </c>
      <c r="I11" s="382">
        <f t="shared" si="0"/>
        <v>0</v>
      </c>
      <c r="J11" s="383">
        <f t="shared" si="1"/>
        <v>0</v>
      </c>
      <c r="K11" s="384">
        <f t="shared" si="2"/>
        <v>0</v>
      </c>
      <c r="L11" s="11"/>
      <c r="M11" s="11"/>
      <c r="N11" s="11"/>
      <c r="O11" s="11"/>
      <c r="P11" s="11"/>
    </row>
    <row r="12" spans="1:16" s="38" customFormat="1" ht="20.25" customHeight="1">
      <c r="A12" s="1370"/>
      <c r="B12" s="1367"/>
      <c r="C12" s="44" t="s">
        <v>1768</v>
      </c>
      <c r="D12" s="40">
        <v>1200</v>
      </c>
      <c r="E12" s="144">
        <v>1055</v>
      </c>
      <c r="F12" s="145">
        <v>0</v>
      </c>
      <c r="G12" s="146">
        <v>0</v>
      </c>
      <c r="H12" s="146">
        <v>1100</v>
      </c>
      <c r="I12" s="382">
        <f t="shared" si="0"/>
        <v>1100</v>
      </c>
      <c r="J12" s="383">
        <f t="shared" si="1"/>
        <v>1100</v>
      </c>
      <c r="K12" s="384">
        <f t="shared" si="2"/>
        <v>1066</v>
      </c>
      <c r="L12" s="11"/>
      <c r="M12" s="11"/>
      <c r="N12" s="11"/>
      <c r="O12" s="11"/>
      <c r="P12" s="11"/>
    </row>
    <row r="13" spans="1:16" s="38" customFormat="1" ht="19.5" customHeight="1">
      <c r="A13" s="1370"/>
      <c r="B13" s="1368"/>
      <c r="C13" s="42" t="s">
        <v>1769</v>
      </c>
      <c r="D13" s="43">
        <f>SUM(D8:D12)</f>
        <v>31200</v>
      </c>
      <c r="E13" s="83">
        <f>SUM(E8:E12)</f>
        <v>40834</v>
      </c>
      <c r="F13" s="85">
        <f>SUM(F8:F12)</f>
        <v>38125</v>
      </c>
      <c r="G13" s="84">
        <f>SUM(G8:G12)</f>
        <v>0</v>
      </c>
      <c r="H13" s="84">
        <f>SUM(H8:H12)</f>
        <v>40667</v>
      </c>
      <c r="I13" s="385">
        <f t="shared" si="0"/>
        <v>40667</v>
      </c>
      <c r="J13" s="386">
        <f t="shared" si="1"/>
        <v>40667</v>
      </c>
      <c r="K13" s="387">
        <f t="shared" si="2"/>
        <v>40792</v>
      </c>
      <c r="L13" s="11"/>
      <c r="M13" s="11"/>
      <c r="N13" s="11"/>
      <c r="O13" s="11"/>
      <c r="P13" s="11"/>
    </row>
    <row r="14" spans="1:11" s="38" customFormat="1" ht="22.5" customHeight="1">
      <c r="A14" s="1370"/>
      <c r="B14" s="1297" t="s">
        <v>1770</v>
      </c>
      <c r="C14" s="33" t="s">
        <v>1771</v>
      </c>
      <c r="D14" s="34">
        <v>0</v>
      </c>
      <c r="E14" s="140">
        <v>0</v>
      </c>
      <c r="F14" s="141">
        <v>0</v>
      </c>
      <c r="G14" s="142">
        <v>0</v>
      </c>
      <c r="H14" s="142">
        <v>0</v>
      </c>
      <c r="I14" s="388">
        <f t="shared" si="0"/>
        <v>0</v>
      </c>
      <c r="J14" s="380">
        <f t="shared" si="1"/>
        <v>0</v>
      </c>
      <c r="K14" s="381">
        <f t="shared" si="2"/>
        <v>0</v>
      </c>
    </row>
    <row r="15" spans="1:11" s="38" customFormat="1" ht="22.5" customHeight="1">
      <c r="A15" s="1370"/>
      <c r="B15" s="1367"/>
      <c r="C15" s="44" t="s">
        <v>1772</v>
      </c>
      <c r="D15" s="40">
        <v>0</v>
      </c>
      <c r="E15" s="144">
        <v>0</v>
      </c>
      <c r="F15" s="145">
        <v>0</v>
      </c>
      <c r="G15" s="146">
        <v>0</v>
      </c>
      <c r="H15" s="146">
        <v>0</v>
      </c>
      <c r="I15" s="382">
        <f t="shared" si="0"/>
        <v>0</v>
      </c>
      <c r="J15" s="383">
        <f t="shared" si="1"/>
        <v>0</v>
      </c>
      <c r="K15" s="384">
        <f t="shared" si="2"/>
        <v>0</v>
      </c>
    </row>
    <row r="16" spans="1:11" s="38" customFormat="1" ht="19.5" customHeight="1">
      <c r="A16" s="1370"/>
      <c r="B16" s="1368"/>
      <c r="C16" s="42" t="s">
        <v>1769</v>
      </c>
      <c r="D16" s="43">
        <f>SUM(D14:D15)</f>
        <v>0</v>
      </c>
      <c r="E16" s="83">
        <f>SUM(E14:E15)</f>
        <v>0</v>
      </c>
      <c r="F16" s="85">
        <f>SUM(F14:F15)</f>
        <v>0</v>
      </c>
      <c r="G16" s="295">
        <f>SUM(G14:G15)</f>
        <v>0</v>
      </c>
      <c r="H16" s="295">
        <f>SUM(H14:H15)</f>
        <v>0</v>
      </c>
      <c r="I16" s="390">
        <f t="shared" si="0"/>
        <v>0</v>
      </c>
      <c r="J16" s="386">
        <f t="shared" si="1"/>
        <v>0</v>
      </c>
      <c r="K16" s="387">
        <f t="shared" si="2"/>
        <v>0</v>
      </c>
    </row>
    <row r="17" spans="1:11" s="38" customFormat="1" ht="21.75" customHeight="1">
      <c r="A17" s="1370"/>
      <c r="B17" s="1307" t="s">
        <v>1773</v>
      </c>
      <c r="C17" s="1309"/>
      <c r="D17" s="49">
        <v>0</v>
      </c>
      <c r="E17" s="147">
        <v>3</v>
      </c>
      <c r="F17" s="148">
        <v>0</v>
      </c>
      <c r="G17" s="149">
        <v>0</v>
      </c>
      <c r="H17" s="149">
        <v>1</v>
      </c>
      <c r="I17" s="376">
        <f t="shared" si="0"/>
        <v>1</v>
      </c>
      <c r="J17" s="377">
        <f t="shared" si="1"/>
        <v>1</v>
      </c>
      <c r="K17" s="612">
        <f t="shared" si="2"/>
        <v>3</v>
      </c>
    </row>
    <row r="18" spans="1:11" s="38" customFormat="1" ht="21.75" customHeight="1">
      <c r="A18" s="1371"/>
      <c r="B18" s="1359" t="s">
        <v>1019</v>
      </c>
      <c r="C18" s="1360"/>
      <c r="D18" s="150">
        <f>SUM(D13,D16,D17)</f>
        <v>31200</v>
      </c>
      <c r="E18" s="86">
        <f>SUM(E13,E16,E17)</f>
        <v>40837</v>
      </c>
      <c r="F18" s="88">
        <f>SUM(F13,F16,F17)</f>
        <v>38125</v>
      </c>
      <c r="G18" s="137">
        <f>SUM(G13,G16,G17)</f>
        <v>0</v>
      </c>
      <c r="H18" s="87">
        <f>SUM(H13,H16,H17)</f>
        <v>40668</v>
      </c>
      <c r="I18" s="391">
        <f t="shared" si="0"/>
        <v>40668</v>
      </c>
      <c r="J18" s="392">
        <f t="shared" si="1"/>
        <v>40668</v>
      </c>
      <c r="K18" s="397">
        <f t="shared" si="2"/>
        <v>40795</v>
      </c>
    </row>
    <row r="19" spans="1:11" s="38" customFormat="1" ht="24" customHeight="1">
      <c r="A19" s="1372" t="s">
        <v>870</v>
      </c>
      <c r="B19" s="1373"/>
      <c r="C19" s="1374"/>
      <c r="D19" s="320">
        <v>0</v>
      </c>
      <c r="E19" s="318">
        <f>'14.예치금유가증권이자'!D40</f>
        <v>0</v>
      </c>
      <c r="F19" s="157">
        <v>0</v>
      </c>
      <c r="G19" s="158">
        <v>0</v>
      </c>
      <c r="H19" s="158">
        <v>0</v>
      </c>
      <c r="I19" s="376">
        <f t="shared" si="0"/>
        <v>0</v>
      </c>
      <c r="J19" s="377">
        <f t="shared" si="1"/>
        <v>0</v>
      </c>
      <c r="K19" s="612">
        <f t="shared" si="2"/>
        <v>0</v>
      </c>
    </row>
    <row r="20" spans="1:11" s="38" customFormat="1" ht="21.75" customHeight="1">
      <c r="A20" s="1372" t="s">
        <v>872</v>
      </c>
      <c r="B20" s="1373"/>
      <c r="C20" s="1374"/>
      <c r="D20" s="151">
        <v>3500</v>
      </c>
      <c r="E20" s="318">
        <f>'14.예치금유가증권이자'!D66</f>
        <v>4047</v>
      </c>
      <c r="F20" s="148">
        <v>4754</v>
      </c>
      <c r="G20" s="149">
        <v>0</v>
      </c>
      <c r="H20" s="149">
        <v>4225</v>
      </c>
      <c r="I20" s="376">
        <f t="shared" si="0"/>
        <v>4225</v>
      </c>
      <c r="J20" s="377">
        <f t="shared" si="1"/>
        <v>4225</v>
      </c>
      <c r="K20" s="612">
        <f t="shared" si="2"/>
        <v>4092</v>
      </c>
    </row>
    <row r="21" spans="1:11" s="38" customFormat="1" ht="19.5" customHeight="1">
      <c r="A21" s="1372" t="s">
        <v>1680</v>
      </c>
      <c r="B21" s="1373"/>
      <c r="C21" s="1374"/>
      <c r="D21" s="151">
        <v>0</v>
      </c>
      <c r="E21" s="318">
        <f>'14.예치금유가증권이자'!D67</f>
        <v>0</v>
      </c>
      <c r="F21" s="148">
        <v>0</v>
      </c>
      <c r="G21" s="149">
        <v>0</v>
      </c>
      <c r="H21" s="149">
        <v>0</v>
      </c>
      <c r="I21" s="376">
        <f t="shared" si="0"/>
        <v>0</v>
      </c>
      <c r="J21" s="377">
        <f t="shared" si="1"/>
        <v>0</v>
      </c>
      <c r="K21" s="612">
        <f t="shared" si="2"/>
        <v>0</v>
      </c>
    </row>
    <row r="22" spans="1:11" s="38" customFormat="1" ht="19.5" customHeight="1">
      <c r="A22" s="1372" t="s">
        <v>873</v>
      </c>
      <c r="B22" s="1373"/>
      <c r="C22" s="1374"/>
      <c r="D22" s="316">
        <v>0</v>
      </c>
      <c r="E22" s="720">
        <f>'14.예치금유가증권이자'!D52</f>
        <v>0</v>
      </c>
      <c r="F22" s="317">
        <v>0</v>
      </c>
      <c r="G22" s="298">
        <v>0</v>
      </c>
      <c r="H22" s="298">
        <v>0</v>
      </c>
      <c r="I22" s="376">
        <f t="shared" si="0"/>
        <v>0</v>
      </c>
      <c r="J22" s="377">
        <f t="shared" si="1"/>
        <v>0</v>
      </c>
      <c r="K22" s="612">
        <f t="shared" si="2"/>
        <v>0</v>
      </c>
    </row>
    <row r="23" spans="1:11" s="38" customFormat="1" ht="19.5" customHeight="1">
      <c r="A23" s="28"/>
      <c r="B23" s="27"/>
      <c r="C23" s="33" t="s">
        <v>1778</v>
      </c>
      <c r="D23" s="34">
        <v>66950</v>
      </c>
      <c r="E23" s="140">
        <v>67250</v>
      </c>
      <c r="F23" s="141">
        <v>75125</v>
      </c>
      <c r="G23" s="142">
        <v>0</v>
      </c>
      <c r="H23" s="142">
        <v>69783</v>
      </c>
      <c r="I23" s="388">
        <f t="shared" si="0"/>
        <v>69783</v>
      </c>
      <c r="J23" s="380">
        <f t="shared" si="1"/>
        <v>69783</v>
      </c>
      <c r="K23" s="422">
        <f t="shared" si="2"/>
        <v>67883</v>
      </c>
    </row>
    <row r="24" spans="1:11" s="38" customFormat="1" ht="19.5" customHeight="1">
      <c r="A24" s="28"/>
      <c r="C24" s="44" t="s">
        <v>1780</v>
      </c>
      <c r="D24" s="40">
        <v>25900</v>
      </c>
      <c r="E24" s="144">
        <v>21433</v>
      </c>
      <c r="F24" s="145">
        <v>21053</v>
      </c>
      <c r="G24" s="146">
        <v>0</v>
      </c>
      <c r="H24" s="146">
        <v>21834</v>
      </c>
      <c r="I24" s="382">
        <f t="shared" si="0"/>
        <v>21834</v>
      </c>
      <c r="J24" s="383">
        <f t="shared" si="1"/>
        <v>21834</v>
      </c>
      <c r="K24" s="384">
        <f t="shared" si="2"/>
        <v>21533</v>
      </c>
    </row>
    <row r="25" spans="1:11" s="38" customFormat="1" ht="19.5" customHeight="1">
      <c r="A25" s="28"/>
      <c r="B25" s="27" t="s">
        <v>1779</v>
      </c>
      <c r="C25" s="44" t="s">
        <v>1781</v>
      </c>
      <c r="D25" s="40">
        <v>100</v>
      </c>
      <c r="E25" s="144">
        <v>119</v>
      </c>
      <c r="F25" s="145">
        <v>126</v>
      </c>
      <c r="G25" s="146">
        <v>0</v>
      </c>
      <c r="H25" s="146">
        <v>120</v>
      </c>
      <c r="I25" s="382">
        <f t="shared" si="0"/>
        <v>120</v>
      </c>
      <c r="J25" s="383">
        <f t="shared" si="1"/>
        <v>120</v>
      </c>
      <c r="K25" s="384">
        <f t="shared" si="2"/>
        <v>119</v>
      </c>
    </row>
    <row r="26" spans="1:11" s="38" customFormat="1" ht="19.5" customHeight="1">
      <c r="A26" s="28"/>
      <c r="B26" s="27"/>
      <c r="C26" s="44" t="s">
        <v>1783</v>
      </c>
      <c r="D26" s="40">
        <v>54</v>
      </c>
      <c r="E26" s="144">
        <v>22</v>
      </c>
      <c r="F26" s="145">
        <v>5</v>
      </c>
      <c r="G26" s="146">
        <v>0</v>
      </c>
      <c r="H26" s="146">
        <v>18</v>
      </c>
      <c r="I26" s="382">
        <f t="shared" si="0"/>
        <v>18</v>
      </c>
      <c r="J26" s="383">
        <f t="shared" si="1"/>
        <v>18</v>
      </c>
      <c r="K26" s="384">
        <f t="shared" si="2"/>
        <v>21</v>
      </c>
    </row>
    <row r="27" spans="1:11" s="38" customFormat="1" ht="19.5" customHeight="1">
      <c r="A27" s="28"/>
      <c r="B27" s="27" t="s">
        <v>1782</v>
      </c>
      <c r="C27" s="44" t="s">
        <v>1784</v>
      </c>
      <c r="D27" s="40">
        <v>2</v>
      </c>
      <c r="E27" s="144">
        <v>2</v>
      </c>
      <c r="F27" s="145">
        <v>4</v>
      </c>
      <c r="G27" s="146">
        <v>0</v>
      </c>
      <c r="H27" s="146">
        <v>3</v>
      </c>
      <c r="I27" s="382">
        <f t="shared" si="0"/>
        <v>3</v>
      </c>
      <c r="J27" s="383">
        <f t="shared" si="1"/>
        <v>3</v>
      </c>
      <c r="K27" s="384">
        <f t="shared" si="2"/>
        <v>2</v>
      </c>
    </row>
    <row r="28" spans="1:11" s="38" customFormat="1" ht="19.5" customHeight="1">
      <c r="A28" s="28" t="s">
        <v>1785</v>
      </c>
      <c r="B28" s="152"/>
      <c r="C28" s="44" t="s">
        <v>1787</v>
      </c>
      <c r="D28" s="40">
        <v>0</v>
      </c>
      <c r="E28" s="144">
        <v>112</v>
      </c>
      <c r="F28" s="145">
        <v>114</v>
      </c>
      <c r="G28" s="146">
        <v>0</v>
      </c>
      <c r="H28" s="146">
        <v>113</v>
      </c>
      <c r="I28" s="382">
        <f t="shared" si="0"/>
        <v>113</v>
      </c>
      <c r="J28" s="383">
        <f t="shared" si="1"/>
        <v>113</v>
      </c>
      <c r="K28" s="384">
        <f t="shared" si="2"/>
        <v>112</v>
      </c>
    </row>
    <row r="29" spans="1:11" s="38" customFormat="1" ht="19.5" customHeight="1">
      <c r="A29" s="28"/>
      <c r="B29" s="27" t="s">
        <v>1786</v>
      </c>
      <c r="C29" s="44" t="s">
        <v>1788</v>
      </c>
      <c r="D29" s="40">
        <v>10</v>
      </c>
      <c r="E29" s="144">
        <v>4</v>
      </c>
      <c r="F29" s="145">
        <v>4</v>
      </c>
      <c r="G29" s="146">
        <v>0</v>
      </c>
      <c r="H29" s="146">
        <v>4</v>
      </c>
      <c r="I29" s="382">
        <f t="shared" si="0"/>
        <v>4</v>
      </c>
      <c r="J29" s="383">
        <f t="shared" si="1"/>
        <v>4</v>
      </c>
      <c r="K29" s="384">
        <f t="shared" si="2"/>
        <v>4</v>
      </c>
    </row>
    <row r="30" spans="1:11" s="38" customFormat="1" ht="19.5" customHeight="1">
      <c r="A30" s="28"/>
      <c r="B30" s="27"/>
      <c r="C30" s="44" t="s">
        <v>1792</v>
      </c>
      <c r="D30" s="40">
        <v>700</v>
      </c>
      <c r="E30" s="144">
        <v>309</v>
      </c>
      <c r="F30" s="145">
        <v>298</v>
      </c>
      <c r="G30" s="146">
        <v>0</v>
      </c>
      <c r="H30" s="146">
        <v>307</v>
      </c>
      <c r="I30" s="382">
        <f t="shared" si="0"/>
        <v>307</v>
      </c>
      <c r="J30" s="383">
        <f t="shared" si="1"/>
        <v>307</v>
      </c>
      <c r="K30" s="384">
        <f t="shared" si="2"/>
        <v>309</v>
      </c>
    </row>
    <row r="31" spans="1:11" s="38" customFormat="1" ht="19.5" customHeight="1">
      <c r="A31" s="28"/>
      <c r="B31" s="27" t="s">
        <v>1789</v>
      </c>
      <c r="C31" s="44" t="s">
        <v>1793</v>
      </c>
      <c r="D31" s="40">
        <v>3200</v>
      </c>
      <c r="E31" s="144">
        <v>1855</v>
      </c>
      <c r="F31" s="145">
        <v>1428</v>
      </c>
      <c r="G31" s="146">
        <v>0</v>
      </c>
      <c r="H31" s="146">
        <v>1748</v>
      </c>
      <c r="I31" s="382">
        <f t="shared" si="0"/>
        <v>1748</v>
      </c>
      <c r="J31" s="383">
        <f t="shared" si="1"/>
        <v>1748</v>
      </c>
      <c r="K31" s="384">
        <f t="shared" si="2"/>
        <v>1828</v>
      </c>
    </row>
    <row r="32" spans="1:11" s="38" customFormat="1" ht="19.5" customHeight="1">
      <c r="A32" s="28"/>
      <c r="B32" s="27"/>
      <c r="C32" s="44" t="s">
        <v>1795</v>
      </c>
      <c r="D32" s="40">
        <v>20</v>
      </c>
      <c r="E32" s="144">
        <v>20</v>
      </c>
      <c r="F32" s="145">
        <v>20</v>
      </c>
      <c r="G32" s="146">
        <v>0</v>
      </c>
      <c r="H32" s="146">
        <v>20</v>
      </c>
      <c r="I32" s="382">
        <f t="shared" si="0"/>
        <v>20</v>
      </c>
      <c r="J32" s="383">
        <f t="shared" si="1"/>
        <v>20</v>
      </c>
      <c r="K32" s="384">
        <f t="shared" si="2"/>
        <v>20</v>
      </c>
    </row>
    <row r="33" spans="1:11" s="38" customFormat="1" ht="19.5" customHeight="1">
      <c r="A33" s="28"/>
      <c r="B33" s="27" t="s">
        <v>1794</v>
      </c>
      <c r="C33" s="44" t="s">
        <v>1796</v>
      </c>
      <c r="D33" s="40">
        <v>0</v>
      </c>
      <c r="E33" s="144">
        <v>0</v>
      </c>
      <c r="F33" s="145">
        <v>0</v>
      </c>
      <c r="G33" s="146">
        <v>0</v>
      </c>
      <c r="H33" s="146">
        <v>0</v>
      </c>
      <c r="I33" s="382">
        <f t="shared" si="0"/>
        <v>0</v>
      </c>
      <c r="J33" s="383">
        <f t="shared" si="1"/>
        <v>0</v>
      </c>
      <c r="K33" s="384">
        <f t="shared" si="2"/>
        <v>0</v>
      </c>
    </row>
    <row r="34" spans="1:11" s="38" customFormat="1" ht="19.5" customHeight="1">
      <c r="A34" s="28"/>
      <c r="B34" s="27"/>
      <c r="C34" s="44" t="s">
        <v>1797</v>
      </c>
      <c r="D34" s="40">
        <v>0</v>
      </c>
      <c r="E34" s="144">
        <v>0</v>
      </c>
      <c r="F34" s="145">
        <v>0</v>
      </c>
      <c r="G34" s="146">
        <v>0</v>
      </c>
      <c r="H34" s="146">
        <v>0</v>
      </c>
      <c r="I34" s="382">
        <f t="shared" si="0"/>
        <v>0</v>
      </c>
      <c r="J34" s="383">
        <f t="shared" si="1"/>
        <v>0</v>
      </c>
      <c r="K34" s="384">
        <f t="shared" si="2"/>
        <v>0</v>
      </c>
    </row>
    <row r="35" spans="1:11" s="38" customFormat="1" ht="19.5" customHeight="1">
      <c r="A35" s="28" t="s">
        <v>1798</v>
      </c>
      <c r="B35" s="27" t="s">
        <v>1786</v>
      </c>
      <c r="C35" s="44" t="s">
        <v>1799</v>
      </c>
      <c r="D35" s="40">
        <v>0</v>
      </c>
      <c r="E35" s="144">
        <v>0</v>
      </c>
      <c r="F35" s="145">
        <v>0</v>
      </c>
      <c r="G35" s="146">
        <v>0</v>
      </c>
      <c r="H35" s="146">
        <v>0</v>
      </c>
      <c r="I35" s="382">
        <f t="shared" si="0"/>
        <v>0</v>
      </c>
      <c r="J35" s="383">
        <f t="shared" si="1"/>
        <v>0</v>
      </c>
      <c r="K35" s="384">
        <f t="shared" si="2"/>
        <v>0</v>
      </c>
    </row>
    <row r="36" spans="1:11" s="38" customFormat="1" ht="19.5" customHeight="1">
      <c r="A36" s="28"/>
      <c r="B36" s="27"/>
      <c r="C36" s="892" t="s">
        <v>588</v>
      </c>
      <c r="D36" s="346">
        <v>0</v>
      </c>
      <c r="E36" s="347">
        <v>0</v>
      </c>
      <c r="F36" s="873">
        <v>0</v>
      </c>
      <c r="G36" s="348">
        <v>0</v>
      </c>
      <c r="H36" s="348">
        <v>0</v>
      </c>
      <c r="I36" s="382">
        <f t="shared" si="0"/>
        <v>0</v>
      </c>
      <c r="J36" s="383">
        <f t="shared" si="1"/>
        <v>0</v>
      </c>
      <c r="K36" s="384">
        <f t="shared" si="2"/>
        <v>0</v>
      </c>
    </row>
    <row r="37" spans="1:11" s="38" customFormat="1" ht="19.5" customHeight="1">
      <c r="A37" s="28"/>
      <c r="B37" s="29"/>
      <c r="C37" s="42" t="s">
        <v>1769</v>
      </c>
      <c r="D37" s="43">
        <f>SUM(D23:D36)</f>
        <v>96936</v>
      </c>
      <c r="E37" s="83">
        <f>SUM(E23:E36)</f>
        <v>91126</v>
      </c>
      <c r="F37" s="85">
        <f>SUM(F23:F36)</f>
        <v>98177</v>
      </c>
      <c r="G37" s="84">
        <f>SUM(G23:G36)</f>
        <v>0</v>
      </c>
      <c r="H37" s="84">
        <f>SUM(H23:H36)</f>
        <v>93950</v>
      </c>
      <c r="I37" s="394">
        <f t="shared" si="0"/>
        <v>93950</v>
      </c>
      <c r="J37" s="386">
        <f t="shared" si="1"/>
        <v>93950</v>
      </c>
      <c r="K37" s="612">
        <f t="shared" si="2"/>
        <v>91832</v>
      </c>
    </row>
    <row r="38" spans="1:11" s="38" customFormat="1" ht="19.5" customHeight="1">
      <c r="A38" s="28"/>
      <c r="B38" s="27"/>
      <c r="C38" s="33" t="s">
        <v>1800</v>
      </c>
      <c r="D38" s="34">
        <v>0</v>
      </c>
      <c r="E38" s="140">
        <v>0</v>
      </c>
      <c r="F38" s="141">
        <v>0</v>
      </c>
      <c r="G38" s="142">
        <v>0</v>
      </c>
      <c r="H38" s="142">
        <v>0</v>
      </c>
      <c r="I38" s="388">
        <f t="shared" si="0"/>
        <v>0</v>
      </c>
      <c r="J38" s="380">
        <f t="shared" si="1"/>
        <v>0</v>
      </c>
      <c r="K38" s="381">
        <f t="shared" si="2"/>
        <v>0</v>
      </c>
    </row>
    <row r="39" spans="1:11" s="38" customFormat="1" ht="19.5" customHeight="1">
      <c r="A39" s="28"/>
      <c r="B39" s="27"/>
      <c r="C39" s="44" t="s">
        <v>1801</v>
      </c>
      <c r="D39" s="40">
        <v>25000</v>
      </c>
      <c r="E39" s="144">
        <v>23581</v>
      </c>
      <c r="F39" s="145">
        <v>25012</v>
      </c>
      <c r="G39" s="146">
        <v>0</v>
      </c>
      <c r="H39" s="146">
        <v>23938</v>
      </c>
      <c r="I39" s="382">
        <f aca="true" t="shared" si="3" ref="I39:I70">SUM(G39:H39)</f>
        <v>23938</v>
      </c>
      <c r="J39" s="383">
        <f aca="true" t="shared" si="4" ref="J39:J70">H39</f>
        <v>23938</v>
      </c>
      <c r="K39" s="384">
        <f aca="true" t="shared" si="5" ref="K39:K70">ROUND((E39*3+J39)/4,0)</f>
        <v>23670</v>
      </c>
    </row>
    <row r="40" spans="1:11" s="38" customFormat="1" ht="19.5" customHeight="1">
      <c r="A40" s="28"/>
      <c r="B40" s="27" t="s">
        <v>1802</v>
      </c>
      <c r="C40" s="44" t="s">
        <v>1803</v>
      </c>
      <c r="D40" s="40">
        <v>0</v>
      </c>
      <c r="E40" s="144">
        <v>0</v>
      </c>
      <c r="F40" s="145">
        <v>0</v>
      </c>
      <c r="G40" s="146">
        <v>0</v>
      </c>
      <c r="H40" s="146">
        <v>0</v>
      </c>
      <c r="I40" s="382">
        <f t="shared" si="3"/>
        <v>0</v>
      </c>
      <c r="J40" s="383">
        <f t="shared" si="4"/>
        <v>0</v>
      </c>
      <c r="K40" s="384">
        <f t="shared" si="5"/>
        <v>0</v>
      </c>
    </row>
    <row r="41" spans="1:11" s="38" customFormat="1" ht="19.5" customHeight="1">
      <c r="A41" s="28"/>
      <c r="B41" s="27"/>
      <c r="C41" s="44" t="s">
        <v>1804</v>
      </c>
      <c r="D41" s="40">
        <v>0</v>
      </c>
      <c r="E41" s="144">
        <v>0</v>
      </c>
      <c r="F41" s="145">
        <v>0</v>
      </c>
      <c r="G41" s="146">
        <v>0</v>
      </c>
      <c r="H41" s="146">
        <v>0</v>
      </c>
      <c r="I41" s="382">
        <f t="shared" si="3"/>
        <v>0</v>
      </c>
      <c r="J41" s="383">
        <f t="shared" si="4"/>
        <v>0</v>
      </c>
      <c r="K41" s="384">
        <f t="shared" si="5"/>
        <v>0</v>
      </c>
    </row>
    <row r="42" spans="1:16" s="38" customFormat="1" ht="19.5" customHeight="1">
      <c r="A42" s="153"/>
      <c r="B42" s="27"/>
      <c r="C42" s="44" t="s">
        <v>1805</v>
      </c>
      <c r="D42" s="40">
        <v>0</v>
      </c>
      <c r="E42" s="144">
        <v>0</v>
      </c>
      <c r="F42" s="145">
        <v>0</v>
      </c>
      <c r="G42" s="146">
        <v>0</v>
      </c>
      <c r="H42" s="146">
        <v>0</v>
      </c>
      <c r="I42" s="382">
        <f t="shared" si="3"/>
        <v>0</v>
      </c>
      <c r="J42" s="383">
        <f t="shared" si="4"/>
        <v>0</v>
      </c>
      <c r="K42" s="384">
        <f t="shared" si="5"/>
        <v>0</v>
      </c>
      <c r="L42" s="11"/>
      <c r="M42" s="11"/>
      <c r="N42" s="11"/>
      <c r="O42" s="11"/>
      <c r="P42" s="11"/>
    </row>
    <row r="43" spans="1:16" s="38" customFormat="1" ht="19.5" customHeight="1">
      <c r="A43" s="28" t="s">
        <v>1806</v>
      </c>
      <c r="B43" s="27"/>
      <c r="C43" s="44" t="s">
        <v>1882</v>
      </c>
      <c r="D43" s="40">
        <v>0</v>
      </c>
      <c r="E43" s="144">
        <v>0</v>
      </c>
      <c r="F43" s="145">
        <v>0</v>
      </c>
      <c r="G43" s="146">
        <v>0</v>
      </c>
      <c r="H43" s="146">
        <v>0</v>
      </c>
      <c r="I43" s="382">
        <f t="shared" si="3"/>
        <v>0</v>
      </c>
      <c r="J43" s="383">
        <f t="shared" si="4"/>
        <v>0</v>
      </c>
      <c r="K43" s="384">
        <f t="shared" si="5"/>
        <v>0</v>
      </c>
      <c r="L43" s="11"/>
      <c r="M43" s="11"/>
      <c r="N43" s="11"/>
      <c r="O43" s="11"/>
      <c r="P43" s="11"/>
    </row>
    <row r="44" spans="1:16" s="38" customFormat="1" ht="19.5" customHeight="1">
      <c r="A44" s="28"/>
      <c r="B44" s="27" t="s">
        <v>1883</v>
      </c>
      <c r="C44" s="44" t="s">
        <v>1884</v>
      </c>
      <c r="D44" s="40">
        <v>5600</v>
      </c>
      <c r="E44" s="144">
        <v>4647</v>
      </c>
      <c r="F44" s="145">
        <v>4517</v>
      </c>
      <c r="G44" s="146">
        <v>0</v>
      </c>
      <c r="H44" s="146">
        <v>4614</v>
      </c>
      <c r="I44" s="382">
        <f t="shared" si="3"/>
        <v>4614</v>
      </c>
      <c r="J44" s="383">
        <f t="shared" si="4"/>
        <v>4614</v>
      </c>
      <c r="K44" s="384">
        <f t="shared" si="5"/>
        <v>4639</v>
      </c>
      <c r="L44" s="11"/>
      <c r="M44" s="11"/>
      <c r="N44" s="11"/>
      <c r="O44" s="11"/>
      <c r="P44" s="11"/>
    </row>
    <row r="45" spans="1:16" s="38" customFormat="1" ht="19.5" customHeight="1">
      <c r="A45" s="28"/>
      <c r="B45" s="27"/>
      <c r="C45" s="44" t="s">
        <v>1885</v>
      </c>
      <c r="D45" s="40">
        <v>0</v>
      </c>
      <c r="E45" s="144">
        <v>0</v>
      </c>
      <c r="F45" s="145">
        <v>0</v>
      </c>
      <c r="G45" s="146">
        <v>0</v>
      </c>
      <c r="H45" s="146">
        <v>0</v>
      </c>
      <c r="I45" s="382">
        <f t="shared" si="3"/>
        <v>0</v>
      </c>
      <c r="J45" s="383">
        <f t="shared" si="4"/>
        <v>0</v>
      </c>
      <c r="K45" s="384">
        <f t="shared" si="5"/>
        <v>0</v>
      </c>
      <c r="L45" s="11"/>
      <c r="M45" s="11"/>
      <c r="N45" s="11"/>
      <c r="O45" s="11"/>
      <c r="P45" s="11"/>
    </row>
    <row r="46" spans="1:16" s="38" customFormat="1" ht="19.5" customHeight="1">
      <c r="A46" s="28"/>
      <c r="B46" s="27"/>
      <c r="C46" s="44" t="s">
        <v>1886</v>
      </c>
      <c r="D46" s="40">
        <v>0</v>
      </c>
      <c r="E46" s="144">
        <v>0</v>
      </c>
      <c r="F46" s="145">
        <v>0</v>
      </c>
      <c r="G46" s="146">
        <v>0</v>
      </c>
      <c r="H46" s="146">
        <v>0</v>
      </c>
      <c r="I46" s="382">
        <f t="shared" si="3"/>
        <v>0</v>
      </c>
      <c r="J46" s="383">
        <f t="shared" si="4"/>
        <v>0</v>
      </c>
      <c r="K46" s="384">
        <f t="shared" si="5"/>
        <v>0</v>
      </c>
      <c r="L46" s="11"/>
      <c r="M46" s="11"/>
      <c r="N46" s="11"/>
      <c r="O46" s="11"/>
      <c r="P46" s="11"/>
    </row>
    <row r="47" spans="1:16" s="38" customFormat="1" ht="19.5" customHeight="1">
      <c r="A47" s="28"/>
      <c r="B47" s="27"/>
      <c r="C47" s="44" t="s">
        <v>1887</v>
      </c>
      <c r="D47" s="40">
        <v>0</v>
      </c>
      <c r="E47" s="144">
        <v>0</v>
      </c>
      <c r="F47" s="145">
        <v>0</v>
      </c>
      <c r="G47" s="146">
        <v>0</v>
      </c>
      <c r="H47" s="146">
        <v>0</v>
      </c>
      <c r="I47" s="382">
        <f t="shared" si="3"/>
        <v>0</v>
      </c>
      <c r="J47" s="383">
        <f t="shared" si="4"/>
        <v>0</v>
      </c>
      <c r="K47" s="384">
        <f t="shared" si="5"/>
        <v>0</v>
      </c>
      <c r="L47" s="11"/>
      <c r="M47" s="11"/>
      <c r="N47" s="11"/>
      <c r="O47" s="11"/>
      <c r="P47" s="11"/>
    </row>
    <row r="48" spans="1:16" s="38" customFormat="1" ht="19.5" customHeight="1">
      <c r="A48" s="28"/>
      <c r="B48" s="27" t="s">
        <v>1794</v>
      </c>
      <c r="C48" s="44" t="s">
        <v>1888</v>
      </c>
      <c r="D48" s="40">
        <v>0</v>
      </c>
      <c r="E48" s="144">
        <v>0</v>
      </c>
      <c r="F48" s="145">
        <v>0</v>
      </c>
      <c r="G48" s="146">
        <v>0</v>
      </c>
      <c r="H48" s="146">
        <v>0</v>
      </c>
      <c r="I48" s="382">
        <f t="shared" si="3"/>
        <v>0</v>
      </c>
      <c r="J48" s="383">
        <f t="shared" si="4"/>
        <v>0</v>
      </c>
      <c r="K48" s="384">
        <f t="shared" si="5"/>
        <v>0</v>
      </c>
      <c r="L48" s="11"/>
      <c r="M48" s="11"/>
      <c r="N48" s="11"/>
      <c r="O48" s="11"/>
      <c r="P48" s="11"/>
    </row>
    <row r="49" spans="1:16" s="38" customFormat="1" ht="19.5" customHeight="1">
      <c r="A49" s="28"/>
      <c r="B49" s="27"/>
      <c r="C49" s="44" t="s">
        <v>1889</v>
      </c>
      <c r="D49" s="40">
        <v>0</v>
      </c>
      <c r="E49" s="144">
        <v>0</v>
      </c>
      <c r="F49" s="145">
        <v>0</v>
      </c>
      <c r="G49" s="146">
        <v>0</v>
      </c>
      <c r="H49" s="146">
        <v>0</v>
      </c>
      <c r="I49" s="382">
        <f t="shared" si="3"/>
        <v>0</v>
      </c>
      <c r="J49" s="383">
        <f t="shared" si="4"/>
        <v>0</v>
      </c>
      <c r="K49" s="384">
        <f t="shared" si="5"/>
        <v>0</v>
      </c>
      <c r="L49" s="11"/>
      <c r="M49" s="11"/>
      <c r="N49" s="11"/>
      <c r="O49" s="11"/>
      <c r="P49" s="11"/>
    </row>
    <row r="50" spans="1:16" s="38" customFormat="1" ht="19.5" customHeight="1">
      <c r="A50" s="28" t="s">
        <v>1890</v>
      </c>
      <c r="B50" s="27"/>
      <c r="C50" s="44" t="s">
        <v>1891</v>
      </c>
      <c r="D50" s="40">
        <v>4200</v>
      </c>
      <c r="E50" s="144">
        <v>3519</v>
      </c>
      <c r="F50" s="145">
        <v>3434</v>
      </c>
      <c r="G50" s="146">
        <v>0</v>
      </c>
      <c r="H50" s="146">
        <v>3500</v>
      </c>
      <c r="I50" s="382">
        <f t="shared" si="3"/>
        <v>3500</v>
      </c>
      <c r="J50" s="383">
        <f t="shared" si="4"/>
        <v>3500</v>
      </c>
      <c r="K50" s="384">
        <f t="shared" si="5"/>
        <v>3514</v>
      </c>
      <c r="L50" s="11"/>
      <c r="M50" s="11"/>
      <c r="N50" s="11"/>
      <c r="O50" s="11"/>
      <c r="P50" s="11"/>
    </row>
    <row r="51" spans="1:16" s="38" customFormat="1" ht="19.5" customHeight="1">
      <c r="A51" s="28"/>
      <c r="B51" s="27"/>
      <c r="C51" s="44" t="s">
        <v>1892</v>
      </c>
      <c r="D51" s="40">
        <v>1650</v>
      </c>
      <c r="E51" s="144">
        <v>1557</v>
      </c>
      <c r="F51" s="145">
        <v>1516</v>
      </c>
      <c r="G51" s="146">
        <v>0</v>
      </c>
      <c r="H51" s="146">
        <v>1547</v>
      </c>
      <c r="I51" s="382">
        <f t="shared" si="3"/>
        <v>1547</v>
      </c>
      <c r="J51" s="383">
        <f t="shared" si="4"/>
        <v>1547</v>
      </c>
      <c r="K51" s="384">
        <f t="shared" si="5"/>
        <v>1555</v>
      </c>
      <c r="L51" s="11"/>
      <c r="M51" s="11"/>
      <c r="N51" s="11"/>
      <c r="O51" s="11"/>
      <c r="P51" s="11"/>
    </row>
    <row r="52" spans="1:16" s="38" customFormat="1" ht="19.5" customHeight="1">
      <c r="A52" s="28"/>
      <c r="B52" s="27" t="s">
        <v>1786</v>
      </c>
      <c r="C52" s="44" t="s">
        <v>1893</v>
      </c>
      <c r="D52" s="40">
        <v>0</v>
      </c>
      <c r="E52" s="144">
        <v>0</v>
      </c>
      <c r="F52" s="145">
        <v>0</v>
      </c>
      <c r="G52" s="146">
        <v>0</v>
      </c>
      <c r="H52" s="146">
        <v>0</v>
      </c>
      <c r="I52" s="382">
        <f t="shared" si="3"/>
        <v>0</v>
      </c>
      <c r="J52" s="383">
        <f t="shared" si="4"/>
        <v>0</v>
      </c>
      <c r="K52" s="384">
        <f t="shared" si="5"/>
        <v>0</v>
      </c>
      <c r="L52" s="11"/>
      <c r="M52" s="11"/>
      <c r="N52" s="11"/>
      <c r="O52" s="11"/>
      <c r="P52" s="11"/>
    </row>
    <row r="53" spans="1:16" s="38" customFormat="1" ht="19.5" customHeight="1">
      <c r="A53" s="28"/>
      <c r="B53" s="27"/>
      <c r="C53" s="44" t="s">
        <v>1894</v>
      </c>
      <c r="D53" s="40">
        <v>420</v>
      </c>
      <c r="E53" s="144">
        <v>632</v>
      </c>
      <c r="F53" s="145">
        <v>800</v>
      </c>
      <c r="G53" s="146">
        <v>0</v>
      </c>
      <c r="H53" s="146">
        <v>674</v>
      </c>
      <c r="I53" s="382">
        <f t="shared" si="3"/>
        <v>674</v>
      </c>
      <c r="J53" s="383">
        <f t="shared" si="4"/>
        <v>674</v>
      </c>
      <c r="K53" s="384">
        <f t="shared" si="5"/>
        <v>643</v>
      </c>
      <c r="L53" s="11"/>
      <c r="M53" s="11"/>
      <c r="N53" s="11"/>
      <c r="O53" s="11"/>
      <c r="P53" s="11"/>
    </row>
    <row r="54" spans="1:16" s="38" customFormat="1" ht="19.5" customHeight="1">
      <c r="A54" s="28"/>
      <c r="B54" s="27"/>
      <c r="C54" s="44" t="s">
        <v>1895</v>
      </c>
      <c r="D54" s="40">
        <v>0</v>
      </c>
      <c r="E54" s="144">
        <v>0</v>
      </c>
      <c r="F54" s="145">
        <v>0</v>
      </c>
      <c r="G54" s="146">
        <v>0</v>
      </c>
      <c r="H54" s="146">
        <v>0</v>
      </c>
      <c r="I54" s="382">
        <f t="shared" si="3"/>
        <v>0</v>
      </c>
      <c r="J54" s="383">
        <f t="shared" si="4"/>
        <v>0</v>
      </c>
      <c r="K54" s="384">
        <f t="shared" si="5"/>
        <v>0</v>
      </c>
      <c r="L54" s="11"/>
      <c r="M54" s="11"/>
      <c r="N54" s="11"/>
      <c r="O54" s="11"/>
      <c r="P54" s="11"/>
    </row>
    <row r="55" spans="1:16" s="38" customFormat="1" ht="19.5" customHeight="1">
      <c r="A55" s="28"/>
      <c r="B55" s="27"/>
      <c r="C55" s="42" t="s">
        <v>1769</v>
      </c>
      <c r="D55" s="154">
        <f>SUM(D38:D54)</f>
        <v>36870</v>
      </c>
      <c r="E55" s="83">
        <f>SUM(E38:E54)</f>
        <v>33936</v>
      </c>
      <c r="F55" s="85">
        <f>SUM(F38:F54)</f>
        <v>35279</v>
      </c>
      <c r="G55" s="84">
        <f>SUM(G38:G54)</f>
        <v>0</v>
      </c>
      <c r="H55" s="84">
        <f>SUM(H38:H54)</f>
        <v>34273</v>
      </c>
      <c r="I55" s="394">
        <f t="shared" si="3"/>
        <v>34273</v>
      </c>
      <c r="J55" s="386">
        <f t="shared" si="4"/>
        <v>34273</v>
      </c>
      <c r="K55" s="387">
        <f t="shared" si="5"/>
        <v>34020</v>
      </c>
      <c r="L55" s="11"/>
      <c r="M55" s="11"/>
      <c r="N55" s="11"/>
      <c r="O55" s="11"/>
      <c r="P55" s="11"/>
    </row>
    <row r="56" spans="1:16" s="38" customFormat="1" ht="19.5" customHeight="1">
      <c r="A56" s="30"/>
      <c r="B56" s="1359" t="s">
        <v>1019</v>
      </c>
      <c r="C56" s="1360"/>
      <c r="D56" s="150">
        <f>SUM(D37,D55)</f>
        <v>133806</v>
      </c>
      <c r="E56" s="86">
        <f>SUM(E37,E55)</f>
        <v>125062</v>
      </c>
      <c r="F56" s="88">
        <f>SUM(F37,F55)</f>
        <v>133456</v>
      </c>
      <c r="G56" s="87">
        <f>SUM(G37,G55)</f>
        <v>0</v>
      </c>
      <c r="H56" s="87">
        <f>SUM(H37,H55)</f>
        <v>128223</v>
      </c>
      <c r="I56" s="391">
        <f t="shared" si="3"/>
        <v>128223</v>
      </c>
      <c r="J56" s="392">
        <f t="shared" si="4"/>
        <v>128223</v>
      </c>
      <c r="K56" s="397">
        <f t="shared" si="5"/>
        <v>125852</v>
      </c>
      <c r="L56" s="11"/>
      <c r="M56" s="11"/>
      <c r="N56" s="11"/>
      <c r="O56" s="11"/>
      <c r="P56" s="11"/>
    </row>
    <row r="57" spans="1:16" s="38" customFormat="1" ht="19.5" customHeight="1">
      <c r="A57" s="155"/>
      <c r="B57" s="1297" t="s">
        <v>1896</v>
      </c>
      <c r="C57" s="33" t="s">
        <v>1897</v>
      </c>
      <c r="D57" s="34">
        <v>0</v>
      </c>
      <c r="E57" s="140">
        <v>0</v>
      </c>
      <c r="F57" s="141">
        <v>0</v>
      </c>
      <c r="G57" s="142">
        <v>0</v>
      </c>
      <c r="H57" s="142">
        <v>0</v>
      </c>
      <c r="I57" s="388">
        <f t="shared" si="3"/>
        <v>0</v>
      </c>
      <c r="J57" s="380">
        <f t="shared" si="4"/>
        <v>0</v>
      </c>
      <c r="K57" s="381">
        <f t="shared" si="5"/>
        <v>0</v>
      </c>
      <c r="L57" s="11"/>
      <c r="M57" s="11"/>
      <c r="N57" s="11"/>
      <c r="O57" s="11"/>
      <c r="P57" s="11"/>
    </row>
    <row r="58" spans="1:16" s="38" customFormat="1" ht="19.5" customHeight="1">
      <c r="A58" s="143" t="s">
        <v>803</v>
      </c>
      <c r="B58" s="1311"/>
      <c r="C58" s="44" t="s">
        <v>806</v>
      </c>
      <c r="D58" s="40">
        <v>0</v>
      </c>
      <c r="E58" s="144">
        <v>0</v>
      </c>
      <c r="F58" s="145">
        <v>0</v>
      </c>
      <c r="G58" s="146">
        <v>0</v>
      </c>
      <c r="H58" s="146">
        <v>0</v>
      </c>
      <c r="I58" s="382">
        <f t="shared" si="3"/>
        <v>0</v>
      </c>
      <c r="J58" s="383">
        <f t="shared" si="4"/>
        <v>0</v>
      </c>
      <c r="K58" s="384">
        <f t="shared" si="5"/>
        <v>0</v>
      </c>
      <c r="L58" s="11"/>
      <c r="M58" s="11"/>
      <c r="N58" s="11"/>
      <c r="O58" s="11"/>
      <c r="P58" s="11"/>
    </row>
    <row r="59" spans="1:16" s="38" customFormat="1" ht="19.5" customHeight="1">
      <c r="A59" s="143"/>
      <c r="B59" s="1306"/>
      <c r="C59" s="42" t="s">
        <v>1769</v>
      </c>
      <c r="D59" s="43">
        <f>SUM(D57:D58)</f>
        <v>0</v>
      </c>
      <c r="E59" s="83">
        <f>SUM(E57:E58)</f>
        <v>0</v>
      </c>
      <c r="F59" s="85">
        <f>SUM(F57:F58)</f>
        <v>0</v>
      </c>
      <c r="G59" s="84">
        <f>SUM(G57:G58)</f>
        <v>0</v>
      </c>
      <c r="H59" s="84">
        <f>SUM(H57:H58)</f>
        <v>0</v>
      </c>
      <c r="I59" s="394">
        <f t="shared" si="3"/>
        <v>0</v>
      </c>
      <c r="J59" s="386">
        <f t="shared" si="4"/>
        <v>0</v>
      </c>
      <c r="K59" s="387">
        <f t="shared" si="5"/>
        <v>0</v>
      </c>
      <c r="L59" s="11"/>
      <c r="M59" s="11"/>
      <c r="N59" s="11"/>
      <c r="O59" s="11"/>
      <c r="P59" s="11"/>
    </row>
    <row r="60" spans="1:16" s="38" customFormat="1" ht="19.5" customHeight="1">
      <c r="A60" s="143" t="s">
        <v>804</v>
      </c>
      <c r="B60" s="1297" t="s">
        <v>1898</v>
      </c>
      <c r="C60" s="33" t="s">
        <v>1899</v>
      </c>
      <c r="D60" s="34">
        <v>524</v>
      </c>
      <c r="E60" s="140">
        <v>524</v>
      </c>
      <c r="F60" s="141">
        <v>524</v>
      </c>
      <c r="G60" s="142">
        <v>0</v>
      </c>
      <c r="H60" s="142">
        <v>524</v>
      </c>
      <c r="I60" s="388">
        <f t="shared" si="3"/>
        <v>524</v>
      </c>
      <c r="J60" s="380">
        <f t="shared" si="4"/>
        <v>524</v>
      </c>
      <c r="K60" s="381">
        <f t="shared" si="5"/>
        <v>524</v>
      </c>
      <c r="L60" s="11"/>
      <c r="M60" s="11"/>
      <c r="N60" s="11"/>
      <c r="O60" s="11"/>
      <c r="P60" s="11"/>
    </row>
    <row r="61" spans="1:16" s="38" customFormat="1" ht="19.5" customHeight="1">
      <c r="A61" s="143"/>
      <c r="B61" s="1311"/>
      <c r="C61" s="44" t="s">
        <v>1900</v>
      </c>
      <c r="D61" s="40">
        <v>470</v>
      </c>
      <c r="E61" s="144">
        <v>468</v>
      </c>
      <c r="F61" s="145">
        <v>469</v>
      </c>
      <c r="G61" s="146">
        <v>0</v>
      </c>
      <c r="H61" s="146">
        <v>468</v>
      </c>
      <c r="I61" s="382">
        <f t="shared" si="3"/>
        <v>468</v>
      </c>
      <c r="J61" s="383">
        <f t="shared" si="4"/>
        <v>468</v>
      </c>
      <c r="K61" s="384">
        <f t="shared" si="5"/>
        <v>468</v>
      </c>
      <c r="L61" s="61"/>
      <c r="M61" s="61"/>
      <c r="N61" s="61"/>
      <c r="O61" s="61"/>
      <c r="P61" s="61"/>
    </row>
    <row r="62" spans="1:16" s="38" customFormat="1" ht="19.5" customHeight="1">
      <c r="A62" s="143" t="s">
        <v>805</v>
      </c>
      <c r="B62" s="1311"/>
      <c r="C62" s="44" t="s">
        <v>1901</v>
      </c>
      <c r="D62" s="40"/>
      <c r="E62" s="144">
        <v>0</v>
      </c>
      <c r="F62" s="145">
        <v>0</v>
      </c>
      <c r="G62" s="146">
        <v>0</v>
      </c>
      <c r="H62" s="146">
        <v>0</v>
      </c>
      <c r="I62" s="382">
        <f t="shared" si="3"/>
        <v>0</v>
      </c>
      <c r="J62" s="383">
        <f t="shared" si="4"/>
        <v>0</v>
      </c>
      <c r="K62" s="384">
        <f t="shared" si="5"/>
        <v>0</v>
      </c>
      <c r="L62" s="11"/>
      <c r="M62" s="11"/>
      <c r="N62" s="11"/>
      <c r="O62" s="11"/>
      <c r="P62" s="11"/>
    </row>
    <row r="63" spans="1:16" s="38" customFormat="1" ht="19.5" customHeight="1">
      <c r="A63" s="143"/>
      <c r="B63" s="1311"/>
      <c r="C63" s="44" t="s">
        <v>1902</v>
      </c>
      <c r="D63" s="40">
        <v>290</v>
      </c>
      <c r="E63" s="144">
        <v>299</v>
      </c>
      <c r="F63" s="145">
        <v>312</v>
      </c>
      <c r="G63" s="146">
        <v>0</v>
      </c>
      <c r="H63" s="146">
        <v>302</v>
      </c>
      <c r="I63" s="382">
        <f t="shared" si="3"/>
        <v>302</v>
      </c>
      <c r="J63" s="383">
        <f t="shared" si="4"/>
        <v>302</v>
      </c>
      <c r="K63" s="384">
        <f t="shared" si="5"/>
        <v>300</v>
      </c>
      <c r="L63" s="61"/>
      <c r="M63" s="61"/>
      <c r="N63" s="61"/>
      <c r="O63" s="61"/>
      <c r="P63" s="61"/>
    </row>
    <row r="64" spans="1:16" s="38" customFormat="1" ht="19.5" customHeight="1">
      <c r="A64" s="143" t="s">
        <v>1794</v>
      </c>
      <c r="B64" s="1311"/>
      <c r="C64" s="44" t="s">
        <v>1903</v>
      </c>
      <c r="D64" s="40">
        <v>0</v>
      </c>
      <c r="E64" s="144">
        <v>0</v>
      </c>
      <c r="F64" s="145">
        <v>0</v>
      </c>
      <c r="G64" s="146">
        <v>0</v>
      </c>
      <c r="H64" s="146">
        <v>0</v>
      </c>
      <c r="I64" s="382">
        <f t="shared" si="3"/>
        <v>0</v>
      </c>
      <c r="J64" s="383">
        <f t="shared" si="4"/>
        <v>0</v>
      </c>
      <c r="K64" s="384">
        <f t="shared" si="5"/>
        <v>0</v>
      </c>
      <c r="L64" s="61"/>
      <c r="M64" s="61"/>
      <c r="N64" s="61"/>
      <c r="O64" s="61"/>
      <c r="P64" s="61"/>
    </row>
    <row r="65" spans="1:16" s="38" customFormat="1" ht="19.5" customHeight="1">
      <c r="A65" s="143"/>
      <c r="B65" s="1306"/>
      <c r="C65" s="42" t="s">
        <v>2026</v>
      </c>
      <c r="D65" s="43">
        <f>SUM(D60:D64)</f>
        <v>1284</v>
      </c>
      <c r="E65" s="83">
        <f>SUM(E60:E64)</f>
        <v>1291</v>
      </c>
      <c r="F65" s="85">
        <f>SUM(F60:F64)</f>
        <v>1305</v>
      </c>
      <c r="G65" s="84">
        <f>SUM(G60:G64)</f>
        <v>0</v>
      </c>
      <c r="H65" s="84">
        <f>SUM(H60:H64)</f>
        <v>1294</v>
      </c>
      <c r="I65" s="394">
        <f t="shared" si="3"/>
        <v>1294</v>
      </c>
      <c r="J65" s="386">
        <f t="shared" si="4"/>
        <v>1294</v>
      </c>
      <c r="K65" s="387">
        <f t="shared" si="5"/>
        <v>1292</v>
      </c>
      <c r="L65" s="61"/>
      <c r="M65" s="61"/>
      <c r="N65" s="61"/>
      <c r="O65" s="61"/>
      <c r="P65" s="61"/>
    </row>
    <row r="66" spans="1:16" s="159" customFormat="1" ht="19.5" customHeight="1">
      <c r="A66" s="143" t="s">
        <v>1904</v>
      </c>
      <c r="B66" s="1307" t="s">
        <v>1905</v>
      </c>
      <c r="C66" s="1309"/>
      <c r="D66" s="108">
        <v>0</v>
      </c>
      <c r="E66" s="156">
        <v>0</v>
      </c>
      <c r="F66" s="157">
        <v>0</v>
      </c>
      <c r="G66" s="158">
        <v>0</v>
      </c>
      <c r="H66" s="158">
        <v>0</v>
      </c>
      <c r="I66" s="376">
        <f t="shared" si="3"/>
        <v>0</v>
      </c>
      <c r="J66" s="377">
        <f t="shared" si="4"/>
        <v>0</v>
      </c>
      <c r="K66" s="612">
        <f t="shared" si="5"/>
        <v>0</v>
      </c>
      <c r="L66" s="61"/>
      <c r="M66" s="61"/>
      <c r="N66" s="61"/>
      <c r="O66" s="61"/>
      <c r="P66" s="61"/>
    </row>
    <row r="67" spans="1:16" s="38" customFormat="1" ht="19.5" customHeight="1">
      <c r="A67" s="143"/>
      <c r="B67" s="1307" t="s">
        <v>1906</v>
      </c>
      <c r="C67" s="1309"/>
      <c r="D67" s="49">
        <v>0</v>
      </c>
      <c r="E67" s="147">
        <v>0</v>
      </c>
      <c r="F67" s="148">
        <v>0</v>
      </c>
      <c r="G67" s="149">
        <v>0</v>
      </c>
      <c r="H67" s="149">
        <v>0</v>
      </c>
      <c r="I67" s="376">
        <f t="shared" si="3"/>
        <v>0</v>
      </c>
      <c r="J67" s="377">
        <f t="shared" si="4"/>
        <v>0</v>
      </c>
      <c r="K67" s="612">
        <f t="shared" si="5"/>
        <v>0</v>
      </c>
      <c r="L67" s="61"/>
      <c r="M67" s="61"/>
      <c r="N67" s="61"/>
      <c r="O67" s="61"/>
      <c r="P67" s="61"/>
    </row>
    <row r="68" spans="1:16" s="38" customFormat="1" ht="19.5" customHeight="1">
      <c r="A68" s="143"/>
      <c r="B68" s="1359" t="s">
        <v>1019</v>
      </c>
      <c r="C68" s="1360"/>
      <c r="D68" s="150">
        <f>SUM(D59,D65:D67)</f>
        <v>1284</v>
      </c>
      <c r="E68" s="86">
        <f>SUM(E59,E65:E67)</f>
        <v>1291</v>
      </c>
      <c r="F68" s="88">
        <f>SUM(F59,F65:F67)</f>
        <v>1305</v>
      </c>
      <c r="G68" s="87">
        <f>SUM(G59,G65:G67)</f>
        <v>0</v>
      </c>
      <c r="H68" s="87">
        <f>SUM(H59,H65:H67)</f>
        <v>1294</v>
      </c>
      <c r="I68" s="396">
        <f t="shared" si="3"/>
        <v>1294</v>
      </c>
      <c r="J68" s="392">
        <f t="shared" si="4"/>
        <v>1294</v>
      </c>
      <c r="K68" s="397">
        <f t="shared" si="5"/>
        <v>1292</v>
      </c>
      <c r="L68" s="61"/>
      <c r="M68" s="61"/>
      <c r="N68" s="61"/>
      <c r="O68" s="61"/>
      <c r="P68" s="61"/>
    </row>
    <row r="69" spans="1:16" s="38" customFormat="1" ht="19.5" customHeight="1">
      <c r="A69" s="1361" t="s">
        <v>1907</v>
      </c>
      <c r="B69" s="1361"/>
      <c r="C69" s="1361"/>
      <c r="D69" s="49">
        <v>320</v>
      </c>
      <c r="E69" s="147">
        <v>307</v>
      </c>
      <c r="F69" s="148">
        <v>317</v>
      </c>
      <c r="G69" s="149">
        <v>0</v>
      </c>
      <c r="H69" s="149">
        <v>310</v>
      </c>
      <c r="I69" s="376">
        <f t="shared" si="3"/>
        <v>310</v>
      </c>
      <c r="J69" s="377">
        <f t="shared" si="4"/>
        <v>310</v>
      </c>
      <c r="K69" s="612">
        <f t="shared" si="5"/>
        <v>308</v>
      </c>
      <c r="L69" s="61"/>
      <c r="M69" s="61"/>
      <c r="N69" s="61"/>
      <c r="O69" s="61"/>
      <c r="P69" s="61"/>
    </row>
    <row r="70" spans="1:16" s="38" customFormat="1" ht="19.5" customHeight="1">
      <c r="A70" s="1361" t="s">
        <v>1908</v>
      </c>
      <c r="B70" s="1361"/>
      <c r="C70" s="1361"/>
      <c r="D70" s="49">
        <v>0</v>
      </c>
      <c r="E70" s="147">
        <v>0</v>
      </c>
      <c r="F70" s="148">
        <v>0</v>
      </c>
      <c r="G70" s="149">
        <v>0</v>
      </c>
      <c r="H70" s="149">
        <v>0</v>
      </c>
      <c r="I70" s="376">
        <f t="shared" si="3"/>
        <v>0</v>
      </c>
      <c r="J70" s="377">
        <f t="shared" si="4"/>
        <v>0</v>
      </c>
      <c r="K70" s="612">
        <f t="shared" si="5"/>
        <v>0</v>
      </c>
      <c r="L70" s="61"/>
      <c r="M70" s="61"/>
      <c r="N70" s="61"/>
      <c r="O70" s="61"/>
      <c r="P70" s="61"/>
    </row>
    <row r="71" spans="1:16" s="38" customFormat="1" ht="19.5" customHeight="1">
      <c r="A71" s="1361" t="s">
        <v>1379</v>
      </c>
      <c r="B71" s="1361"/>
      <c r="C71" s="1361"/>
      <c r="D71" s="49">
        <v>120</v>
      </c>
      <c r="E71" s="147">
        <v>270</v>
      </c>
      <c r="F71" s="148">
        <v>234</v>
      </c>
      <c r="G71" s="149">
        <v>0</v>
      </c>
      <c r="H71" s="149">
        <v>261</v>
      </c>
      <c r="I71" s="376">
        <f aca="true" t="shared" si="6" ref="I71:I79">SUM(G71:H71)</f>
        <v>261</v>
      </c>
      <c r="J71" s="377">
        <f aca="true" t="shared" si="7" ref="J71:J79">H71</f>
        <v>261</v>
      </c>
      <c r="K71" s="612">
        <f aca="true" t="shared" si="8" ref="K71:K79">ROUND((E71*3+J71)/4,0)</f>
        <v>268</v>
      </c>
      <c r="L71" s="61"/>
      <c r="M71" s="61"/>
      <c r="N71" s="61"/>
      <c r="O71" s="61"/>
      <c r="P71" s="61"/>
    </row>
    <row r="72" spans="1:16" s="38" customFormat="1" ht="19.5" customHeight="1">
      <c r="A72" s="1361" t="s">
        <v>1909</v>
      </c>
      <c r="B72" s="1361"/>
      <c r="C72" s="1361"/>
      <c r="D72" s="49">
        <v>0</v>
      </c>
      <c r="E72" s="147">
        <v>0</v>
      </c>
      <c r="F72" s="148">
        <v>0</v>
      </c>
      <c r="G72" s="149">
        <v>0</v>
      </c>
      <c r="H72" s="149">
        <v>0</v>
      </c>
      <c r="I72" s="376">
        <f t="shared" si="6"/>
        <v>0</v>
      </c>
      <c r="J72" s="377">
        <f t="shared" si="7"/>
        <v>0</v>
      </c>
      <c r="K72" s="612">
        <f t="shared" si="8"/>
        <v>0</v>
      </c>
      <c r="L72" s="61"/>
      <c r="M72" s="61"/>
      <c r="N72" s="61"/>
      <c r="O72" s="61"/>
      <c r="P72" s="61"/>
    </row>
    <row r="73" spans="1:16" s="38" customFormat="1" ht="19.5" customHeight="1">
      <c r="A73" s="1361" t="s">
        <v>1910</v>
      </c>
      <c r="B73" s="1361"/>
      <c r="C73" s="1361"/>
      <c r="D73" s="49">
        <v>0</v>
      </c>
      <c r="E73" s="147">
        <v>0</v>
      </c>
      <c r="F73" s="148">
        <v>0</v>
      </c>
      <c r="G73" s="149">
        <v>0</v>
      </c>
      <c r="H73" s="149">
        <v>0</v>
      </c>
      <c r="I73" s="376">
        <f t="shared" si="6"/>
        <v>0</v>
      </c>
      <c r="J73" s="377">
        <f t="shared" si="7"/>
        <v>0</v>
      </c>
      <c r="K73" s="612">
        <f t="shared" si="8"/>
        <v>0</v>
      </c>
      <c r="L73" s="61"/>
      <c r="M73" s="61"/>
      <c r="N73" s="61"/>
      <c r="O73" s="61"/>
      <c r="P73" s="61"/>
    </row>
    <row r="74" spans="1:16" s="38" customFormat="1" ht="19.5" customHeight="1">
      <c r="A74" s="1361" t="s">
        <v>1911</v>
      </c>
      <c r="B74" s="1361"/>
      <c r="C74" s="1361"/>
      <c r="D74" s="49">
        <v>3700</v>
      </c>
      <c r="E74" s="147">
        <v>0</v>
      </c>
      <c r="F74" s="148">
        <v>0</v>
      </c>
      <c r="G74" s="149">
        <v>0</v>
      </c>
      <c r="H74" s="149">
        <v>0</v>
      </c>
      <c r="I74" s="376">
        <f t="shared" si="6"/>
        <v>0</v>
      </c>
      <c r="J74" s="377">
        <f t="shared" si="7"/>
        <v>0</v>
      </c>
      <c r="K74" s="612">
        <f t="shared" si="8"/>
        <v>0</v>
      </c>
      <c r="L74" s="61"/>
      <c r="M74" s="61"/>
      <c r="N74" s="61"/>
      <c r="O74" s="61"/>
      <c r="P74" s="61"/>
    </row>
    <row r="75" spans="1:16" s="38" customFormat="1" ht="19.5" customHeight="1">
      <c r="A75" s="1361" t="s">
        <v>1912</v>
      </c>
      <c r="B75" s="1361"/>
      <c r="C75" s="1361"/>
      <c r="D75" s="49">
        <v>0</v>
      </c>
      <c r="E75" s="147">
        <v>0</v>
      </c>
      <c r="F75" s="148">
        <v>0</v>
      </c>
      <c r="G75" s="149">
        <v>0</v>
      </c>
      <c r="H75" s="149">
        <v>0</v>
      </c>
      <c r="I75" s="376">
        <f t="shared" si="6"/>
        <v>0</v>
      </c>
      <c r="J75" s="377">
        <f t="shared" si="7"/>
        <v>0</v>
      </c>
      <c r="K75" s="612">
        <f t="shared" si="8"/>
        <v>0</v>
      </c>
      <c r="L75" s="61"/>
      <c r="M75" s="61"/>
      <c r="N75" s="61"/>
      <c r="O75" s="61"/>
      <c r="P75" s="61"/>
    </row>
    <row r="76" spans="1:16" s="38" customFormat="1" ht="19.5" customHeight="1">
      <c r="A76" s="1361" t="s">
        <v>1913</v>
      </c>
      <c r="B76" s="1361"/>
      <c r="C76" s="1361"/>
      <c r="D76" s="49">
        <v>0</v>
      </c>
      <c r="E76" s="147">
        <v>0</v>
      </c>
      <c r="F76" s="148">
        <v>0</v>
      </c>
      <c r="G76" s="149">
        <v>0</v>
      </c>
      <c r="H76" s="149">
        <v>0</v>
      </c>
      <c r="I76" s="376">
        <f t="shared" si="6"/>
        <v>0</v>
      </c>
      <c r="J76" s="377">
        <f t="shared" si="7"/>
        <v>0</v>
      </c>
      <c r="K76" s="612">
        <f t="shared" si="8"/>
        <v>0</v>
      </c>
      <c r="L76" s="61"/>
      <c r="M76" s="61"/>
      <c r="N76" s="61"/>
      <c r="O76" s="61"/>
      <c r="P76" s="61"/>
    </row>
    <row r="77" spans="1:16" s="38" customFormat="1" ht="19.5" customHeight="1">
      <c r="A77" s="1366" t="s">
        <v>807</v>
      </c>
      <c r="B77" s="1366"/>
      <c r="C77" s="1366"/>
      <c r="D77" s="49">
        <v>0</v>
      </c>
      <c r="E77" s="147">
        <v>0</v>
      </c>
      <c r="F77" s="148">
        <v>0</v>
      </c>
      <c r="G77" s="149">
        <v>0</v>
      </c>
      <c r="H77" s="149">
        <v>0</v>
      </c>
      <c r="I77" s="376">
        <f t="shared" si="6"/>
        <v>0</v>
      </c>
      <c r="J77" s="377">
        <f t="shared" si="7"/>
        <v>0</v>
      </c>
      <c r="K77" s="612">
        <f t="shared" si="8"/>
        <v>0</v>
      </c>
      <c r="L77" s="61"/>
      <c r="M77" s="61"/>
      <c r="N77" s="61"/>
      <c r="O77" s="61"/>
      <c r="P77" s="61"/>
    </row>
    <row r="78" spans="1:16" s="38" customFormat="1" ht="19.5" customHeight="1">
      <c r="A78" s="1361" t="s">
        <v>1914</v>
      </c>
      <c r="B78" s="1361"/>
      <c r="C78" s="1361"/>
      <c r="D78" s="49">
        <v>6900</v>
      </c>
      <c r="E78" s="147">
        <v>4108</v>
      </c>
      <c r="F78" s="148">
        <v>7555</v>
      </c>
      <c r="G78" s="149">
        <v>0</v>
      </c>
      <c r="H78" s="149">
        <v>9233</v>
      </c>
      <c r="I78" s="376">
        <f t="shared" si="6"/>
        <v>9233</v>
      </c>
      <c r="J78" s="377">
        <f t="shared" si="7"/>
        <v>9233</v>
      </c>
      <c r="K78" s="612">
        <f t="shared" si="8"/>
        <v>5389</v>
      </c>
      <c r="L78" s="61"/>
      <c r="M78" s="61"/>
      <c r="N78" s="61"/>
      <c r="O78" s="61"/>
      <c r="P78" s="61"/>
    </row>
    <row r="79" spans="1:16" s="38" customFormat="1" ht="19.5" customHeight="1">
      <c r="A79" s="1359" t="s">
        <v>1915</v>
      </c>
      <c r="B79" s="1365"/>
      <c r="C79" s="1360"/>
      <c r="D79" s="150">
        <f>SUM(D7,D18:D22,D56,D68:D78)</f>
        <v>181580</v>
      </c>
      <c r="E79" s="86">
        <f>SUM(E7,E18:E22,E56,E68:E78)</f>
        <v>176723</v>
      </c>
      <c r="F79" s="150">
        <f>SUM(F7,F18:F22,F56,F68:F78)</f>
        <v>186688</v>
      </c>
      <c r="G79" s="87">
        <f>SUM(G7,G18:G22,G56,G68:G78)</f>
        <v>0</v>
      </c>
      <c r="H79" s="87">
        <f>SUM(H7,H18:H22,H56,H68:H78)</f>
        <v>185014</v>
      </c>
      <c r="I79" s="396">
        <f t="shared" si="6"/>
        <v>185014</v>
      </c>
      <c r="J79" s="393">
        <f t="shared" si="7"/>
        <v>185014</v>
      </c>
      <c r="K79" s="397">
        <f t="shared" si="8"/>
        <v>178796</v>
      </c>
      <c r="L79" s="61"/>
      <c r="M79" s="61"/>
      <c r="N79" s="61"/>
      <c r="O79" s="61"/>
      <c r="P79" s="61"/>
    </row>
    <row r="80" spans="1:16" s="11" customFormat="1" ht="19.5" customHeight="1">
      <c r="A80" s="90" t="s">
        <v>1030</v>
      </c>
      <c r="B80" s="336" t="s">
        <v>592</v>
      </c>
      <c r="D80" s="57"/>
      <c r="E80" s="57"/>
      <c r="F80" s="57"/>
      <c r="L80" s="61"/>
      <c r="M80" s="61"/>
      <c r="N80" s="61"/>
      <c r="O80" s="61"/>
      <c r="P80" s="61"/>
    </row>
    <row r="81" spans="2:16" s="11" customFormat="1" ht="19.5" customHeight="1">
      <c r="B81" s="55"/>
      <c r="D81" s="57"/>
      <c r="E81" s="57"/>
      <c r="F81" s="57"/>
      <c r="L81" s="61"/>
      <c r="M81" s="61"/>
      <c r="N81" s="61"/>
      <c r="O81" s="61"/>
      <c r="P81" s="61"/>
    </row>
    <row r="82" ht="14.25">
      <c r="B82" s="344"/>
    </row>
  </sheetData>
  <sheetProtection password="CC4D" sheet="1" objects="1" scenarios="1"/>
  <mergeCells count="31">
    <mergeCell ref="A19:C19"/>
    <mergeCell ref="A22:C22"/>
    <mergeCell ref="B18:C18"/>
    <mergeCell ref="A20:C20"/>
    <mergeCell ref="A21:C21"/>
    <mergeCell ref="B8:B13"/>
    <mergeCell ref="B14:B16"/>
    <mergeCell ref="A8:A18"/>
    <mergeCell ref="B17:C17"/>
    <mergeCell ref="A79:C79"/>
    <mergeCell ref="A70:C70"/>
    <mergeCell ref="A71:C71"/>
    <mergeCell ref="A72:C72"/>
    <mergeCell ref="A73:C73"/>
    <mergeCell ref="A78:C78"/>
    <mergeCell ref="A74:C74"/>
    <mergeCell ref="A77:C77"/>
    <mergeCell ref="A75:C75"/>
    <mergeCell ref="A76:C76"/>
    <mergeCell ref="A7:C7"/>
    <mergeCell ref="E5:F5"/>
    <mergeCell ref="A1:K1"/>
    <mergeCell ref="A5:C6"/>
    <mergeCell ref="G5:J5"/>
    <mergeCell ref="B57:B59"/>
    <mergeCell ref="B60:B65"/>
    <mergeCell ref="B56:C56"/>
    <mergeCell ref="A69:C69"/>
    <mergeCell ref="B67:C67"/>
    <mergeCell ref="B68:C68"/>
    <mergeCell ref="B66:C66"/>
  </mergeCells>
  <printOptions horizontalCentered="1"/>
  <pageMargins left="0.5118110236220472" right="0.5118110236220472" top="0.984251968503937" bottom="0.5905511811023623" header="0.1968503937007874" footer="0.11811023622047245"/>
  <pageSetup fitToHeight="1" fitToWidth="1" horizontalDpi="600" verticalDpi="600" orientation="portrait" paperSize="9" scale="4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27"/>
    <pageSetUpPr fitToPage="1"/>
  </sheetPr>
  <dimension ref="A1:P146"/>
  <sheetViews>
    <sheetView showGridLines="0" showZeros="0" zoomScale="70" zoomScaleNormal="70" zoomScaleSheetLayoutView="75" workbookViewId="0" topLeftCell="A1">
      <pane xSplit="3" ySplit="5" topLeftCell="D6" activePane="bottomRight" state="frozen"/>
      <selection pane="topLeft" activeCell="E3" sqref="E3:E5"/>
      <selection pane="topRight" activeCell="E3" sqref="E3:E5"/>
      <selection pane="bottomLeft" activeCell="E3" sqref="E3:E5"/>
      <selection pane="bottomRight" activeCell="B9" sqref="B9:F9"/>
    </sheetView>
  </sheetViews>
  <sheetFormatPr defaultColWidth="8.88671875" defaultRowHeight="15.75" customHeight="1"/>
  <cols>
    <col min="1" max="1" width="4.10546875" style="11" customWidth="1"/>
    <col min="2" max="2" width="4.99609375" style="11" customWidth="1"/>
    <col min="3" max="3" width="24.21484375" style="52" customWidth="1"/>
    <col min="4" max="6" width="15.6640625" style="161" customWidth="1"/>
    <col min="7" max="7" width="16.21484375" style="161" hidden="1" customWidth="1"/>
    <col min="8" max="11" width="16.21484375" style="161" customWidth="1"/>
    <col min="12" max="16" width="7.99609375" style="61" customWidth="1"/>
    <col min="17" max="16384" width="7.99609375" style="161" customWidth="1"/>
  </cols>
  <sheetData>
    <row r="1" spans="1:16" s="122" customFormat="1" ht="24.75" customHeight="1">
      <c r="A1" s="162"/>
      <c r="B1" s="162"/>
      <c r="C1" s="162"/>
      <c r="D1" s="128"/>
      <c r="E1" s="128"/>
      <c r="F1" s="129"/>
      <c r="L1" s="1"/>
      <c r="M1" s="1"/>
      <c r="N1" s="1"/>
      <c r="O1" s="1"/>
      <c r="P1" s="1"/>
    </row>
    <row r="2" spans="1:16" s="122" customFormat="1" ht="15.75" customHeight="1">
      <c r="A2" s="163" t="s">
        <v>1916</v>
      </c>
      <c r="B2" s="11"/>
      <c r="C2" s="162"/>
      <c r="D2" s="128"/>
      <c r="E2" s="128"/>
      <c r="F2" s="129"/>
      <c r="L2" s="1"/>
      <c r="M2" s="1"/>
      <c r="N2" s="1"/>
      <c r="O2" s="1"/>
      <c r="P2" s="1"/>
    </row>
    <row r="3" spans="11:16" s="11" customFormat="1" ht="15.75" customHeight="1">
      <c r="K3" s="22" t="s">
        <v>1917</v>
      </c>
      <c r="L3" s="1"/>
      <c r="M3" s="1"/>
      <c r="N3" s="1"/>
      <c r="O3" s="1"/>
      <c r="P3" s="1"/>
    </row>
    <row r="4" spans="1:16" s="11" customFormat="1" ht="18.75" customHeight="1">
      <c r="A4" s="1320" t="s">
        <v>1918</v>
      </c>
      <c r="B4" s="1321"/>
      <c r="C4" s="1322"/>
      <c r="D4" s="23" t="s">
        <v>74</v>
      </c>
      <c r="E4" s="1362" t="s">
        <v>1545</v>
      </c>
      <c r="F4" s="1363"/>
      <c r="G4" s="1364" t="s">
        <v>1549</v>
      </c>
      <c r="H4" s="1364"/>
      <c r="I4" s="1364"/>
      <c r="J4" s="1363"/>
      <c r="K4" s="23" t="s">
        <v>1031</v>
      </c>
      <c r="L4" s="1"/>
      <c r="M4" s="1"/>
      <c r="N4" s="1"/>
      <c r="O4" s="1"/>
      <c r="P4" s="1"/>
    </row>
    <row r="5" spans="1:16" s="11" customFormat="1" ht="18.75" customHeight="1">
      <c r="A5" s="1298"/>
      <c r="B5" s="1299"/>
      <c r="C5" s="1292"/>
      <c r="D5" s="29" t="s">
        <v>1032</v>
      </c>
      <c r="E5" s="31" t="s">
        <v>1033</v>
      </c>
      <c r="F5" s="32" t="s">
        <v>1034</v>
      </c>
      <c r="G5" s="294" t="s">
        <v>1128</v>
      </c>
      <c r="H5" s="294" t="s">
        <v>1129</v>
      </c>
      <c r="I5" s="131" t="s">
        <v>1035</v>
      </c>
      <c r="J5" s="132" t="s">
        <v>1547</v>
      </c>
      <c r="K5" s="29" t="s">
        <v>1548</v>
      </c>
      <c r="L5" s="1"/>
      <c r="M5" s="1"/>
      <c r="N5" s="1"/>
      <c r="O5" s="1"/>
      <c r="P5" s="1"/>
    </row>
    <row r="6" spans="1:16" s="38" customFormat="1" ht="18.75" customHeight="1">
      <c r="A6" s="1297" t="s">
        <v>1919</v>
      </c>
      <c r="B6" s="1310" t="s">
        <v>1920</v>
      </c>
      <c r="C6" s="1310"/>
      <c r="D6" s="430">
        <v>0</v>
      </c>
      <c r="E6" s="429">
        <v>0</v>
      </c>
      <c r="F6" s="576"/>
      <c r="G6" s="423">
        <v>0</v>
      </c>
      <c r="H6" s="423">
        <v>0</v>
      </c>
      <c r="I6" s="388">
        <f aca="true" t="shared" si="0" ref="I6:I37">SUM(G6:H6)</f>
        <v>0</v>
      </c>
      <c r="J6" s="380">
        <f aca="true" t="shared" si="1" ref="J6:J37">H6</f>
        <v>0</v>
      </c>
      <c r="K6" s="403">
        <f aca="true" t="shared" si="2" ref="K6:K37">ROUND((E6*3+J6)/4,0)</f>
        <v>0</v>
      </c>
      <c r="L6" s="1"/>
      <c r="M6" s="1"/>
      <c r="N6" s="1"/>
      <c r="O6" s="1"/>
      <c r="P6" s="1"/>
    </row>
    <row r="7" spans="1:16" s="38" customFormat="1" ht="21.75" customHeight="1">
      <c r="A7" s="1311"/>
      <c r="B7" s="1300" t="s">
        <v>1921</v>
      </c>
      <c r="C7" s="1300"/>
      <c r="D7" s="432">
        <v>0</v>
      </c>
      <c r="E7" s="469">
        <f>'14.예치금유가증권이자'!D21</f>
        <v>0</v>
      </c>
      <c r="F7" s="577">
        <v>0</v>
      </c>
      <c r="G7" s="424">
        <v>0</v>
      </c>
      <c r="H7" s="424">
        <v>0</v>
      </c>
      <c r="I7" s="382">
        <f t="shared" si="0"/>
        <v>0</v>
      </c>
      <c r="J7" s="383">
        <f t="shared" si="1"/>
        <v>0</v>
      </c>
      <c r="K7" s="384">
        <f t="shared" si="2"/>
        <v>0</v>
      </c>
      <c r="L7" s="1"/>
      <c r="M7" s="1"/>
      <c r="N7" s="1"/>
      <c r="O7" s="1"/>
      <c r="P7" s="1"/>
    </row>
    <row r="8" spans="1:16" s="38" customFormat="1" ht="23.25" customHeight="1">
      <c r="A8" s="1311"/>
      <c r="B8" s="1380" t="s">
        <v>1345</v>
      </c>
      <c r="C8" s="1380"/>
      <c r="D8" s="432">
        <v>0</v>
      </c>
      <c r="E8" s="431">
        <v>0</v>
      </c>
      <c r="F8" s="577">
        <v>0</v>
      </c>
      <c r="G8" s="424">
        <v>0</v>
      </c>
      <c r="H8" s="424">
        <v>0</v>
      </c>
      <c r="I8" s="382">
        <f t="shared" si="0"/>
        <v>0</v>
      </c>
      <c r="J8" s="383">
        <f t="shared" si="1"/>
        <v>0</v>
      </c>
      <c r="K8" s="384">
        <f t="shared" si="2"/>
        <v>0</v>
      </c>
      <c r="L8" s="11"/>
      <c r="M8" s="11"/>
      <c r="N8" s="11"/>
      <c r="O8" s="11"/>
      <c r="P8" s="11"/>
    </row>
    <row r="9" spans="1:16" s="38" customFormat="1" ht="18.75" customHeight="1">
      <c r="A9" s="1311"/>
      <c r="B9" s="1380" t="s">
        <v>1928</v>
      </c>
      <c r="C9" s="1380"/>
      <c r="D9" s="432">
        <v>4600</v>
      </c>
      <c r="E9" s="431">
        <v>5015</v>
      </c>
      <c r="F9" s="577">
        <v>5450</v>
      </c>
      <c r="G9" s="424">
        <v>0</v>
      </c>
      <c r="H9" s="424">
        <v>5123</v>
      </c>
      <c r="I9" s="382">
        <f t="shared" si="0"/>
        <v>5123</v>
      </c>
      <c r="J9" s="383">
        <f t="shared" si="1"/>
        <v>5123</v>
      </c>
      <c r="K9" s="384">
        <f t="shared" si="2"/>
        <v>5042</v>
      </c>
      <c r="L9" s="11"/>
      <c r="M9" s="11"/>
      <c r="N9" s="11"/>
      <c r="O9" s="11"/>
      <c r="P9" s="11"/>
    </row>
    <row r="10" spans="1:16" s="38" customFormat="1" ht="18.75" customHeight="1">
      <c r="A10" s="1311"/>
      <c r="B10" s="1380" t="s">
        <v>1929</v>
      </c>
      <c r="C10" s="1380"/>
      <c r="D10" s="432">
        <v>0</v>
      </c>
      <c r="E10" s="431">
        <v>0</v>
      </c>
      <c r="F10" s="577">
        <v>0</v>
      </c>
      <c r="G10" s="424">
        <v>0</v>
      </c>
      <c r="H10" s="424">
        <v>0</v>
      </c>
      <c r="I10" s="382">
        <f t="shared" si="0"/>
        <v>0</v>
      </c>
      <c r="J10" s="383">
        <f t="shared" si="1"/>
        <v>0</v>
      </c>
      <c r="K10" s="384">
        <f t="shared" si="2"/>
        <v>0</v>
      </c>
      <c r="L10" s="11"/>
      <c r="M10" s="11"/>
      <c r="N10" s="11"/>
      <c r="O10" s="11"/>
      <c r="P10" s="11"/>
    </row>
    <row r="11" spans="1:16" s="38" customFormat="1" ht="21.75" customHeight="1">
      <c r="A11" s="1311"/>
      <c r="B11" s="1380" t="s">
        <v>1936</v>
      </c>
      <c r="C11" s="1380"/>
      <c r="D11" s="432">
        <v>5400</v>
      </c>
      <c r="E11" s="431">
        <v>5100</v>
      </c>
      <c r="F11" s="577">
        <v>4412</v>
      </c>
      <c r="G11" s="424">
        <v>0</v>
      </c>
      <c r="H11" s="424">
        <v>4928</v>
      </c>
      <c r="I11" s="382">
        <f t="shared" si="0"/>
        <v>4928</v>
      </c>
      <c r="J11" s="383">
        <f t="shared" si="1"/>
        <v>4928</v>
      </c>
      <c r="K11" s="384">
        <f t="shared" si="2"/>
        <v>5057</v>
      </c>
      <c r="L11" s="11"/>
      <c r="M11" s="11"/>
      <c r="N11" s="11"/>
      <c r="O11" s="11"/>
      <c r="P11" s="11"/>
    </row>
    <row r="12" spans="1:16" s="38" customFormat="1" ht="18.75" customHeight="1">
      <c r="A12" s="1311"/>
      <c r="B12" s="1380" t="s">
        <v>1937</v>
      </c>
      <c r="C12" s="1380"/>
      <c r="D12" s="432">
        <v>0</v>
      </c>
      <c r="E12" s="431">
        <v>0</v>
      </c>
      <c r="F12" s="577">
        <v>0</v>
      </c>
      <c r="G12" s="424">
        <v>0</v>
      </c>
      <c r="H12" s="424">
        <v>0</v>
      </c>
      <c r="I12" s="382">
        <f t="shared" si="0"/>
        <v>0</v>
      </c>
      <c r="J12" s="383">
        <f t="shared" si="1"/>
        <v>0</v>
      </c>
      <c r="K12" s="384">
        <f t="shared" si="2"/>
        <v>0</v>
      </c>
      <c r="L12" s="11"/>
      <c r="M12" s="11"/>
      <c r="N12" s="11"/>
      <c r="O12" s="11"/>
      <c r="P12" s="11"/>
    </row>
    <row r="13" spans="1:16" s="38" customFormat="1" ht="18.75" customHeight="1">
      <c r="A13" s="1311"/>
      <c r="B13" s="1380" t="s">
        <v>1938</v>
      </c>
      <c r="C13" s="1380"/>
      <c r="D13" s="432">
        <v>40</v>
      </c>
      <c r="E13" s="431">
        <v>23</v>
      </c>
      <c r="F13" s="577">
        <v>33</v>
      </c>
      <c r="G13" s="424">
        <v>0</v>
      </c>
      <c r="H13" s="424">
        <v>26</v>
      </c>
      <c r="I13" s="382">
        <f t="shared" si="0"/>
        <v>26</v>
      </c>
      <c r="J13" s="383">
        <f t="shared" si="1"/>
        <v>26</v>
      </c>
      <c r="K13" s="384">
        <f t="shared" si="2"/>
        <v>24</v>
      </c>
      <c r="L13" s="11"/>
      <c r="M13" s="11"/>
      <c r="N13" s="11"/>
      <c r="O13" s="11"/>
      <c r="P13" s="11"/>
    </row>
    <row r="14" spans="1:11" s="38" customFormat="1" ht="23.25" customHeight="1">
      <c r="A14" s="1311"/>
      <c r="B14" s="1380" t="s">
        <v>1939</v>
      </c>
      <c r="C14" s="1380"/>
      <c r="D14" s="432">
        <v>0</v>
      </c>
      <c r="E14" s="431">
        <v>5</v>
      </c>
      <c r="F14" s="577">
        <v>32</v>
      </c>
      <c r="G14" s="424">
        <v>0</v>
      </c>
      <c r="H14" s="424">
        <v>12</v>
      </c>
      <c r="I14" s="382">
        <f t="shared" si="0"/>
        <v>12</v>
      </c>
      <c r="J14" s="383">
        <f t="shared" si="1"/>
        <v>12</v>
      </c>
      <c r="K14" s="384">
        <f t="shared" si="2"/>
        <v>7</v>
      </c>
    </row>
    <row r="15" spans="1:11" s="38" customFormat="1" ht="21" customHeight="1">
      <c r="A15" s="1311"/>
      <c r="B15" s="1380" t="s">
        <v>1940</v>
      </c>
      <c r="C15" s="1380"/>
      <c r="D15" s="432">
        <v>8</v>
      </c>
      <c r="E15" s="431">
        <v>2</v>
      </c>
      <c r="F15" s="577">
        <v>0</v>
      </c>
      <c r="G15" s="424">
        <v>0</v>
      </c>
      <c r="H15" s="424">
        <v>2</v>
      </c>
      <c r="I15" s="382">
        <f t="shared" si="0"/>
        <v>2</v>
      </c>
      <c r="J15" s="383">
        <f t="shared" si="1"/>
        <v>2</v>
      </c>
      <c r="K15" s="384">
        <f t="shared" si="2"/>
        <v>2</v>
      </c>
    </row>
    <row r="16" spans="1:11" s="38" customFormat="1" ht="18.75" customHeight="1">
      <c r="A16" s="1311"/>
      <c r="B16" s="1380" t="s">
        <v>1941</v>
      </c>
      <c r="C16" s="1380"/>
      <c r="D16" s="432">
        <v>0</v>
      </c>
      <c r="E16" s="431">
        <v>0</v>
      </c>
      <c r="F16" s="577">
        <v>0</v>
      </c>
      <c r="G16" s="424">
        <v>0</v>
      </c>
      <c r="H16" s="424">
        <v>0</v>
      </c>
      <c r="I16" s="382">
        <f t="shared" si="0"/>
        <v>0</v>
      </c>
      <c r="J16" s="383">
        <f t="shared" si="1"/>
        <v>0</v>
      </c>
      <c r="K16" s="384">
        <f t="shared" si="2"/>
        <v>0</v>
      </c>
    </row>
    <row r="17" spans="1:11" s="38" customFormat="1" ht="23.25" customHeight="1">
      <c r="A17" s="1311"/>
      <c r="B17" s="1380" t="s">
        <v>1942</v>
      </c>
      <c r="C17" s="1380"/>
      <c r="D17" s="432">
        <v>0</v>
      </c>
      <c r="E17" s="431">
        <v>8</v>
      </c>
      <c r="F17" s="577">
        <v>0</v>
      </c>
      <c r="G17" s="424">
        <v>0</v>
      </c>
      <c r="H17" s="424">
        <v>6</v>
      </c>
      <c r="I17" s="382">
        <f t="shared" si="0"/>
        <v>6</v>
      </c>
      <c r="J17" s="383">
        <f t="shared" si="1"/>
        <v>6</v>
      </c>
      <c r="K17" s="384">
        <f t="shared" si="2"/>
        <v>8</v>
      </c>
    </row>
    <row r="18" spans="1:11" s="38" customFormat="1" ht="21" customHeight="1">
      <c r="A18" s="1311"/>
      <c r="B18" s="1380" t="s">
        <v>1943</v>
      </c>
      <c r="C18" s="1380"/>
      <c r="D18" s="432">
        <v>100</v>
      </c>
      <c r="E18" s="431">
        <v>186</v>
      </c>
      <c r="F18" s="577">
        <v>23</v>
      </c>
      <c r="G18" s="424">
        <v>0</v>
      </c>
      <c r="H18" s="424">
        <v>145</v>
      </c>
      <c r="I18" s="382">
        <f t="shared" si="0"/>
        <v>145</v>
      </c>
      <c r="J18" s="383">
        <f t="shared" si="1"/>
        <v>145</v>
      </c>
      <c r="K18" s="384">
        <f t="shared" si="2"/>
        <v>176</v>
      </c>
    </row>
    <row r="19" spans="1:11" s="38" customFormat="1" ht="23.25" customHeight="1">
      <c r="A19" s="1311"/>
      <c r="B19" s="1380" t="s">
        <v>1944</v>
      </c>
      <c r="C19" s="1380"/>
      <c r="D19" s="432">
        <v>0</v>
      </c>
      <c r="E19" s="431">
        <v>0</v>
      </c>
      <c r="F19" s="577">
        <v>0</v>
      </c>
      <c r="G19" s="424">
        <v>0</v>
      </c>
      <c r="H19" s="424">
        <v>0</v>
      </c>
      <c r="I19" s="382">
        <f t="shared" si="0"/>
        <v>0</v>
      </c>
      <c r="J19" s="383">
        <f t="shared" si="1"/>
        <v>0</v>
      </c>
      <c r="K19" s="384">
        <f t="shared" si="2"/>
        <v>0</v>
      </c>
    </row>
    <row r="20" spans="1:11" s="38" customFormat="1" ht="18.75" customHeight="1">
      <c r="A20" s="1311"/>
      <c r="B20" s="1380" t="s">
        <v>1945</v>
      </c>
      <c r="C20" s="1380"/>
      <c r="D20" s="432">
        <v>0</v>
      </c>
      <c r="E20" s="431">
        <v>0</v>
      </c>
      <c r="F20" s="577">
        <v>0</v>
      </c>
      <c r="G20" s="424">
        <v>0</v>
      </c>
      <c r="H20" s="424">
        <v>0</v>
      </c>
      <c r="I20" s="382">
        <f t="shared" si="0"/>
        <v>0</v>
      </c>
      <c r="J20" s="383">
        <f t="shared" si="1"/>
        <v>0</v>
      </c>
      <c r="K20" s="384">
        <f t="shared" si="2"/>
        <v>0</v>
      </c>
    </row>
    <row r="21" spans="1:11" s="38" customFormat="1" ht="18.75" customHeight="1">
      <c r="A21" s="1311"/>
      <c r="B21" s="1380" t="s">
        <v>447</v>
      </c>
      <c r="C21" s="1380"/>
      <c r="D21" s="432">
        <v>0</v>
      </c>
      <c r="E21" s="431">
        <v>0</v>
      </c>
      <c r="F21" s="577">
        <v>0</v>
      </c>
      <c r="G21" s="424">
        <v>0</v>
      </c>
      <c r="H21" s="424">
        <v>0</v>
      </c>
      <c r="I21" s="382">
        <f t="shared" si="0"/>
        <v>0</v>
      </c>
      <c r="J21" s="383">
        <f t="shared" si="1"/>
        <v>0</v>
      </c>
      <c r="K21" s="384">
        <f t="shared" si="2"/>
        <v>0</v>
      </c>
    </row>
    <row r="22" spans="1:11" s="38" customFormat="1" ht="18.75" customHeight="1">
      <c r="A22" s="1311"/>
      <c r="B22" s="1300" t="s">
        <v>1980</v>
      </c>
      <c r="C22" s="1300"/>
      <c r="D22" s="432">
        <v>0</v>
      </c>
      <c r="E22" s="431">
        <v>0</v>
      </c>
      <c r="F22" s="577">
        <v>0</v>
      </c>
      <c r="G22" s="424">
        <v>0</v>
      </c>
      <c r="H22" s="424">
        <v>0</v>
      </c>
      <c r="I22" s="382">
        <f t="shared" si="0"/>
        <v>0</v>
      </c>
      <c r="J22" s="383">
        <f t="shared" si="1"/>
        <v>0</v>
      </c>
      <c r="K22" s="384">
        <f t="shared" si="2"/>
        <v>0</v>
      </c>
    </row>
    <row r="23" spans="1:11" s="38" customFormat="1" ht="18.75" customHeight="1">
      <c r="A23" s="1306"/>
      <c r="B23" s="1304" t="s">
        <v>1981</v>
      </c>
      <c r="C23" s="1305"/>
      <c r="D23" s="387">
        <f>SUM(D6:D22)</f>
        <v>10148</v>
      </c>
      <c r="E23" s="433">
        <f>SUM(E6:E22)</f>
        <v>10339</v>
      </c>
      <c r="F23" s="386">
        <f>SUM(F6:F22)</f>
        <v>9950</v>
      </c>
      <c r="G23" s="390">
        <f>SUM(G6:G22)</f>
        <v>0</v>
      </c>
      <c r="H23" s="390">
        <f>SUM(H6:H22)</f>
        <v>10242</v>
      </c>
      <c r="I23" s="390">
        <f t="shared" si="0"/>
        <v>10242</v>
      </c>
      <c r="J23" s="386">
        <f t="shared" si="1"/>
        <v>10242</v>
      </c>
      <c r="K23" s="406">
        <f t="shared" si="2"/>
        <v>10315</v>
      </c>
    </row>
    <row r="24" spans="1:11" s="38" customFormat="1" ht="18.75" customHeight="1">
      <c r="A24" s="1381" t="s">
        <v>470</v>
      </c>
      <c r="B24" s="27"/>
      <c r="C24" s="226" t="s">
        <v>1982</v>
      </c>
      <c r="D24" s="432">
        <v>0</v>
      </c>
      <c r="E24" s="431">
        <v>0</v>
      </c>
      <c r="F24" s="577">
        <v>0</v>
      </c>
      <c r="G24" s="423">
        <v>0</v>
      </c>
      <c r="H24" s="423">
        <v>0</v>
      </c>
      <c r="I24" s="388">
        <f t="shared" si="0"/>
        <v>0</v>
      </c>
      <c r="J24" s="380">
        <f t="shared" si="1"/>
        <v>0</v>
      </c>
      <c r="K24" s="403">
        <f t="shared" si="2"/>
        <v>0</v>
      </c>
    </row>
    <row r="25" spans="1:11" s="38" customFormat="1" ht="18.75" customHeight="1">
      <c r="A25" s="1313"/>
      <c r="B25" s="27" t="s">
        <v>1222</v>
      </c>
      <c r="C25" s="226" t="s">
        <v>1983</v>
      </c>
      <c r="D25" s="432">
        <v>20</v>
      </c>
      <c r="E25" s="431">
        <v>56</v>
      </c>
      <c r="F25" s="577">
        <v>133</v>
      </c>
      <c r="G25" s="424">
        <v>0</v>
      </c>
      <c r="H25" s="424">
        <v>75</v>
      </c>
      <c r="I25" s="382">
        <f t="shared" si="0"/>
        <v>75</v>
      </c>
      <c r="J25" s="383">
        <f t="shared" si="1"/>
        <v>75</v>
      </c>
      <c r="K25" s="384">
        <f t="shared" si="2"/>
        <v>61</v>
      </c>
    </row>
    <row r="26" spans="1:11" s="38" customFormat="1" ht="18.75" customHeight="1">
      <c r="A26" s="1313"/>
      <c r="B26" s="27"/>
      <c r="C26" s="226" t="s">
        <v>1220</v>
      </c>
      <c r="D26" s="432">
        <v>50</v>
      </c>
      <c r="E26" s="431">
        <v>50</v>
      </c>
      <c r="F26" s="577">
        <v>48</v>
      </c>
      <c r="G26" s="424">
        <v>0</v>
      </c>
      <c r="H26" s="424">
        <v>50</v>
      </c>
      <c r="I26" s="382">
        <f t="shared" si="0"/>
        <v>50</v>
      </c>
      <c r="J26" s="383">
        <f t="shared" si="1"/>
        <v>50</v>
      </c>
      <c r="K26" s="384">
        <f t="shared" si="2"/>
        <v>50</v>
      </c>
    </row>
    <row r="27" spans="1:11" s="38" customFormat="1" ht="18.75" customHeight="1">
      <c r="A27" s="1313"/>
      <c r="B27" s="27"/>
      <c r="C27" s="226" t="s">
        <v>1221</v>
      </c>
      <c r="D27" s="432">
        <v>0</v>
      </c>
      <c r="E27" s="431">
        <v>0</v>
      </c>
      <c r="F27" s="577">
        <v>0</v>
      </c>
      <c r="G27" s="424">
        <v>0</v>
      </c>
      <c r="H27" s="424">
        <v>0</v>
      </c>
      <c r="I27" s="382">
        <f t="shared" si="0"/>
        <v>0</v>
      </c>
      <c r="J27" s="383">
        <f t="shared" si="1"/>
        <v>0</v>
      </c>
      <c r="K27" s="384">
        <f t="shared" si="2"/>
        <v>0</v>
      </c>
    </row>
    <row r="28" spans="1:11" s="38" customFormat="1" ht="18.75" customHeight="1">
      <c r="A28" s="1313"/>
      <c r="B28" s="27"/>
      <c r="C28" s="226" t="s">
        <v>1985</v>
      </c>
      <c r="D28" s="432">
        <v>850</v>
      </c>
      <c r="E28" s="431">
        <v>872</v>
      </c>
      <c r="F28" s="577">
        <v>993</v>
      </c>
      <c r="G28" s="424">
        <v>0</v>
      </c>
      <c r="H28" s="424">
        <v>902</v>
      </c>
      <c r="I28" s="382">
        <f t="shared" si="0"/>
        <v>902</v>
      </c>
      <c r="J28" s="383">
        <f t="shared" si="1"/>
        <v>902</v>
      </c>
      <c r="K28" s="384">
        <f t="shared" si="2"/>
        <v>880</v>
      </c>
    </row>
    <row r="29" spans="1:11" s="38" customFormat="1" ht="18.75" customHeight="1">
      <c r="A29" s="1313"/>
      <c r="B29" s="27" t="s">
        <v>1223</v>
      </c>
      <c r="C29" s="226" t="s">
        <v>1986</v>
      </c>
      <c r="D29" s="432">
        <v>0</v>
      </c>
      <c r="E29" s="431">
        <v>0</v>
      </c>
      <c r="F29" s="577">
        <v>0</v>
      </c>
      <c r="G29" s="424">
        <v>0</v>
      </c>
      <c r="H29" s="424">
        <v>0</v>
      </c>
      <c r="I29" s="382">
        <f t="shared" si="0"/>
        <v>0</v>
      </c>
      <c r="J29" s="383">
        <f t="shared" si="1"/>
        <v>0</v>
      </c>
      <c r="K29" s="384">
        <f t="shared" si="2"/>
        <v>0</v>
      </c>
    </row>
    <row r="30" spans="1:11" s="38" customFormat="1" ht="18.75" customHeight="1">
      <c r="A30" s="1313"/>
      <c r="B30" s="29"/>
      <c r="C30" s="42" t="s">
        <v>1987</v>
      </c>
      <c r="D30" s="387">
        <f>SUM(D24:D29)</f>
        <v>920</v>
      </c>
      <c r="E30" s="433">
        <f>SUM(E24:E29)</f>
        <v>978</v>
      </c>
      <c r="F30" s="386">
        <f>SUM(F24:F29)</f>
        <v>1174</v>
      </c>
      <c r="G30" s="390">
        <f>SUM(G24:G29)</f>
        <v>0</v>
      </c>
      <c r="H30" s="390">
        <f>SUM(H24:H29)</f>
        <v>1027</v>
      </c>
      <c r="I30" s="390">
        <f t="shared" si="0"/>
        <v>1027</v>
      </c>
      <c r="J30" s="386">
        <f t="shared" si="1"/>
        <v>1027</v>
      </c>
      <c r="K30" s="612">
        <f t="shared" si="2"/>
        <v>990</v>
      </c>
    </row>
    <row r="31" spans="1:11" s="38" customFormat="1" ht="18.75" customHeight="1">
      <c r="A31" s="1313"/>
      <c r="B31" s="1300" t="s">
        <v>1997</v>
      </c>
      <c r="C31" s="1300"/>
      <c r="D31" s="432">
        <v>10</v>
      </c>
      <c r="E31" s="431">
        <v>32</v>
      </c>
      <c r="F31" s="577">
        <v>18</v>
      </c>
      <c r="G31" s="592">
        <v>0</v>
      </c>
      <c r="H31" s="592">
        <v>29</v>
      </c>
      <c r="I31" s="769">
        <f t="shared" si="0"/>
        <v>29</v>
      </c>
      <c r="J31" s="399">
        <f t="shared" si="1"/>
        <v>29</v>
      </c>
      <c r="K31" s="406">
        <f t="shared" si="2"/>
        <v>31</v>
      </c>
    </row>
    <row r="32" spans="1:11" s="38" customFormat="1" ht="18.75" customHeight="1">
      <c r="A32" s="1313"/>
      <c r="B32" s="1300" t="s">
        <v>1998</v>
      </c>
      <c r="C32" s="1300"/>
      <c r="D32" s="432">
        <v>0</v>
      </c>
      <c r="E32" s="431">
        <v>0</v>
      </c>
      <c r="F32" s="577">
        <v>0</v>
      </c>
      <c r="G32" s="424">
        <v>0</v>
      </c>
      <c r="H32" s="424">
        <v>0</v>
      </c>
      <c r="I32" s="382">
        <f t="shared" si="0"/>
        <v>0</v>
      </c>
      <c r="J32" s="383">
        <f t="shared" si="1"/>
        <v>0</v>
      </c>
      <c r="K32" s="384">
        <f t="shared" si="2"/>
        <v>0</v>
      </c>
    </row>
    <row r="33" spans="1:11" s="38" customFormat="1" ht="18.75" customHeight="1">
      <c r="A33" s="1313"/>
      <c r="B33" s="1300" t="s">
        <v>1999</v>
      </c>
      <c r="C33" s="1300"/>
      <c r="D33" s="432">
        <v>13</v>
      </c>
      <c r="E33" s="431">
        <v>12</v>
      </c>
      <c r="F33" s="577">
        <v>19</v>
      </c>
      <c r="G33" s="424">
        <v>0</v>
      </c>
      <c r="H33" s="424">
        <v>14</v>
      </c>
      <c r="I33" s="382">
        <f t="shared" si="0"/>
        <v>14</v>
      </c>
      <c r="J33" s="383">
        <f t="shared" si="1"/>
        <v>14</v>
      </c>
      <c r="K33" s="384">
        <f t="shared" si="2"/>
        <v>13</v>
      </c>
    </row>
    <row r="34" spans="1:11" s="38" customFormat="1" ht="18.75" customHeight="1">
      <c r="A34" s="1313"/>
      <c r="B34" s="1300" t="s">
        <v>2007</v>
      </c>
      <c r="C34" s="1300"/>
      <c r="D34" s="432">
        <v>81</v>
      </c>
      <c r="E34" s="431">
        <v>44</v>
      </c>
      <c r="F34" s="577">
        <v>8</v>
      </c>
      <c r="G34" s="424">
        <v>0</v>
      </c>
      <c r="H34" s="424">
        <v>35</v>
      </c>
      <c r="I34" s="382">
        <f t="shared" si="0"/>
        <v>35</v>
      </c>
      <c r="J34" s="383">
        <f t="shared" si="1"/>
        <v>35</v>
      </c>
      <c r="K34" s="384">
        <f t="shared" si="2"/>
        <v>42</v>
      </c>
    </row>
    <row r="35" spans="1:11" s="38" customFormat="1" ht="18.75" customHeight="1">
      <c r="A35" s="1313"/>
      <c r="B35" s="1300" t="s">
        <v>2008</v>
      </c>
      <c r="C35" s="1300"/>
      <c r="D35" s="432">
        <v>0</v>
      </c>
      <c r="E35" s="431">
        <v>0</v>
      </c>
      <c r="F35" s="577">
        <v>0</v>
      </c>
      <c r="G35" s="424">
        <v>0</v>
      </c>
      <c r="H35" s="424">
        <v>0</v>
      </c>
      <c r="I35" s="382">
        <f t="shared" si="0"/>
        <v>0</v>
      </c>
      <c r="J35" s="383">
        <f t="shared" si="1"/>
        <v>0</v>
      </c>
      <c r="K35" s="384">
        <f t="shared" si="2"/>
        <v>0</v>
      </c>
    </row>
    <row r="36" spans="1:11" s="38" customFormat="1" ht="18.75" customHeight="1">
      <c r="A36" s="1313"/>
      <c r="B36" s="1300" t="s">
        <v>2009</v>
      </c>
      <c r="C36" s="1300"/>
      <c r="D36" s="432">
        <v>0</v>
      </c>
      <c r="E36" s="431">
        <v>99</v>
      </c>
      <c r="F36" s="577">
        <v>0</v>
      </c>
      <c r="G36" s="424">
        <v>0</v>
      </c>
      <c r="H36" s="424">
        <v>75</v>
      </c>
      <c r="I36" s="382">
        <f t="shared" si="0"/>
        <v>75</v>
      </c>
      <c r="J36" s="383">
        <f t="shared" si="1"/>
        <v>75</v>
      </c>
      <c r="K36" s="384">
        <f t="shared" si="2"/>
        <v>93</v>
      </c>
    </row>
    <row r="37" spans="1:16" s="38" customFormat="1" ht="18.75" customHeight="1">
      <c r="A37" s="1314"/>
      <c r="B37" s="1387" t="s">
        <v>1981</v>
      </c>
      <c r="C37" s="1387"/>
      <c r="D37" s="387">
        <f>SUM(D30:D36)</f>
        <v>1024</v>
      </c>
      <c r="E37" s="433">
        <f>SUM(E30:E36)</f>
        <v>1165</v>
      </c>
      <c r="F37" s="395">
        <f>SUM(F30:F36)</f>
        <v>1219</v>
      </c>
      <c r="G37" s="390">
        <f>SUM(G30:G36)</f>
        <v>0</v>
      </c>
      <c r="H37" s="390">
        <f>SUM(H30:H36)</f>
        <v>1180</v>
      </c>
      <c r="I37" s="390">
        <f t="shared" si="0"/>
        <v>1180</v>
      </c>
      <c r="J37" s="395">
        <f t="shared" si="1"/>
        <v>1180</v>
      </c>
      <c r="K37" s="422">
        <f t="shared" si="2"/>
        <v>1169</v>
      </c>
      <c r="L37" s="11"/>
      <c r="M37" s="11"/>
      <c r="N37" s="11"/>
      <c r="O37" s="11"/>
      <c r="P37" s="11"/>
    </row>
    <row r="38" spans="1:16" s="38" customFormat="1" ht="18.75" customHeight="1">
      <c r="A38" s="1312" t="s">
        <v>1964</v>
      </c>
      <c r="B38" s="1385" t="s">
        <v>1955</v>
      </c>
      <c r="C38" s="1386"/>
      <c r="D38" s="457">
        <v>600</v>
      </c>
      <c r="E38" s="673">
        <v>303</v>
      </c>
      <c r="F38" s="1095">
        <v>362</v>
      </c>
      <c r="G38" s="584">
        <v>0</v>
      </c>
      <c r="H38" s="584">
        <v>318</v>
      </c>
      <c r="I38" s="388">
        <f aca="true" t="shared" si="3" ref="I38:I69">SUM(G38:H38)</f>
        <v>318</v>
      </c>
      <c r="J38" s="879">
        <f aca="true" t="shared" si="4" ref="J38:J69">H38</f>
        <v>318</v>
      </c>
      <c r="K38" s="381">
        <f aca="true" t="shared" si="5" ref="K38:K69">ROUND((E38*3+J38)/4,0)</f>
        <v>307</v>
      </c>
      <c r="L38" s="11"/>
      <c r="M38" s="11"/>
      <c r="N38" s="11"/>
      <c r="O38" s="11"/>
      <c r="P38" s="11"/>
    </row>
    <row r="39" spans="1:16" s="38" customFormat="1" ht="18.75" customHeight="1">
      <c r="A39" s="1313"/>
      <c r="B39" s="1375" t="s">
        <v>1965</v>
      </c>
      <c r="C39" s="1376"/>
      <c r="D39" s="459">
        <v>0</v>
      </c>
      <c r="E39" s="626">
        <v>0</v>
      </c>
      <c r="F39" s="1096">
        <v>0</v>
      </c>
      <c r="G39" s="586">
        <v>0</v>
      </c>
      <c r="H39" s="586">
        <v>0</v>
      </c>
      <c r="I39" s="382">
        <f t="shared" si="3"/>
        <v>0</v>
      </c>
      <c r="J39" s="389">
        <f t="shared" si="4"/>
        <v>0</v>
      </c>
      <c r="K39" s="384">
        <f t="shared" si="5"/>
        <v>0</v>
      </c>
      <c r="L39" s="11"/>
      <c r="M39" s="11"/>
      <c r="N39" s="11"/>
      <c r="O39" s="11"/>
      <c r="P39" s="11"/>
    </row>
    <row r="40" spans="1:16" s="38" customFormat="1" ht="18.75" customHeight="1">
      <c r="A40" s="1313"/>
      <c r="B40" s="1383" t="s">
        <v>1966</v>
      </c>
      <c r="C40" s="1384"/>
      <c r="D40" s="448">
        <v>0</v>
      </c>
      <c r="E40" s="920">
        <v>0</v>
      </c>
      <c r="F40" s="450">
        <v>0</v>
      </c>
      <c r="G40" s="921">
        <v>0</v>
      </c>
      <c r="H40" s="921">
        <v>0</v>
      </c>
      <c r="I40" s="782">
        <f t="shared" si="3"/>
        <v>0</v>
      </c>
      <c r="J40" s="913">
        <f t="shared" si="4"/>
        <v>0</v>
      </c>
      <c r="K40" s="420">
        <f t="shared" si="5"/>
        <v>0</v>
      </c>
      <c r="L40" s="11"/>
      <c r="M40" s="11"/>
      <c r="N40" s="11"/>
      <c r="O40" s="11"/>
      <c r="P40" s="11"/>
    </row>
    <row r="41" spans="1:16" s="38" customFormat="1" ht="18.75" customHeight="1">
      <c r="A41" s="1314"/>
      <c r="B41" s="1359" t="s">
        <v>1967</v>
      </c>
      <c r="C41" s="1360"/>
      <c r="D41" s="612">
        <f>D38+D39+D40</f>
        <v>600</v>
      </c>
      <c r="E41" s="581">
        <f>E38+E39+E40</f>
        <v>303</v>
      </c>
      <c r="F41" s="378">
        <f>F38+F39+F40</f>
        <v>362</v>
      </c>
      <c r="G41" s="376">
        <f>G38+G39+G40</f>
        <v>0</v>
      </c>
      <c r="H41" s="630">
        <f>H38+H39+H40</f>
        <v>318</v>
      </c>
      <c r="I41" s="411">
        <f t="shared" si="3"/>
        <v>318</v>
      </c>
      <c r="J41" s="393">
        <f t="shared" si="4"/>
        <v>318</v>
      </c>
      <c r="K41" s="403">
        <f t="shared" si="5"/>
        <v>307</v>
      </c>
      <c r="L41" s="11"/>
      <c r="M41" s="11"/>
      <c r="N41" s="11"/>
      <c r="O41" s="11"/>
      <c r="P41" s="11"/>
    </row>
    <row r="42" spans="1:16" s="159" customFormat="1" ht="18.75" customHeight="1">
      <c r="A42" s="1372" t="s">
        <v>2010</v>
      </c>
      <c r="B42" s="1373"/>
      <c r="C42" s="1374"/>
      <c r="D42" s="446">
        <v>2</v>
      </c>
      <c r="E42" s="578">
        <v>2</v>
      </c>
      <c r="F42" s="579"/>
      <c r="G42" s="413">
        <v>0</v>
      </c>
      <c r="H42" s="413">
        <v>2</v>
      </c>
      <c r="I42" s="388">
        <f t="shared" si="3"/>
        <v>2</v>
      </c>
      <c r="J42" s="380">
        <f t="shared" si="4"/>
        <v>2</v>
      </c>
      <c r="K42" s="381">
        <f t="shared" si="5"/>
        <v>2</v>
      </c>
      <c r="L42" s="11"/>
      <c r="M42" s="11"/>
      <c r="N42" s="11"/>
      <c r="O42" s="11"/>
      <c r="P42" s="11"/>
    </row>
    <row r="43" spans="1:16" s="159" customFormat="1" ht="18.75" customHeight="1">
      <c r="A43" s="1372" t="s">
        <v>2011</v>
      </c>
      <c r="B43" s="1373"/>
      <c r="C43" s="1374"/>
      <c r="D43" s="446">
        <v>350</v>
      </c>
      <c r="E43" s="578">
        <v>501</v>
      </c>
      <c r="F43" s="579">
        <v>468</v>
      </c>
      <c r="G43" s="413">
        <v>0</v>
      </c>
      <c r="H43" s="413">
        <v>493</v>
      </c>
      <c r="I43" s="388">
        <f t="shared" si="3"/>
        <v>493</v>
      </c>
      <c r="J43" s="380">
        <f t="shared" si="4"/>
        <v>493</v>
      </c>
      <c r="K43" s="381">
        <f t="shared" si="5"/>
        <v>499</v>
      </c>
      <c r="L43" s="11"/>
      <c r="M43" s="11"/>
      <c r="N43" s="11"/>
      <c r="O43" s="11"/>
      <c r="P43" s="11"/>
    </row>
    <row r="44" spans="1:16" s="159" customFormat="1" ht="18.75" customHeight="1">
      <c r="A44" s="1377" t="s">
        <v>1192</v>
      </c>
      <c r="B44" s="1378"/>
      <c r="C44" s="1379"/>
      <c r="D44" s="446">
        <v>0</v>
      </c>
      <c r="E44" s="578">
        <v>0</v>
      </c>
      <c r="F44" s="579">
        <v>0</v>
      </c>
      <c r="G44" s="413">
        <v>0</v>
      </c>
      <c r="H44" s="413">
        <v>0</v>
      </c>
      <c r="I44" s="1217">
        <f t="shared" si="3"/>
        <v>0</v>
      </c>
      <c r="J44" s="398">
        <f t="shared" si="4"/>
        <v>0</v>
      </c>
      <c r="K44" s="381">
        <f t="shared" si="5"/>
        <v>0</v>
      </c>
      <c r="L44" s="11"/>
      <c r="M44" s="11"/>
      <c r="N44" s="11"/>
      <c r="O44" s="11"/>
      <c r="P44" s="11"/>
    </row>
    <row r="45" spans="1:16" s="159" customFormat="1" ht="18.75" customHeight="1">
      <c r="A45" s="1372" t="s">
        <v>2012</v>
      </c>
      <c r="B45" s="1373"/>
      <c r="C45" s="1374"/>
      <c r="D45" s="446">
        <v>0</v>
      </c>
      <c r="E45" s="578">
        <v>0</v>
      </c>
      <c r="F45" s="579">
        <v>0</v>
      </c>
      <c r="G45" s="413">
        <v>0</v>
      </c>
      <c r="H45" s="413">
        <v>0</v>
      </c>
      <c r="I45" s="396">
        <f t="shared" si="3"/>
        <v>0</v>
      </c>
      <c r="J45" s="392">
        <f t="shared" si="4"/>
        <v>0</v>
      </c>
      <c r="K45" s="381">
        <f t="shared" si="5"/>
        <v>0</v>
      </c>
      <c r="L45" s="11"/>
      <c r="M45" s="11"/>
      <c r="N45" s="11"/>
      <c r="O45" s="11"/>
      <c r="P45" s="11"/>
    </row>
    <row r="46" spans="1:16" s="38" customFormat="1" ht="18.75" customHeight="1">
      <c r="A46" s="1312" t="s">
        <v>719</v>
      </c>
      <c r="B46" s="1367" t="s">
        <v>716</v>
      </c>
      <c r="C46" s="44" t="s">
        <v>2014</v>
      </c>
      <c r="D46" s="664">
        <v>0</v>
      </c>
      <c r="E46" s="591">
        <v>0</v>
      </c>
      <c r="F46" s="768">
        <v>0</v>
      </c>
      <c r="G46" s="592">
        <v>0</v>
      </c>
      <c r="H46" s="592">
        <v>0</v>
      </c>
      <c r="I46" s="769">
        <f t="shared" si="3"/>
        <v>0</v>
      </c>
      <c r="J46" s="399">
        <f t="shared" si="4"/>
        <v>0</v>
      </c>
      <c r="K46" s="403">
        <f t="shared" si="5"/>
        <v>0</v>
      </c>
      <c r="L46" s="11"/>
      <c r="M46" s="11"/>
      <c r="N46" s="11"/>
      <c r="O46" s="11"/>
      <c r="P46" s="11"/>
    </row>
    <row r="47" spans="1:16" s="38" customFormat="1" ht="18.75" customHeight="1">
      <c r="A47" s="1381"/>
      <c r="B47" s="1311"/>
      <c r="C47" s="44" t="s">
        <v>2015</v>
      </c>
      <c r="D47" s="432">
        <v>4000</v>
      </c>
      <c r="E47" s="431">
        <v>4708</v>
      </c>
      <c r="F47" s="577">
        <v>4719</v>
      </c>
      <c r="G47" s="424">
        <v>0</v>
      </c>
      <c r="H47" s="424">
        <v>4710</v>
      </c>
      <c r="I47" s="382">
        <f t="shared" si="3"/>
        <v>4710</v>
      </c>
      <c r="J47" s="383">
        <f t="shared" si="4"/>
        <v>4710</v>
      </c>
      <c r="K47" s="384">
        <f t="shared" si="5"/>
        <v>4709</v>
      </c>
      <c r="L47" s="11"/>
      <c r="M47" s="11"/>
      <c r="N47" s="11"/>
      <c r="O47" s="11"/>
      <c r="P47" s="11"/>
    </row>
    <row r="48" spans="1:16" s="38" customFormat="1" ht="18.75" customHeight="1">
      <c r="A48" s="1381"/>
      <c r="B48" s="1311"/>
      <c r="C48" s="226" t="s">
        <v>1346</v>
      </c>
      <c r="D48" s="432">
        <v>0</v>
      </c>
      <c r="E48" s="431">
        <v>0</v>
      </c>
      <c r="F48" s="577">
        <v>0</v>
      </c>
      <c r="G48" s="424">
        <v>0</v>
      </c>
      <c r="H48" s="424">
        <v>0</v>
      </c>
      <c r="I48" s="382">
        <f t="shared" si="3"/>
        <v>0</v>
      </c>
      <c r="J48" s="383">
        <f t="shared" si="4"/>
        <v>0</v>
      </c>
      <c r="K48" s="384">
        <f t="shared" si="5"/>
        <v>0</v>
      </c>
      <c r="L48" s="11"/>
      <c r="M48" s="11"/>
      <c r="N48" s="11"/>
      <c r="O48" s="11"/>
      <c r="P48" s="11"/>
    </row>
    <row r="49" spans="1:16" s="38" customFormat="1" ht="18.75" customHeight="1">
      <c r="A49" s="1381"/>
      <c r="B49" s="1311"/>
      <c r="C49" s="226" t="s">
        <v>1347</v>
      </c>
      <c r="D49" s="432">
        <v>0</v>
      </c>
      <c r="E49" s="431">
        <v>0</v>
      </c>
      <c r="F49" s="577">
        <v>0</v>
      </c>
      <c r="G49" s="424">
        <v>0</v>
      </c>
      <c r="H49" s="424">
        <v>0</v>
      </c>
      <c r="I49" s="382">
        <f t="shared" si="3"/>
        <v>0</v>
      </c>
      <c r="J49" s="383">
        <f t="shared" si="4"/>
        <v>0</v>
      </c>
      <c r="K49" s="384">
        <f t="shared" si="5"/>
        <v>0</v>
      </c>
      <c r="L49" s="11"/>
      <c r="M49" s="11"/>
      <c r="N49" s="11"/>
      <c r="O49" s="11"/>
      <c r="P49" s="11"/>
    </row>
    <row r="50" spans="1:16" s="38" customFormat="1" ht="18.75" customHeight="1">
      <c r="A50" s="1381"/>
      <c r="B50" s="1311"/>
      <c r="C50" s="44" t="s">
        <v>2024</v>
      </c>
      <c r="D50" s="432">
        <v>0</v>
      </c>
      <c r="E50" s="431">
        <v>0</v>
      </c>
      <c r="F50" s="577">
        <v>0</v>
      </c>
      <c r="G50" s="424">
        <v>0</v>
      </c>
      <c r="H50" s="424">
        <v>0</v>
      </c>
      <c r="I50" s="382">
        <f t="shared" si="3"/>
        <v>0</v>
      </c>
      <c r="J50" s="383">
        <f t="shared" si="4"/>
        <v>0</v>
      </c>
      <c r="K50" s="384">
        <f t="shared" si="5"/>
        <v>0</v>
      </c>
      <c r="L50" s="11"/>
      <c r="M50" s="11"/>
      <c r="N50" s="11"/>
      <c r="O50" s="11"/>
      <c r="P50" s="11"/>
    </row>
    <row r="51" spans="1:16" s="38" customFormat="1" ht="18.75" customHeight="1">
      <c r="A51" s="1381"/>
      <c r="B51" s="1311"/>
      <c r="C51" s="44" t="s">
        <v>1681</v>
      </c>
      <c r="D51" s="432">
        <v>4</v>
      </c>
      <c r="E51" s="431">
        <v>164</v>
      </c>
      <c r="F51" s="577">
        <v>164</v>
      </c>
      <c r="G51" s="424">
        <v>0</v>
      </c>
      <c r="H51" s="424">
        <v>164</v>
      </c>
      <c r="I51" s="382">
        <f t="shared" si="3"/>
        <v>164</v>
      </c>
      <c r="J51" s="383">
        <f t="shared" si="4"/>
        <v>164</v>
      </c>
      <c r="K51" s="384">
        <f t="shared" si="5"/>
        <v>164</v>
      </c>
      <c r="L51" s="11"/>
      <c r="M51" s="11"/>
      <c r="N51" s="11"/>
      <c r="O51" s="11"/>
      <c r="P51" s="11"/>
    </row>
    <row r="52" spans="1:16" s="38" customFormat="1" ht="18.75" customHeight="1">
      <c r="A52" s="1381"/>
      <c r="B52" s="1306"/>
      <c r="C52" s="42" t="s">
        <v>2026</v>
      </c>
      <c r="D52" s="387">
        <f>SUM(D46:D51)</f>
        <v>4004</v>
      </c>
      <c r="E52" s="433">
        <f>SUM(E46:E51)</f>
        <v>4872</v>
      </c>
      <c r="F52" s="386">
        <f>SUM(F46:F51)</f>
        <v>4883</v>
      </c>
      <c r="G52" s="390">
        <f>SUM(G46:G51)</f>
        <v>0</v>
      </c>
      <c r="H52" s="390">
        <f>SUM(H46:H51)</f>
        <v>4874</v>
      </c>
      <c r="I52" s="390">
        <f t="shared" si="3"/>
        <v>4874</v>
      </c>
      <c r="J52" s="386">
        <f t="shared" si="4"/>
        <v>4874</v>
      </c>
      <c r="K52" s="406">
        <f t="shared" si="5"/>
        <v>4873</v>
      </c>
      <c r="L52" s="11"/>
      <c r="M52" s="11"/>
      <c r="N52" s="11"/>
      <c r="O52" s="11"/>
      <c r="P52" s="11"/>
    </row>
    <row r="53" spans="1:16" s="38" customFormat="1" ht="18.75" customHeight="1">
      <c r="A53" s="1381"/>
      <c r="B53" s="1297" t="s">
        <v>2027</v>
      </c>
      <c r="C53" s="33" t="s">
        <v>2028</v>
      </c>
      <c r="D53" s="430">
        <v>3300</v>
      </c>
      <c r="E53" s="429">
        <v>2852</v>
      </c>
      <c r="F53" s="576">
        <v>2852</v>
      </c>
      <c r="G53" s="423">
        <v>0</v>
      </c>
      <c r="H53" s="423">
        <v>2852</v>
      </c>
      <c r="I53" s="388">
        <f t="shared" si="3"/>
        <v>2852</v>
      </c>
      <c r="J53" s="380">
        <f t="shared" si="4"/>
        <v>2852</v>
      </c>
      <c r="K53" s="403">
        <f t="shared" si="5"/>
        <v>2852</v>
      </c>
      <c r="L53" s="11"/>
      <c r="M53" s="11"/>
      <c r="N53" s="11"/>
      <c r="O53" s="11"/>
      <c r="P53" s="11"/>
    </row>
    <row r="54" spans="1:16" s="38" customFormat="1" ht="18.75" customHeight="1">
      <c r="A54" s="1381"/>
      <c r="B54" s="1311"/>
      <c r="C54" s="44" t="s">
        <v>2029</v>
      </c>
      <c r="D54" s="432">
        <v>4500</v>
      </c>
      <c r="E54" s="431">
        <v>3896</v>
      </c>
      <c r="F54" s="577">
        <v>3952</v>
      </c>
      <c r="G54" s="424">
        <v>0</v>
      </c>
      <c r="H54" s="424">
        <v>3910</v>
      </c>
      <c r="I54" s="382">
        <f t="shared" si="3"/>
        <v>3910</v>
      </c>
      <c r="J54" s="383">
        <f t="shared" si="4"/>
        <v>3910</v>
      </c>
      <c r="K54" s="384">
        <f t="shared" si="5"/>
        <v>3900</v>
      </c>
      <c r="L54" s="11"/>
      <c r="M54" s="11"/>
      <c r="N54" s="11"/>
      <c r="O54" s="11"/>
      <c r="P54" s="11"/>
    </row>
    <row r="55" spans="1:16" s="38" customFormat="1" ht="18.75" customHeight="1">
      <c r="A55" s="1381"/>
      <c r="B55" s="1311"/>
      <c r="C55" s="44" t="s">
        <v>2030</v>
      </c>
      <c r="D55" s="432">
        <v>0</v>
      </c>
      <c r="E55" s="431"/>
      <c r="F55" s="577">
        <v>0</v>
      </c>
      <c r="G55" s="424">
        <v>0</v>
      </c>
      <c r="H55" s="424">
        <v>0</v>
      </c>
      <c r="I55" s="382">
        <f t="shared" si="3"/>
        <v>0</v>
      </c>
      <c r="J55" s="383">
        <f t="shared" si="4"/>
        <v>0</v>
      </c>
      <c r="K55" s="384">
        <f t="shared" si="5"/>
        <v>0</v>
      </c>
      <c r="L55" s="11"/>
      <c r="M55" s="11"/>
      <c r="N55" s="11"/>
      <c r="O55" s="11"/>
      <c r="P55" s="11"/>
    </row>
    <row r="56" spans="1:16" s="38" customFormat="1" ht="18.75" customHeight="1">
      <c r="A56" s="1381"/>
      <c r="B56" s="1311"/>
      <c r="C56" s="44" t="s">
        <v>2031</v>
      </c>
      <c r="D56" s="432">
        <v>2250</v>
      </c>
      <c r="E56" s="431">
        <v>2266</v>
      </c>
      <c r="F56" s="577">
        <v>2351</v>
      </c>
      <c r="G56" s="424">
        <v>0</v>
      </c>
      <c r="H56" s="424">
        <v>2287</v>
      </c>
      <c r="I56" s="382">
        <f t="shared" si="3"/>
        <v>2287</v>
      </c>
      <c r="J56" s="383">
        <f t="shared" si="4"/>
        <v>2287</v>
      </c>
      <c r="K56" s="384">
        <f t="shared" si="5"/>
        <v>2271</v>
      </c>
      <c r="L56" s="11"/>
      <c r="M56" s="11"/>
      <c r="N56" s="11"/>
      <c r="O56" s="11"/>
      <c r="P56" s="11"/>
    </row>
    <row r="57" spans="1:16" s="38" customFormat="1" ht="18.75" customHeight="1">
      <c r="A57" s="1381"/>
      <c r="B57" s="1311"/>
      <c r="C57" s="44" t="s">
        <v>2032</v>
      </c>
      <c r="D57" s="432">
        <v>0</v>
      </c>
      <c r="E57" s="431"/>
      <c r="F57" s="577">
        <v>0</v>
      </c>
      <c r="G57" s="424">
        <v>0</v>
      </c>
      <c r="H57" s="424">
        <v>0</v>
      </c>
      <c r="I57" s="382">
        <f t="shared" si="3"/>
        <v>0</v>
      </c>
      <c r="J57" s="383">
        <f t="shared" si="4"/>
        <v>0</v>
      </c>
      <c r="K57" s="384">
        <f t="shared" si="5"/>
        <v>0</v>
      </c>
      <c r="L57" s="11"/>
      <c r="M57" s="11"/>
      <c r="N57" s="11"/>
      <c r="O57" s="11"/>
      <c r="P57" s="11"/>
    </row>
    <row r="58" spans="1:16" s="38" customFormat="1" ht="18.75" customHeight="1">
      <c r="A58" s="1381"/>
      <c r="B58" s="1306"/>
      <c r="C58" s="42" t="s">
        <v>2026</v>
      </c>
      <c r="D58" s="387">
        <f>SUM(D53:D57)</f>
        <v>10050</v>
      </c>
      <c r="E58" s="433">
        <f>SUM(E53:E57)</f>
        <v>9014</v>
      </c>
      <c r="F58" s="386">
        <f>SUM(F53:F57)</f>
        <v>9155</v>
      </c>
      <c r="G58" s="390">
        <f>SUM(G53:G57)</f>
        <v>0</v>
      </c>
      <c r="H58" s="390">
        <f>SUM(H53:H57)</f>
        <v>9049</v>
      </c>
      <c r="I58" s="390">
        <f t="shared" si="3"/>
        <v>9049</v>
      </c>
      <c r="J58" s="386">
        <f t="shared" si="4"/>
        <v>9049</v>
      </c>
      <c r="K58" s="406">
        <f t="shared" si="5"/>
        <v>9023</v>
      </c>
      <c r="L58" s="11"/>
      <c r="M58" s="11"/>
      <c r="N58" s="11"/>
      <c r="O58" s="11"/>
      <c r="P58" s="11"/>
    </row>
    <row r="59" spans="1:16" s="159" customFormat="1" ht="18.75" customHeight="1">
      <c r="A59" s="1381"/>
      <c r="B59" s="1374" t="s">
        <v>2033</v>
      </c>
      <c r="C59" s="1366"/>
      <c r="D59" s="446">
        <v>18</v>
      </c>
      <c r="E59" s="578">
        <v>11</v>
      </c>
      <c r="F59" s="579">
        <v>9</v>
      </c>
      <c r="G59" s="413">
        <v>0</v>
      </c>
      <c r="H59" s="413">
        <v>10</v>
      </c>
      <c r="I59" s="388">
        <f t="shared" si="3"/>
        <v>10</v>
      </c>
      <c r="J59" s="380">
        <f t="shared" si="4"/>
        <v>10</v>
      </c>
      <c r="K59" s="381">
        <f t="shared" si="5"/>
        <v>11</v>
      </c>
      <c r="L59" s="11"/>
      <c r="M59" s="11"/>
      <c r="N59" s="11"/>
      <c r="O59" s="11"/>
      <c r="P59" s="11"/>
    </row>
    <row r="60" spans="1:16" s="38" customFormat="1" ht="18.75" customHeight="1">
      <c r="A60" s="1381"/>
      <c r="B60" s="1297" t="s">
        <v>717</v>
      </c>
      <c r="C60" s="825" t="s">
        <v>2013</v>
      </c>
      <c r="D60" s="430">
        <v>0</v>
      </c>
      <c r="E60" s="429">
        <v>0</v>
      </c>
      <c r="F60" s="576">
        <v>0</v>
      </c>
      <c r="G60" s="423">
        <v>0</v>
      </c>
      <c r="H60" s="423">
        <v>0</v>
      </c>
      <c r="I60" s="388">
        <f t="shared" si="3"/>
        <v>0</v>
      </c>
      <c r="J60" s="380">
        <f t="shared" si="4"/>
        <v>0</v>
      </c>
      <c r="K60" s="403">
        <f t="shared" si="5"/>
        <v>0</v>
      </c>
      <c r="L60" s="11"/>
      <c r="M60" s="11"/>
      <c r="N60" s="11"/>
      <c r="O60" s="11"/>
      <c r="P60" s="11"/>
    </row>
    <row r="61" spans="1:16" s="38" customFormat="1" ht="18.75" customHeight="1">
      <c r="A61" s="1381"/>
      <c r="B61" s="1311"/>
      <c r="C61" s="226" t="s">
        <v>2016</v>
      </c>
      <c r="D61" s="432">
        <v>0</v>
      </c>
      <c r="E61" s="431">
        <v>0</v>
      </c>
      <c r="F61" s="577">
        <v>0</v>
      </c>
      <c r="G61" s="424">
        <v>0</v>
      </c>
      <c r="H61" s="424">
        <v>0</v>
      </c>
      <c r="I61" s="382">
        <f t="shared" si="3"/>
        <v>0</v>
      </c>
      <c r="J61" s="383">
        <f t="shared" si="4"/>
        <v>0</v>
      </c>
      <c r="K61" s="384">
        <f t="shared" si="5"/>
        <v>0</v>
      </c>
      <c r="L61" s="61"/>
      <c r="M61" s="61"/>
      <c r="N61" s="61"/>
      <c r="O61" s="61"/>
      <c r="P61" s="61"/>
    </row>
    <row r="62" spans="1:16" s="38" customFormat="1" ht="18.75" customHeight="1">
      <c r="A62" s="1381"/>
      <c r="B62" s="1311"/>
      <c r="C62" s="226" t="s">
        <v>2023</v>
      </c>
      <c r="D62" s="432">
        <v>0</v>
      </c>
      <c r="E62" s="431">
        <v>0</v>
      </c>
      <c r="F62" s="577">
        <v>0</v>
      </c>
      <c r="G62" s="424">
        <v>0</v>
      </c>
      <c r="H62" s="424">
        <v>0</v>
      </c>
      <c r="I62" s="382">
        <f t="shared" si="3"/>
        <v>0</v>
      </c>
      <c r="J62" s="383">
        <f t="shared" si="4"/>
        <v>0</v>
      </c>
      <c r="K62" s="384">
        <f t="shared" si="5"/>
        <v>0</v>
      </c>
      <c r="L62" s="11"/>
      <c r="M62" s="11"/>
      <c r="N62" s="11"/>
      <c r="O62" s="11"/>
      <c r="P62" s="11"/>
    </row>
    <row r="63" spans="1:16" s="38" customFormat="1" ht="18.75" customHeight="1">
      <c r="A63" s="1381"/>
      <c r="B63" s="1311"/>
      <c r="C63" s="226" t="s">
        <v>2025</v>
      </c>
      <c r="D63" s="432">
        <v>0</v>
      </c>
      <c r="E63" s="431">
        <v>0</v>
      </c>
      <c r="F63" s="577">
        <v>0</v>
      </c>
      <c r="G63" s="424">
        <v>0</v>
      </c>
      <c r="H63" s="424">
        <v>0</v>
      </c>
      <c r="I63" s="382">
        <f t="shared" si="3"/>
        <v>0</v>
      </c>
      <c r="J63" s="383">
        <f t="shared" si="4"/>
        <v>0</v>
      </c>
      <c r="K63" s="384">
        <f t="shared" si="5"/>
        <v>0</v>
      </c>
      <c r="L63" s="61"/>
      <c r="M63" s="61"/>
      <c r="N63" s="61"/>
      <c r="O63" s="61"/>
      <c r="P63" s="61"/>
    </row>
    <row r="64" spans="1:16" s="38" customFormat="1" ht="18.75" customHeight="1">
      <c r="A64" s="1381"/>
      <c r="B64" s="1311"/>
      <c r="C64" s="226" t="s">
        <v>718</v>
      </c>
      <c r="D64" s="432">
        <v>32</v>
      </c>
      <c r="E64" s="431">
        <v>32</v>
      </c>
      <c r="F64" s="577">
        <v>32</v>
      </c>
      <c r="G64" s="424">
        <v>0</v>
      </c>
      <c r="H64" s="424">
        <v>32</v>
      </c>
      <c r="I64" s="382">
        <f t="shared" si="3"/>
        <v>32</v>
      </c>
      <c r="J64" s="383">
        <f t="shared" si="4"/>
        <v>32</v>
      </c>
      <c r="K64" s="384">
        <f t="shared" si="5"/>
        <v>32</v>
      </c>
      <c r="L64" s="61"/>
      <c r="M64" s="61"/>
      <c r="N64" s="61"/>
      <c r="O64" s="61"/>
      <c r="P64" s="61"/>
    </row>
    <row r="65" spans="1:16" s="38" customFormat="1" ht="18.75" customHeight="1">
      <c r="A65" s="1381"/>
      <c r="B65" s="1306"/>
      <c r="C65" s="42" t="s">
        <v>2026</v>
      </c>
      <c r="D65" s="387">
        <f>SUM(D60:D64)</f>
        <v>32</v>
      </c>
      <c r="E65" s="433">
        <f>SUM(E60:E64)</f>
        <v>32</v>
      </c>
      <c r="F65" s="386">
        <f>SUM(F60:F64)</f>
        <v>32</v>
      </c>
      <c r="G65" s="390">
        <f>SUM(G60:G64)</f>
        <v>0</v>
      </c>
      <c r="H65" s="390">
        <f>SUM(H60:H64)</f>
        <v>32</v>
      </c>
      <c r="I65" s="390">
        <f t="shared" si="3"/>
        <v>32</v>
      </c>
      <c r="J65" s="386">
        <f t="shared" si="4"/>
        <v>32</v>
      </c>
      <c r="K65" s="406">
        <f t="shared" si="5"/>
        <v>32</v>
      </c>
      <c r="L65" s="61"/>
      <c r="M65" s="61"/>
      <c r="N65" s="61"/>
      <c r="O65" s="61"/>
      <c r="P65" s="61"/>
    </row>
    <row r="66" spans="1:16" s="38" customFormat="1" ht="18.75" customHeight="1">
      <c r="A66" s="1388"/>
      <c r="B66" s="1359" t="s">
        <v>720</v>
      </c>
      <c r="C66" s="1360"/>
      <c r="D66" s="612">
        <f>SUM(D52,D58,D65,D59)</f>
        <v>14104</v>
      </c>
      <c r="E66" s="581">
        <f>SUM(E52,E58,E65,E59)</f>
        <v>13929</v>
      </c>
      <c r="F66" s="377">
        <f>SUM(F52,F58,F65,F59)</f>
        <v>14079</v>
      </c>
      <c r="G66" s="376">
        <f>SUM(G52,G58,G65,G59)</f>
        <v>0</v>
      </c>
      <c r="H66" s="376">
        <f>SUM(H52,H58,H65,H59)</f>
        <v>13965</v>
      </c>
      <c r="I66" s="379">
        <f t="shared" si="3"/>
        <v>13965</v>
      </c>
      <c r="J66" s="598">
        <f t="shared" si="4"/>
        <v>13965</v>
      </c>
      <c r="K66" s="381">
        <f t="shared" si="5"/>
        <v>13938</v>
      </c>
      <c r="L66" s="61"/>
      <c r="M66" s="61"/>
      <c r="N66" s="61"/>
      <c r="O66" s="61"/>
      <c r="P66" s="61"/>
    </row>
    <row r="67" spans="1:16" s="38" customFormat="1" ht="18.75" customHeight="1">
      <c r="A67" s="1382" t="s">
        <v>2034</v>
      </c>
      <c r="B67" s="1361"/>
      <c r="C67" s="1361"/>
      <c r="D67" s="434">
        <v>0</v>
      </c>
      <c r="E67" s="408">
        <v>0</v>
      </c>
      <c r="F67" s="580">
        <v>0</v>
      </c>
      <c r="G67" s="409">
        <v>0</v>
      </c>
      <c r="H67" s="409">
        <v>0</v>
      </c>
      <c r="I67" s="388">
        <f t="shared" si="3"/>
        <v>0</v>
      </c>
      <c r="J67" s="380">
        <f t="shared" si="4"/>
        <v>0</v>
      </c>
      <c r="K67" s="381">
        <f t="shared" si="5"/>
        <v>0</v>
      </c>
      <c r="L67" s="61"/>
      <c r="M67" s="61"/>
      <c r="N67" s="61"/>
      <c r="O67" s="61"/>
      <c r="P67" s="61"/>
    </row>
    <row r="68" spans="1:16" s="38" customFormat="1" ht="18.75" customHeight="1">
      <c r="A68" s="1361" t="s">
        <v>721</v>
      </c>
      <c r="B68" s="1361"/>
      <c r="C68" s="1361"/>
      <c r="D68" s="434">
        <v>200</v>
      </c>
      <c r="E68" s="408">
        <v>325</v>
      </c>
      <c r="F68" s="580">
        <v>328</v>
      </c>
      <c r="G68" s="409">
        <v>0</v>
      </c>
      <c r="H68" s="409">
        <v>326</v>
      </c>
      <c r="I68" s="388">
        <f t="shared" si="3"/>
        <v>326</v>
      </c>
      <c r="J68" s="380">
        <f t="shared" si="4"/>
        <v>326</v>
      </c>
      <c r="K68" s="381">
        <f t="shared" si="5"/>
        <v>325</v>
      </c>
      <c r="L68" s="61"/>
      <c r="M68" s="61"/>
      <c r="N68" s="61"/>
      <c r="O68" s="61"/>
      <c r="P68" s="61"/>
    </row>
    <row r="69" spans="1:16" s="38" customFormat="1" ht="18.75" customHeight="1">
      <c r="A69" s="1361" t="s">
        <v>2035</v>
      </c>
      <c r="B69" s="1361"/>
      <c r="C69" s="1361"/>
      <c r="D69" s="434">
        <v>0</v>
      </c>
      <c r="E69" s="408">
        <v>0</v>
      </c>
      <c r="F69" s="580">
        <v>0</v>
      </c>
      <c r="G69" s="409">
        <v>0</v>
      </c>
      <c r="H69" s="409">
        <v>0</v>
      </c>
      <c r="I69" s="388">
        <f t="shared" si="3"/>
        <v>0</v>
      </c>
      <c r="J69" s="380">
        <f t="shared" si="4"/>
        <v>0</v>
      </c>
      <c r="K69" s="381">
        <f t="shared" si="5"/>
        <v>0</v>
      </c>
      <c r="L69" s="61"/>
      <c r="M69" s="61"/>
      <c r="N69" s="61"/>
      <c r="O69" s="61"/>
      <c r="P69" s="61"/>
    </row>
    <row r="70" spans="1:16" s="38" customFormat="1" ht="18.75" customHeight="1">
      <c r="A70" s="1361" t="s">
        <v>2036</v>
      </c>
      <c r="B70" s="1361"/>
      <c r="C70" s="1361"/>
      <c r="D70" s="434">
        <v>6</v>
      </c>
      <c r="E70" s="408">
        <v>3</v>
      </c>
      <c r="F70" s="580">
        <v>3</v>
      </c>
      <c r="G70" s="409">
        <v>0</v>
      </c>
      <c r="H70" s="409">
        <v>3</v>
      </c>
      <c r="I70" s="388">
        <f aca="true" t="shared" si="6" ref="I70:I77">SUM(G70:H70)</f>
        <v>3</v>
      </c>
      <c r="J70" s="380">
        <f aca="true" t="shared" si="7" ref="J70:J77">H70</f>
        <v>3</v>
      </c>
      <c r="K70" s="381">
        <f aca="true" t="shared" si="8" ref="K70:K77">ROUND((E70*3+J70)/4,0)</f>
        <v>3</v>
      </c>
      <c r="L70" s="61"/>
      <c r="M70" s="61"/>
      <c r="N70" s="61"/>
      <c r="O70" s="61"/>
      <c r="P70" s="61"/>
    </row>
    <row r="71" spans="1:16" s="38" customFormat="1" ht="18.75" customHeight="1">
      <c r="A71" s="1361" t="s">
        <v>2037</v>
      </c>
      <c r="B71" s="1361"/>
      <c r="C71" s="1361"/>
      <c r="D71" s="434">
        <v>2500</v>
      </c>
      <c r="E71" s="408">
        <v>2982</v>
      </c>
      <c r="F71" s="580">
        <v>2802</v>
      </c>
      <c r="G71" s="409">
        <v>0</v>
      </c>
      <c r="H71" s="409">
        <v>2937</v>
      </c>
      <c r="I71" s="388">
        <f t="shared" si="6"/>
        <v>2937</v>
      </c>
      <c r="J71" s="380">
        <f t="shared" si="7"/>
        <v>2937</v>
      </c>
      <c r="K71" s="381">
        <f t="shared" si="8"/>
        <v>2971</v>
      </c>
      <c r="L71" s="61"/>
      <c r="M71" s="61"/>
      <c r="N71" s="61"/>
      <c r="O71" s="61"/>
      <c r="P71" s="61"/>
    </row>
    <row r="72" spans="1:16" s="38" customFormat="1" ht="18.75" customHeight="1">
      <c r="A72" s="1361" t="s">
        <v>2038</v>
      </c>
      <c r="B72" s="1361"/>
      <c r="C72" s="1361"/>
      <c r="D72" s="434">
        <v>0</v>
      </c>
      <c r="E72" s="408">
        <v>0</v>
      </c>
      <c r="F72" s="580">
        <v>0</v>
      </c>
      <c r="G72" s="409">
        <v>0</v>
      </c>
      <c r="H72" s="409">
        <v>0</v>
      </c>
      <c r="I72" s="388">
        <f t="shared" si="6"/>
        <v>0</v>
      </c>
      <c r="J72" s="380">
        <f t="shared" si="7"/>
        <v>0</v>
      </c>
      <c r="K72" s="381">
        <f t="shared" si="8"/>
        <v>0</v>
      </c>
      <c r="L72" s="61"/>
      <c r="M72" s="61"/>
      <c r="N72" s="61"/>
      <c r="O72" s="61"/>
      <c r="P72" s="61"/>
    </row>
    <row r="73" spans="1:16" s="38" customFormat="1" ht="18.75" customHeight="1">
      <c r="A73" s="1361" t="s">
        <v>2039</v>
      </c>
      <c r="B73" s="1361"/>
      <c r="C73" s="1361"/>
      <c r="D73" s="434">
        <v>0</v>
      </c>
      <c r="E73" s="408">
        <v>456</v>
      </c>
      <c r="F73" s="580">
        <v>1492</v>
      </c>
      <c r="G73" s="409">
        <v>0</v>
      </c>
      <c r="H73" s="409">
        <v>670</v>
      </c>
      <c r="I73" s="388">
        <f t="shared" si="6"/>
        <v>670</v>
      </c>
      <c r="J73" s="380">
        <f t="shared" si="7"/>
        <v>670</v>
      </c>
      <c r="K73" s="381">
        <f t="shared" si="8"/>
        <v>510</v>
      </c>
      <c r="L73" s="61"/>
      <c r="M73" s="61"/>
      <c r="N73" s="61"/>
      <c r="O73" s="61"/>
      <c r="P73" s="61"/>
    </row>
    <row r="74" spans="1:16" s="38" customFormat="1" ht="18.75" customHeight="1">
      <c r="A74" s="1361" t="s">
        <v>2040</v>
      </c>
      <c r="B74" s="1361"/>
      <c r="C74" s="1361"/>
      <c r="D74" s="434">
        <v>1</v>
      </c>
      <c r="E74" s="408">
        <v>9</v>
      </c>
      <c r="F74" s="580">
        <v>13</v>
      </c>
      <c r="G74" s="409">
        <v>0</v>
      </c>
      <c r="H74" s="409">
        <v>10</v>
      </c>
      <c r="I74" s="388">
        <f t="shared" si="6"/>
        <v>10</v>
      </c>
      <c r="J74" s="380">
        <f t="shared" si="7"/>
        <v>10</v>
      </c>
      <c r="K74" s="381">
        <f t="shared" si="8"/>
        <v>9</v>
      </c>
      <c r="L74" s="61"/>
      <c r="M74" s="61"/>
      <c r="N74" s="61"/>
      <c r="O74" s="61"/>
      <c r="P74" s="61"/>
    </row>
    <row r="75" spans="1:16" s="38" customFormat="1" ht="18.75" customHeight="1">
      <c r="A75" s="1372" t="s">
        <v>722</v>
      </c>
      <c r="B75" s="1373"/>
      <c r="C75" s="1374"/>
      <c r="D75" s="434">
        <v>0</v>
      </c>
      <c r="E75" s="408">
        <v>0</v>
      </c>
      <c r="F75" s="580">
        <v>0</v>
      </c>
      <c r="G75" s="409">
        <v>0</v>
      </c>
      <c r="H75" s="409">
        <v>0</v>
      </c>
      <c r="I75" s="388">
        <f t="shared" si="6"/>
        <v>0</v>
      </c>
      <c r="J75" s="380">
        <f t="shared" si="7"/>
        <v>0</v>
      </c>
      <c r="K75" s="381">
        <f t="shared" si="8"/>
        <v>0</v>
      </c>
      <c r="L75" s="61"/>
      <c r="M75" s="61"/>
      <c r="N75" s="61"/>
      <c r="O75" s="61"/>
      <c r="P75" s="61"/>
    </row>
    <row r="76" spans="1:16" s="38" customFormat="1" ht="18.75" customHeight="1">
      <c r="A76" s="1361" t="s">
        <v>2041</v>
      </c>
      <c r="B76" s="1361"/>
      <c r="C76" s="1361"/>
      <c r="D76" s="434">
        <v>14900</v>
      </c>
      <c r="E76" s="408">
        <v>12078</v>
      </c>
      <c r="F76" s="580">
        <v>25845</v>
      </c>
      <c r="G76" s="409">
        <v>0</v>
      </c>
      <c r="H76" s="409">
        <v>31588</v>
      </c>
      <c r="I76" s="388">
        <f t="shared" si="6"/>
        <v>31588</v>
      </c>
      <c r="J76" s="380">
        <f t="shared" si="7"/>
        <v>31588</v>
      </c>
      <c r="K76" s="381">
        <f t="shared" si="8"/>
        <v>16956</v>
      </c>
      <c r="L76" s="61"/>
      <c r="M76" s="61"/>
      <c r="N76" s="61"/>
      <c r="O76" s="61"/>
      <c r="P76" s="61"/>
    </row>
    <row r="77" spans="1:16" s="38" customFormat="1" ht="18.75" customHeight="1">
      <c r="A77" s="1359" t="s">
        <v>2042</v>
      </c>
      <c r="B77" s="1365"/>
      <c r="C77" s="1360"/>
      <c r="D77" s="397">
        <f>SUM(D23,D37,D41:D45,D66:D76)</f>
        <v>43835</v>
      </c>
      <c r="E77" s="411">
        <f>SUM(E23,E37,E41:E45,E66:E76)</f>
        <v>42092</v>
      </c>
      <c r="F77" s="393">
        <f>SUM(F23,F37,F41:F45,F66:F76)</f>
        <v>56561</v>
      </c>
      <c r="G77" s="396">
        <f>SUM(G23,G37,G41:G45,G66:G76)</f>
        <v>0</v>
      </c>
      <c r="H77" s="396">
        <f>SUM(H23,H37,H41:H45,H66:H76)</f>
        <v>61734</v>
      </c>
      <c r="I77" s="396">
        <f t="shared" si="6"/>
        <v>61734</v>
      </c>
      <c r="J77" s="393">
        <f t="shared" si="7"/>
        <v>61734</v>
      </c>
      <c r="K77" s="397">
        <f t="shared" si="8"/>
        <v>47003</v>
      </c>
      <c r="L77" s="61"/>
      <c r="M77" s="61"/>
      <c r="N77" s="61"/>
      <c r="O77" s="61"/>
      <c r="P77" s="61"/>
    </row>
    <row r="78" spans="1:16" s="11" customFormat="1" ht="19.5" customHeight="1">
      <c r="A78" s="90" t="s">
        <v>1030</v>
      </c>
      <c r="B78" s="336" t="s">
        <v>591</v>
      </c>
      <c r="D78" s="57"/>
      <c r="E78" s="57"/>
      <c r="F78" s="57"/>
      <c r="L78" s="61"/>
      <c r="M78" s="61"/>
      <c r="N78" s="61"/>
      <c r="O78" s="61"/>
      <c r="P78" s="61"/>
    </row>
    <row r="79" spans="1:16" s="38" customFormat="1" ht="15.75" customHeight="1">
      <c r="A79" s="11"/>
      <c r="B79" s="875" t="s">
        <v>593</v>
      </c>
      <c r="C79" s="55"/>
      <c r="D79" s="160"/>
      <c r="E79" s="160"/>
      <c r="F79" s="160"/>
      <c r="L79" s="61"/>
      <c r="M79" s="61"/>
      <c r="N79" s="61"/>
      <c r="O79" s="61"/>
      <c r="P79" s="61"/>
    </row>
    <row r="80" spans="1:16" s="38" customFormat="1" ht="15.75" customHeight="1">
      <c r="A80" s="11"/>
      <c r="B80" s="11"/>
      <c r="C80" s="52"/>
      <c r="L80" s="61"/>
      <c r="M80" s="61"/>
      <c r="N80" s="61"/>
      <c r="O80" s="61"/>
      <c r="P80" s="61"/>
    </row>
    <row r="81" spans="1:16" s="38" customFormat="1" ht="15.75" customHeight="1">
      <c r="A81" s="11"/>
      <c r="B81" s="11"/>
      <c r="C81" s="52"/>
      <c r="L81" s="61"/>
      <c r="M81" s="61"/>
      <c r="N81" s="61"/>
      <c r="O81" s="61"/>
      <c r="P81" s="61"/>
    </row>
    <row r="82" spans="1:16" s="38" customFormat="1" ht="15.75" customHeight="1">
      <c r="A82" s="11"/>
      <c r="B82" s="11"/>
      <c r="C82" s="52"/>
      <c r="L82" s="61"/>
      <c r="M82" s="61"/>
      <c r="N82" s="61"/>
      <c r="O82" s="61"/>
      <c r="P82" s="61"/>
    </row>
    <row r="83" spans="1:16" s="38" customFormat="1" ht="15.75" customHeight="1">
      <c r="A83" s="11"/>
      <c r="B83" s="11"/>
      <c r="C83" s="52"/>
      <c r="L83" s="61"/>
      <c r="M83" s="61"/>
      <c r="N83" s="61"/>
      <c r="O83" s="61"/>
      <c r="P83" s="61"/>
    </row>
    <row r="84" spans="1:16" s="38" customFormat="1" ht="15.75" customHeight="1">
      <c r="A84" s="11"/>
      <c r="B84" s="11"/>
      <c r="C84" s="52"/>
      <c r="L84" s="61"/>
      <c r="M84" s="61"/>
      <c r="N84" s="61"/>
      <c r="O84" s="61"/>
      <c r="P84" s="61"/>
    </row>
    <row r="85" spans="1:16" s="38" customFormat="1" ht="15.75" customHeight="1">
      <c r="A85" s="11"/>
      <c r="B85" s="11"/>
      <c r="C85" s="52"/>
      <c r="L85" s="61"/>
      <c r="M85" s="61"/>
      <c r="N85" s="61"/>
      <c r="O85" s="61"/>
      <c r="P85" s="61"/>
    </row>
    <row r="86" spans="1:16" s="38" customFormat="1" ht="15.75" customHeight="1">
      <c r="A86" s="11"/>
      <c r="B86" s="11"/>
      <c r="C86" s="52"/>
      <c r="L86" s="61"/>
      <c r="M86" s="61"/>
      <c r="N86" s="61"/>
      <c r="O86" s="61"/>
      <c r="P86" s="61"/>
    </row>
    <row r="87" spans="1:16" s="38" customFormat="1" ht="15.75" customHeight="1">
      <c r="A87" s="11"/>
      <c r="B87" s="11"/>
      <c r="C87" s="52"/>
      <c r="L87" s="61"/>
      <c r="M87" s="61"/>
      <c r="N87" s="61"/>
      <c r="O87" s="61"/>
      <c r="P87" s="61"/>
    </row>
    <row r="88" spans="1:16" s="38" customFormat="1" ht="15.75" customHeight="1">
      <c r="A88" s="11"/>
      <c r="B88" s="11"/>
      <c r="C88" s="52"/>
      <c r="L88" s="61"/>
      <c r="M88" s="61"/>
      <c r="N88" s="61"/>
      <c r="O88" s="61"/>
      <c r="P88" s="61"/>
    </row>
    <row r="89" spans="1:16" s="38" customFormat="1" ht="15.75" customHeight="1">
      <c r="A89" s="11"/>
      <c r="B89" s="11"/>
      <c r="C89" s="52"/>
      <c r="L89" s="61"/>
      <c r="M89" s="61"/>
      <c r="N89" s="61"/>
      <c r="O89" s="61"/>
      <c r="P89" s="61"/>
    </row>
    <row r="90" spans="1:16" s="38" customFormat="1" ht="15.75" customHeight="1">
      <c r="A90" s="11"/>
      <c r="B90" s="11"/>
      <c r="C90" s="52"/>
      <c r="L90" s="61"/>
      <c r="M90" s="61"/>
      <c r="N90" s="61"/>
      <c r="O90" s="61"/>
      <c r="P90" s="61"/>
    </row>
    <row r="91" spans="1:16" s="38" customFormat="1" ht="15.75" customHeight="1">
      <c r="A91" s="11"/>
      <c r="B91" s="11"/>
      <c r="C91" s="52"/>
      <c r="L91" s="61"/>
      <c r="M91" s="61"/>
      <c r="N91" s="61"/>
      <c r="O91" s="61"/>
      <c r="P91" s="61"/>
    </row>
    <row r="92" spans="1:16" s="38" customFormat="1" ht="15.75" customHeight="1">
      <c r="A92" s="11"/>
      <c r="B92" s="11"/>
      <c r="C92" s="52"/>
      <c r="L92" s="61"/>
      <c r="M92" s="61"/>
      <c r="N92" s="61"/>
      <c r="O92" s="61"/>
      <c r="P92" s="61"/>
    </row>
    <row r="93" spans="1:16" s="38" customFormat="1" ht="15.75" customHeight="1">
      <c r="A93" s="11"/>
      <c r="B93" s="11"/>
      <c r="C93" s="52"/>
      <c r="L93" s="61"/>
      <c r="M93" s="61"/>
      <c r="N93" s="61"/>
      <c r="O93" s="61"/>
      <c r="P93" s="61"/>
    </row>
    <row r="94" spans="1:16" s="38" customFormat="1" ht="15.75" customHeight="1">
      <c r="A94" s="11"/>
      <c r="B94" s="11"/>
      <c r="C94" s="52"/>
      <c r="L94" s="61"/>
      <c r="M94" s="61"/>
      <c r="N94" s="61"/>
      <c r="O94" s="61"/>
      <c r="P94" s="61"/>
    </row>
    <row r="95" spans="1:16" s="38" customFormat="1" ht="15.75" customHeight="1">
      <c r="A95" s="11"/>
      <c r="B95" s="11"/>
      <c r="C95" s="52"/>
      <c r="L95" s="61"/>
      <c r="M95" s="61"/>
      <c r="N95" s="61"/>
      <c r="O95" s="61"/>
      <c r="P95" s="61"/>
    </row>
    <row r="96" spans="1:16" s="38" customFormat="1" ht="15.75" customHeight="1">
      <c r="A96" s="11"/>
      <c r="B96" s="11"/>
      <c r="C96" s="52"/>
      <c r="L96" s="61"/>
      <c r="M96" s="61"/>
      <c r="N96" s="61"/>
      <c r="O96" s="61"/>
      <c r="P96" s="61"/>
    </row>
    <row r="97" spans="1:16" s="38" customFormat="1" ht="15.75" customHeight="1">
      <c r="A97" s="11"/>
      <c r="B97" s="11"/>
      <c r="C97" s="52"/>
      <c r="L97" s="61"/>
      <c r="M97" s="61"/>
      <c r="N97" s="61"/>
      <c r="O97" s="61"/>
      <c r="P97" s="61"/>
    </row>
    <row r="98" spans="1:16" s="38" customFormat="1" ht="15.75" customHeight="1">
      <c r="A98" s="11"/>
      <c r="B98" s="11"/>
      <c r="C98" s="52"/>
      <c r="L98" s="61"/>
      <c r="M98" s="61"/>
      <c r="N98" s="61"/>
      <c r="O98" s="61"/>
      <c r="P98" s="61"/>
    </row>
    <row r="99" spans="1:16" s="38" customFormat="1" ht="15.75" customHeight="1">
      <c r="A99" s="11"/>
      <c r="B99" s="11"/>
      <c r="C99" s="52"/>
      <c r="L99" s="61"/>
      <c r="M99" s="61"/>
      <c r="N99" s="61"/>
      <c r="O99" s="61"/>
      <c r="P99" s="61"/>
    </row>
    <row r="100" spans="1:16" s="38" customFormat="1" ht="15.75" customHeight="1">
      <c r="A100" s="11"/>
      <c r="B100" s="11"/>
      <c r="C100" s="52"/>
      <c r="L100" s="61"/>
      <c r="M100" s="61"/>
      <c r="N100" s="61"/>
      <c r="O100" s="61"/>
      <c r="P100" s="61"/>
    </row>
    <row r="101" spans="1:16" s="38" customFormat="1" ht="15.75" customHeight="1">
      <c r="A101" s="11"/>
      <c r="B101" s="11"/>
      <c r="C101" s="52"/>
      <c r="L101" s="61"/>
      <c r="M101" s="61"/>
      <c r="N101" s="61"/>
      <c r="O101" s="61"/>
      <c r="P101" s="61"/>
    </row>
    <row r="102" spans="1:16" s="38" customFormat="1" ht="15.75" customHeight="1">
      <c r="A102" s="11"/>
      <c r="B102" s="11"/>
      <c r="C102" s="52"/>
      <c r="L102" s="61"/>
      <c r="M102" s="61"/>
      <c r="N102" s="61"/>
      <c r="O102" s="61"/>
      <c r="P102" s="61"/>
    </row>
    <row r="103" spans="1:16" s="38" customFormat="1" ht="15.75" customHeight="1">
      <c r="A103" s="11"/>
      <c r="B103" s="11"/>
      <c r="C103" s="52"/>
      <c r="L103" s="61"/>
      <c r="M103" s="61"/>
      <c r="N103" s="61"/>
      <c r="O103" s="61"/>
      <c r="P103" s="61"/>
    </row>
    <row r="104" spans="1:16" s="38" customFormat="1" ht="15.75" customHeight="1">
      <c r="A104" s="11"/>
      <c r="B104" s="11"/>
      <c r="C104" s="52"/>
      <c r="L104" s="61"/>
      <c r="M104" s="61"/>
      <c r="N104" s="61"/>
      <c r="O104" s="61"/>
      <c r="P104" s="61"/>
    </row>
    <row r="105" spans="1:16" s="38" customFormat="1" ht="15.75" customHeight="1">
      <c r="A105" s="11"/>
      <c r="B105" s="11"/>
      <c r="C105" s="52"/>
      <c r="L105" s="61"/>
      <c r="M105" s="61"/>
      <c r="N105" s="61"/>
      <c r="O105" s="61"/>
      <c r="P105" s="61"/>
    </row>
    <row r="106" spans="1:16" s="38" customFormat="1" ht="15.75" customHeight="1">
      <c r="A106" s="11"/>
      <c r="B106" s="11"/>
      <c r="C106" s="52"/>
      <c r="L106" s="61"/>
      <c r="M106" s="61"/>
      <c r="N106" s="61"/>
      <c r="O106" s="61"/>
      <c r="P106" s="61"/>
    </row>
    <row r="107" spans="1:16" s="38" customFormat="1" ht="15.75" customHeight="1">
      <c r="A107" s="11"/>
      <c r="B107" s="11"/>
      <c r="C107" s="52"/>
      <c r="L107" s="61"/>
      <c r="M107" s="61"/>
      <c r="N107" s="61"/>
      <c r="O107" s="61"/>
      <c r="P107" s="61"/>
    </row>
    <row r="108" spans="1:16" s="38" customFormat="1" ht="15.75" customHeight="1">
      <c r="A108" s="11"/>
      <c r="B108" s="11"/>
      <c r="C108" s="52"/>
      <c r="L108" s="61"/>
      <c r="M108" s="61"/>
      <c r="N108" s="61"/>
      <c r="O108" s="61"/>
      <c r="P108" s="61"/>
    </row>
    <row r="109" spans="1:16" s="38" customFormat="1" ht="15.75" customHeight="1">
      <c r="A109" s="11"/>
      <c r="B109" s="11"/>
      <c r="C109" s="52"/>
      <c r="L109" s="61"/>
      <c r="M109" s="61"/>
      <c r="N109" s="61"/>
      <c r="O109" s="61"/>
      <c r="P109" s="61"/>
    </row>
    <row r="110" spans="1:16" s="38" customFormat="1" ht="15.75" customHeight="1">
      <c r="A110" s="11"/>
      <c r="B110" s="11"/>
      <c r="C110" s="52"/>
      <c r="L110" s="61"/>
      <c r="M110" s="61"/>
      <c r="N110" s="61"/>
      <c r="O110" s="61"/>
      <c r="P110" s="61"/>
    </row>
    <row r="111" spans="1:16" s="38" customFormat="1" ht="15.75" customHeight="1">
      <c r="A111" s="11"/>
      <c r="B111" s="11"/>
      <c r="C111" s="52"/>
      <c r="L111" s="61"/>
      <c r="M111" s="61"/>
      <c r="N111" s="61"/>
      <c r="O111" s="61"/>
      <c r="P111" s="61"/>
    </row>
    <row r="112" spans="1:16" s="38" customFormat="1" ht="15.75" customHeight="1">
      <c r="A112" s="11"/>
      <c r="B112" s="11"/>
      <c r="C112" s="52"/>
      <c r="L112" s="61"/>
      <c r="M112" s="61"/>
      <c r="N112" s="61"/>
      <c r="O112" s="61"/>
      <c r="P112" s="61"/>
    </row>
    <row r="113" spans="1:16" s="38" customFormat="1" ht="15.75" customHeight="1">
      <c r="A113" s="11"/>
      <c r="B113" s="11"/>
      <c r="C113" s="52"/>
      <c r="L113" s="61"/>
      <c r="M113" s="61"/>
      <c r="N113" s="61"/>
      <c r="O113" s="61"/>
      <c r="P113" s="61"/>
    </row>
    <row r="114" spans="1:16" s="38" customFormat="1" ht="15.75" customHeight="1">
      <c r="A114" s="11"/>
      <c r="B114" s="11"/>
      <c r="C114" s="52"/>
      <c r="L114" s="61"/>
      <c r="M114" s="61"/>
      <c r="N114" s="61"/>
      <c r="O114" s="61"/>
      <c r="P114" s="61"/>
    </row>
    <row r="115" spans="1:16" s="38" customFormat="1" ht="15.75" customHeight="1">
      <c r="A115" s="11"/>
      <c r="B115" s="11"/>
      <c r="C115" s="52"/>
      <c r="L115" s="61"/>
      <c r="M115" s="61"/>
      <c r="N115" s="61"/>
      <c r="O115" s="61"/>
      <c r="P115" s="61"/>
    </row>
    <row r="116" spans="1:16" s="38" customFormat="1" ht="15.75" customHeight="1">
      <c r="A116" s="11"/>
      <c r="B116" s="11"/>
      <c r="C116" s="52"/>
      <c r="L116" s="61"/>
      <c r="M116" s="61"/>
      <c r="N116" s="61"/>
      <c r="O116" s="61"/>
      <c r="P116" s="61"/>
    </row>
    <row r="117" spans="1:16" s="38" customFormat="1" ht="15.75" customHeight="1">
      <c r="A117" s="11"/>
      <c r="B117" s="11"/>
      <c r="C117" s="52"/>
      <c r="L117" s="61"/>
      <c r="M117" s="61"/>
      <c r="N117" s="61"/>
      <c r="O117" s="61"/>
      <c r="P117" s="61"/>
    </row>
    <row r="118" spans="1:16" s="38" customFormat="1" ht="15.75" customHeight="1">
      <c r="A118" s="11"/>
      <c r="B118" s="11"/>
      <c r="C118" s="52"/>
      <c r="L118" s="61"/>
      <c r="M118" s="61"/>
      <c r="N118" s="61"/>
      <c r="O118" s="61"/>
      <c r="P118" s="61"/>
    </row>
    <row r="119" spans="1:16" s="38" customFormat="1" ht="15.75" customHeight="1">
      <c r="A119" s="11"/>
      <c r="B119" s="11"/>
      <c r="C119" s="52"/>
      <c r="L119" s="61"/>
      <c r="M119" s="61"/>
      <c r="N119" s="61"/>
      <c r="O119" s="61"/>
      <c r="P119" s="61"/>
    </row>
    <row r="120" spans="1:16" s="38" customFormat="1" ht="15.75" customHeight="1">
      <c r="A120" s="11"/>
      <c r="B120" s="11"/>
      <c r="C120" s="52"/>
      <c r="L120" s="61"/>
      <c r="M120" s="61"/>
      <c r="N120" s="61"/>
      <c r="O120" s="61"/>
      <c r="P120" s="61"/>
    </row>
    <row r="121" spans="1:16" s="38" customFormat="1" ht="15.75" customHeight="1">
      <c r="A121" s="11"/>
      <c r="B121" s="11"/>
      <c r="C121" s="52"/>
      <c r="L121" s="61"/>
      <c r="M121" s="61"/>
      <c r="N121" s="61"/>
      <c r="O121" s="61"/>
      <c r="P121" s="61"/>
    </row>
    <row r="122" spans="1:16" s="38" customFormat="1" ht="15.75" customHeight="1">
      <c r="A122" s="11"/>
      <c r="B122" s="11"/>
      <c r="C122" s="52"/>
      <c r="L122" s="61"/>
      <c r="M122" s="61"/>
      <c r="N122" s="61"/>
      <c r="O122" s="61"/>
      <c r="P122" s="61"/>
    </row>
    <row r="123" spans="1:16" s="38" customFormat="1" ht="15.75" customHeight="1">
      <c r="A123" s="11"/>
      <c r="B123" s="11"/>
      <c r="C123" s="52"/>
      <c r="L123" s="61"/>
      <c r="M123" s="61"/>
      <c r="N123" s="61"/>
      <c r="O123" s="61"/>
      <c r="P123" s="61"/>
    </row>
    <row r="124" spans="1:16" s="38" customFormat="1" ht="15.75" customHeight="1">
      <c r="A124" s="11"/>
      <c r="B124" s="11"/>
      <c r="C124" s="52"/>
      <c r="L124" s="61"/>
      <c r="M124" s="61"/>
      <c r="N124" s="61"/>
      <c r="O124" s="61"/>
      <c r="P124" s="61"/>
    </row>
    <row r="125" spans="1:16" s="38" customFormat="1" ht="15.75" customHeight="1">
      <c r="A125" s="11"/>
      <c r="B125" s="11"/>
      <c r="C125" s="52"/>
      <c r="L125" s="61"/>
      <c r="M125" s="61"/>
      <c r="N125" s="61"/>
      <c r="O125" s="61"/>
      <c r="P125" s="61"/>
    </row>
    <row r="126" spans="1:16" s="38" customFormat="1" ht="15.75" customHeight="1">
      <c r="A126" s="11"/>
      <c r="B126" s="11"/>
      <c r="C126" s="52"/>
      <c r="L126" s="61"/>
      <c r="M126" s="61"/>
      <c r="N126" s="61"/>
      <c r="O126" s="61"/>
      <c r="P126" s="61"/>
    </row>
    <row r="127" spans="1:16" s="38" customFormat="1" ht="15.75" customHeight="1">
      <c r="A127" s="11"/>
      <c r="B127" s="11"/>
      <c r="C127" s="52"/>
      <c r="L127" s="61"/>
      <c r="M127" s="61"/>
      <c r="N127" s="61"/>
      <c r="O127" s="61"/>
      <c r="P127" s="61"/>
    </row>
    <row r="128" spans="1:16" s="38" customFormat="1" ht="15.75" customHeight="1">
      <c r="A128" s="11"/>
      <c r="B128" s="11"/>
      <c r="C128" s="52"/>
      <c r="L128" s="61"/>
      <c r="M128" s="61"/>
      <c r="N128" s="61"/>
      <c r="O128" s="61"/>
      <c r="P128" s="61"/>
    </row>
    <row r="129" spans="1:16" s="38" customFormat="1" ht="15.75" customHeight="1">
      <c r="A129" s="11"/>
      <c r="B129" s="11"/>
      <c r="C129" s="52"/>
      <c r="L129" s="61"/>
      <c r="M129" s="61"/>
      <c r="N129" s="61"/>
      <c r="O129" s="61"/>
      <c r="P129" s="61"/>
    </row>
    <row r="130" spans="1:16" s="38" customFormat="1" ht="15.75" customHeight="1">
      <c r="A130" s="11"/>
      <c r="B130" s="11"/>
      <c r="C130" s="52"/>
      <c r="L130" s="61"/>
      <c r="M130" s="61"/>
      <c r="N130" s="61"/>
      <c r="O130" s="61"/>
      <c r="P130" s="61"/>
    </row>
    <row r="131" spans="1:16" s="38" customFormat="1" ht="15.75" customHeight="1">
      <c r="A131" s="11"/>
      <c r="B131" s="11"/>
      <c r="C131" s="52"/>
      <c r="L131" s="61"/>
      <c r="M131" s="61"/>
      <c r="N131" s="61"/>
      <c r="O131" s="61"/>
      <c r="P131" s="61"/>
    </row>
    <row r="132" spans="1:16" s="38" customFormat="1" ht="15.75" customHeight="1">
      <c r="A132" s="11"/>
      <c r="B132" s="11"/>
      <c r="C132" s="52"/>
      <c r="L132" s="61"/>
      <c r="M132" s="61"/>
      <c r="N132" s="61"/>
      <c r="O132" s="61"/>
      <c r="P132" s="61"/>
    </row>
    <row r="133" spans="1:16" s="38" customFormat="1" ht="15.75" customHeight="1">
      <c r="A133" s="11"/>
      <c r="B133" s="11"/>
      <c r="C133" s="52"/>
      <c r="L133" s="61"/>
      <c r="M133" s="61"/>
      <c r="N133" s="61"/>
      <c r="O133" s="61"/>
      <c r="P133" s="61"/>
    </row>
    <row r="134" spans="1:16" s="38" customFormat="1" ht="15.75" customHeight="1">
      <c r="A134" s="11"/>
      <c r="B134" s="11"/>
      <c r="C134" s="52"/>
      <c r="L134" s="61"/>
      <c r="M134" s="61"/>
      <c r="N134" s="61"/>
      <c r="O134" s="61"/>
      <c r="P134" s="61"/>
    </row>
    <row r="135" spans="1:16" s="38" customFormat="1" ht="15.75" customHeight="1">
      <c r="A135" s="11"/>
      <c r="B135" s="11"/>
      <c r="C135" s="52"/>
      <c r="L135" s="61"/>
      <c r="M135" s="61"/>
      <c r="N135" s="61"/>
      <c r="O135" s="61"/>
      <c r="P135" s="61"/>
    </row>
    <row r="136" spans="1:16" s="38" customFormat="1" ht="15.75" customHeight="1">
      <c r="A136" s="11"/>
      <c r="B136" s="11"/>
      <c r="C136" s="52"/>
      <c r="L136" s="61"/>
      <c r="M136" s="61"/>
      <c r="N136" s="61"/>
      <c r="O136" s="61"/>
      <c r="P136" s="61"/>
    </row>
    <row r="137" spans="1:16" s="38" customFormat="1" ht="15.75" customHeight="1">
      <c r="A137" s="11"/>
      <c r="B137" s="11"/>
      <c r="C137" s="52"/>
      <c r="L137" s="61"/>
      <c r="M137" s="61"/>
      <c r="N137" s="61"/>
      <c r="O137" s="61"/>
      <c r="P137" s="61"/>
    </row>
    <row r="138" spans="1:16" s="38" customFormat="1" ht="15.75" customHeight="1">
      <c r="A138" s="11"/>
      <c r="B138" s="11"/>
      <c r="C138" s="52"/>
      <c r="L138" s="61"/>
      <c r="M138" s="61"/>
      <c r="N138" s="61"/>
      <c r="O138" s="61"/>
      <c r="P138" s="61"/>
    </row>
    <row r="139" spans="1:16" s="38" customFormat="1" ht="15.75" customHeight="1">
      <c r="A139" s="11"/>
      <c r="B139" s="11"/>
      <c r="C139" s="52"/>
      <c r="L139" s="61"/>
      <c r="M139" s="61"/>
      <c r="N139" s="61"/>
      <c r="O139" s="61"/>
      <c r="P139" s="61"/>
    </row>
    <row r="140" spans="1:16" s="38" customFormat="1" ht="15.75" customHeight="1">
      <c r="A140" s="11"/>
      <c r="B140" s="11"/>
      <c r="C140" s="52"/>
      <c r="L140" s="61"/>
      <c r="M140" s="61"/>
      <c r="N140" s="61"/>
      <c r="O140" s="61"/>
      <c r="P140" s="61"/>
    </row>
    <row r="141" spans="1:16" s="38" customFormat="1" ht="15.75" customHeight="1">
      <c r="A141" s="11"/>
      <c r="B141" s="11"/>
      <c r="C141" s="52"/>
      <c r="L141" s="61"/>
      <c r="M141" s="61"/>
      <c r="N141" s="61"/>
      <c r="O141" s="61"/>
      <c r="P141" s="61"/>
    </row>
    <row r="142" spans="1:16" s="38" customFormat="1" ht="15.75" customHeight="1">
      <c r="A142" s="11"/>
      <c r="B142" s="11"/>
      <c r="C142" s="52"/>
      <c r="L142" s="61"/>
      <c r="M142" s="61"/>
      <c r="N142" s="61"/>
      <c r="O142" s="61"/>
      <c r="P142" s="61"/>
    </row>
    <row r="143" spans="1:16" s="38" customFormat="1" ht="15.75" customHeight="1">
      <c r="A143" s="11"/>
      <c r="B143" s="11"/>
      <c r="C143" s="52"/>
      <c r="L143" s="61"/>
      <c r="M143" s="61"/>
      <c r="N143" s="61"/>
      <c r="O143" s="61"/>
      <c r="P143" s="61"/>
    </row>
    <row r="144" spans="1:16" s="38" customFormat="1" ht="15.75" customHeight="1">
      <c r="A144" s="11"/>
      <c r="B144" s="11"/>
      <c r="C144" s="52"/>
      <c r="L144" s="61"/>
      <c r="M144" s="61"/>
      <c r="N144" s="61"/>
      <c r="O144" s="61"/>
      <c r="P144" s="61"/>
    </row>
    <row r="145" spans="1:16" s="38" customFormat="1" ht="15.75" customHeight="1">
      <c r="A145" s="11"/>
      <c r="B145" s="11"/>
      <c r="C145" s="52"/>
      <c r="L145" s="61"/>
      <c r="M145" s="61"/>
      <c r="N145" s="61"/>
      <c r="O145" s="61"/>
      <c r="P145" s="61"/>
    </row>
    <row r="146" spans="1:16" s="38" customFormat="1" ht="15.75" customHeight="1">
      <c r="A146" s="11"/>
      <c r="B146" s="11"/>
      <c r="C146" s="52"/>
      <c r="L146" s="61"/>
      <c r="M146" s="61"/>
      <c r="N146" s="61"/>
      <c r="O146" s="61"/>
      <c r="P146" s="61"/>
    </row>
  </sheetData>
  <sheetProtection password="CC4D" sheet="1" objects="1" scenarios="1"/>
  <mergeCells count="56">
    <mergeCell ref="B35:C35"/>
    <mergeCell ref="A4:C5"/>
    <mergeCell ref="B14:C14"/>
    <mergeCell ref="G4:J4"/>
    <mergeCell ref="B6:C6"/>
    <mergeCell ref="B16:C16"/>
    <mergeCell ref="B17:C17"/>
    <mergeCell ref="B7:C7"/>
    <mergeCell ref="B8:C8"/>
    <mergeCell ref="B9:C9"/>
    <mergeCell ref="E4:F4"/>
    <mergeCell ref="B23:C23"/>
    <mergeCell ref="B18:C18"/>
    <mergeCell ref="B20:C20"/>
    <mergeCell ref="B15:C15"/>
    <mergeCell ref="B11:C11"/>
    <mergeCell ref="B12:C12"/>
    <mergeCell ref="B10:C10"/>
    <mergeCell ref="B66:C66"/>
    <mergeCell ref="A45:C45"/>
    <mergeCell ref="A42:C42"/>
    <mergeCell ref="A43:C43"/>
    <mergeCell ref="B59:C59"/>
    <mergeCell ref="B46:B52"/>
    <mergeCell ref="B53:B58"/>
    <mergeCell ref="B60:B65"/>
    <mergeCell ref="B37:C37"/>
    <mergeCell ref="A76:C76"/>
    <mergeCell ref="A68:C68"/>
    <mergeCell ref="A69:C69"/>
    <mergeCell ref="A70:C70"/>
    <mergeCell ref="A71:C71"/>
    <mergeCell ref="A74:C74"/>
    <mergeCell ref="A73:C73"/>
    <mergeCell ref="A75:C75"/>
    <mergeCell ref="A46:A66"/>
    <mergeCell ref="A24:A37"/>
    <mergeCell ref="A67:C67"/>
    <mergeCell ref="B40:C40"/>
    <mergeCell ref="B19:C19"/>
    <mergeCell ref="B21:C21"/>
    <mergeCell ref="A38:A41"/>
    <mergeCell ref="B38:C38"/>
    <mergeCell ref="B34:C34"/>
    <mergeCell ref="B32:C32"/>
    <mergeCell ref="B33:C33"/>
    <mergeCell ref="B39:C39"/>
    <mergeCell ref="A77:C77"/>
    <mergeCell ref="A72:C72"/>
    <mergeCell ref="A6:A23"/>
    <mergeCell ref="B36:C36"/>
    <mergeCell ref="A44:C44"/>
    <mergeCell ref="B22:C22"/>
    <mergeCell ref="B31:C31"/>
    <mergeCell ref="B41:C41"/>
    <mergeCell ref="B13:C13"/>
  </mergeCells>
  <printOptions horizontalCentered="1"/>
  <pageMargins left="0.5118110236220472" right="0.4330708661417323" top="1.062992125984252" bottom="0.5905511811023623" header="0.5118110236220472" footer="0.5118110236220472"/>
  <pageSetup fitToHeight="1" fitToWidth="1" horizontalDpi="600" verticalDpi="600" orientation="portrait" paperSize="9" scale="4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indexed="27"/>
    <pageSetUpPr fitToPage="1"/>
  </sheetPr>
  <dimension ref="A1:P82"/>
  <sheetViews>
    <sheetView showGridLines="0" showZeros="0" zoomScale="85" zoomScaleNormal="85" zoomScaleSheetLayoutView="75" workbookViewId="0" topLeftCell="A1">
      <pane xSplit="3" ySplit="5" topLeftCell="D24" activePane="bottomRight" state="frozen"/>
      <selection pane="topLeft" activeCell="E3" sqref="E3:E5"/>
      <selection pane="topRight" activeCell="E3" sqref="E3:E5"/>
      <selection pane="bottomLeft" activeCell="E3" sqref="E3:E5"/>
      <selection pane="bottomRight" activeCell="H19" sqref="H19"/>
    </sheetView>
  </sheetViews>
  <sheetFormatPr defaultColWidth="8.88671875" defaultRowHeight="13.5"/>
  <cols>
    <col min="1" max="1" width="4.21484375" style="63" customWidth="1"/>
    <col min="2" max="2" width="4.10546875" style="63" customWidth="1"/>
    <col min="3" max="3" width="18.3359375" style="63" customWidth="1"/>
    <col min="4" max="6" width="10.88671875" style="63" customWidth="1"/>
    <col min="7" max="7" width="10.88671875" style="63" hidden="1" customWidth="1"/>
    <col min="8" max="10" width="10.88671875" style="63" customWidth="1"/>
    <col min="11" max="11" width="11.5546875" style="63" customWidth="1"/>
    <col min="12" max="16" width="7.99609375" style="61" customWidth="1"/>
    <col min="17" max="16384" width="7.99609375" style="63" customWidth="1"/>
  </cols>
  <sheetData>
    <row r="1" spans="2:16" s="11" customFormat="1" ht="24" customHeight="1">
      <c r="B1" s="165"/>
      <c r="C1" s="162"/>
      <c r="D1" s="128"/>
      <c r="L1" s="1"/>
      <c r="M1" s="1"/>
      <c r="N1" s="1"/>
      <c r="O1" s="1"/>
      <c r="P1" s="1"/>
    </row>
    <row r="2" spans="1:16" s="11" customFormat="1" ht="19.5" customHeight="1">
      <c r="A2" s="166" t="s">
        <v>2043</v>
      </c>
      <c r="C2" s="162"/>
      <c r="D2" s="128"/>
      <c r="L2" s="1"/>
      <c r="M2" s="1"/>
      <c r="N2" s="1"/>
      <c r="O2" s="1"/>
      <c r="P2" s="1"/>
    </row>
    <row r="3" spans="2:16" s="11" customFormat="1" ht="19.5" customHeight="1">
      <c r="B3" s="166"/>
      <c r="C3" s="167"/>
      <c r="K3" s="22" t="s">
        <v>2044</v>
      </c>
      <c r="L3" s="1"/>
      <c r="M3" s="1"/>
      <c r="N3" s="1"/>
      <c r="O3" s="1"/>
      <c r="P3" s="1"/>
    </row>
    <row r="4" spans="1:16" s="11" customFormat="1" ht="24.75" customHeight="1">
      <c r="A4" s="1312" t="s">
        <v>2045</v>
      </c>
      <c r="B4" s="1321" t="s">
        <v>2046</v>
      </c>
      <c r="C4" s="1322"/>
      <c r="D4" s="23" t="s">
        <v>74</v>
      </c>
      <c r="E4" s="1362" t="s">
        <v>1545</v>
      </c>
      <c r="F4" s="1363"/>
      <c r="G4" s="1364" t="s">
        <v>1549</v>
      </c>
      <c r="H4" s="1364"/>
      <c r="I4" s="1364"/>
      <c r="J4" s="1363"/>
      <c r="K4" s="23" t="s">
        <v>1031</v>
      </c>
      <c r="L4" s="1"/>
      <c r="M4" s="1"/>
      <c r="N4" s="1"/>
      <c r="O4" s="1"/>
      <c r="P4" s="1"/>
    </row>
    <row r="5" spans="1:16" s="11" customFormat="1" ht="24.75" customHeight="1">
      <c r="A5" s="1314"/>
      <c r="B5" s="1299"/>
      <c r="C5" s="1292"/>
      <c r="D5" s="29" t="s">
        <v>1032</v>
      </c>
      <c r="E5" s="31" t="s">
        <v>1033</v>
      </c>
      <c r="F5" s="32" t="s">
        <v>1034</v>
      </c>
      <c r="G5" s="294" t="s">
        <v>1128</v>
      </c>
      <c r="H5" s="294" t="s">
        <v>1129</v>
      </c>
      <c r="I5" s="131" t="s">
        <v>1035</v>
      </c>
      <c r="J5" s="132" t="s">
        <v>1547</v>
      </c>
      <c r="K5" s="29" t="s">
        <v>1548</v>
      </c>
      <c r="L5" s="1"/>
      <c r="M5" s="1"/>
      <c r="N5" s="1"/>
      <c r="O5" s="1"/>
      <c r="P5" s="1"/>
    </row>
    <row r="6" spans="1:16" ht="31.5" customHeight="1">
      <c r="A6" s="71"/>
      <c r="B6" s="71"/>
      <c r="C6" s="79" t="s">
        <v>2047</v>
      </c>
      <c r="D6" s="430">
        <v>17000</v>
      </c>
      <c r="E6" s="429">
        <v>16520</v>
      </c>
      <c r="F6" s="576">
        <v>16117</v>
      </c>
      <c r="G6" s="423">
        <v>0</v>
      </c>
      <c r="H6" s="423">
        <v>16419</v>
      </c>
      <c r="I6" s="388">
        <f aca="true" t="shared" si="0" ref="I6:I36">SUM(G6:H6)</f>
        <v>16419</v>
      </c>
      <c r="J6" s="380">
        <f aca="true" t="shared" si="1" ref="J6:J36">I6</f>
        <v>16419</v>
      </c>
      <c r="K6" s="403">
        <f aca="true" t="shared" si="2" ref="K6:K36">ROUND((E6*3+J6)/4,0)</f>
        <v>16495</v>
      </c>
      <c r="L6" s="1"/>
      <c r="M6" s="1"/>
      <c r="N6" s="1"/>
      <c r="O6" s="1"/>
      <c r="P6" s="1"/>
    </row>
    <row r="7" spans="1:16" ht="31.5" customHeight="1">
      <c r="A7" s="71"/>
      <c r="B7" s="71"/>
      <c r="C7" s="81" t="s">
        <v>2048</v>
      </c>
      <c r="D7" s="432">
        <v>950</v>
      </c>
      <c r="E7" s="431">
        <v>691</v>
      </c>
      <c r="F7" s="577">
        <v>792</v>
      </c>
      <c r="G7" s="424">
        <v>0</v>
      </c>
      <c r="H7" s="424">
        <v>716</v>
      </c>
      <c r="I7" s="382">
        <f t="shared" si="0"/>
        <v>716</v>
      </c>
      <c r="J7" s="383">
        <f t="shared" si="1"/>
        <v>716</v>
      </c>
      <c r="K7" s="384">
        <f t="shared" si="2"/>
        <v>697</v>
      </c>
      <c r="L7" s="1"/>
      <c r="M7" s="1"/>
      <c r="N7" s="1"/>
      <c r="O7" s="1"/>
      <c r="P7" s="1"/>
    </row>
    <row r="8" spans="1:16" ht="31.5" customHeight="1">
      <c r="A8" s="71"/>
      <c r="B8" s="71" t="s">
        <v>1036</v>
      </c>
      <c r="C8" s="81" t="s">
        <v>1037</v>
      </c>
      <c r="D8" s="432">
        <v>3300</v>
      </c>
      <c r="E8" s="431">
        <v>3696</v>
      </c>
      <c r="F8" s="577">
        <v>3571</v>
      </c>
      <c r="G8" s="424">
        <v>0</v>
      </c>
      <c r="H8" s="424">
        <v>3664</v>
      </c>
      <c r="I8" s="382">
        <f t="shared" si="0"/>
        <v>3664</v>
      </c>
      <c r="J8" s="383">
        <f t="shared" si="1"/>
        <v>3664</v>
      </c>
      <c r="K8" s="384">
        <f t="shared" si="2"/>
        <v>3688</v>
      </c>
      <c r="L8" s="11"/>
      <c r="M8" s="11"/>
      <c r="N8" s="11"/>
      <c r="O8" s="11"/>
      <c r="P8" s="11"/>
    </row>
    <row r="9" spans="1:16" ht="31.5" customHeight="1">
      <c r="A9" s="71"/>
      <c r="B9" s="71"/>
      <c r="C9" s="81" t="s">
        <v>2049</v>
      </c>
      <c r="D9" s="432">
        <v>5200</v>
      </c>
      <c r="E9" s="431">
        <v>5299</v>
      </c>
      <c r="F9" s="577">
        <v>7500</v>
      </c>
      <c r="G9" s="424">
        <v>0</v>
      </c>
      <c r="H9" s="424">
        <v>5849</v>
      </c>
      <c r="I9" s="382">
        <f t="shared" si="0"/>
        <v>5849</v>
      </c>
      <c r="J9" s="383">
        <f t="shared" si="1"/>
        <v>5849</v>
      </c>
      <c r="K9" s="384">
        <f t="shared" si="2"/>
        <v>5437</v>
      </c>
      <c r="L9" s="11"/>
      <c r="M9" s="11"/>
      <c r="N9" s="11"/>
      <c r="O9" s="11"/>
      <c r="P9" s="11"/>
    </row>
    <row r="10" spans="1:16" ht="31.5" customHeight="1">
      <c r="A10" s="71" t="s">
        <v>2050</v>
      </c>
      <c r="B10" s="71"/>
      <c r="C10" s="81" t="s">
        <v>2051</v>
      </c>
      <c r="D10" s="432">
        <v>3600</v>
      </c>
      <c r="E10" s="431">
        <v>4013</v>
      </c>
      <c r="F10" s="577">
        <v>3199</v>
      </c>
      <c r="G10" s="424">
        <v>0</v>
      </c>
      <c r="H10" s="424">
        <v>3809</v>
      </c>
      <c r="I10" s="382">
        <f t="shared" si="0"/>
        <v>3809</v>
      </c>
      <c r="J10" s="383">
        <f t="shared" si="1"/>
        <v>3809</v>
      </c>
      <c r="K10" s="384">
        <f t="shared" si="2"/>
        <v>3962</v>
      </c>
      <c r="L10" s="11"/>
      <c r="M10" s="11"/>
      <c r="N10" s="11"/>
      <c r="O10" s="11"/>
      <c r="P10" s="11"/>
    </row>
    <row r="11" spans="1:16" ht="31.5" customHeight="1">
      <c r="A11" s="71"/>
      <c r="B11" s="71"/>
      <c r="C11" s="81" t="s">
        <v>1038</v>
      </c>
      <c r="D11" s="432">
        <v>93600</v>
      </c>
      <c r="E11" s="431">
        <v>91626</v>
      </c>
      <c r="F11" s="577">
        <v>92835</v>
      </c>
      <c r="G11" s="424">
        <v>0</v>
      </c>
      <c r="H11" s="424">
        <v>92138</v>
      </c>
      <c r="I11" s="382">
        <f t="shared" si="0"/>
        <v>92138</v>
      </c>
      <c r="J11" s="383">
        <f t="shared" si="1"/>
        <v>92138</v>
      </c>
      <c r="K11" s="384">
        <f t="shared" si="2"/>
        <v>91754</v>
      </c>
      <c r="L11" s="11"/>
      <c r="M11" s="11"/>
      <c r="N11" s="11"/>
      <c r="O11" s="11"/>
      <c r="P11" s="11"/>
    </row>
    <row r="12" spans="1:16" ht="31.5" customHeight="1">
      <c r="A12" s="71"/>
      <c r="B12" s="71" t="s">
        <v>2052</v>
      </c>
      <c r="C12" s="81" t="s">
        <v>2053</v>
      </c>
      <c r="D12" s="432">
        <v>2500</v>
      </c>
      <c r="E12" s="431">
        <v>2333</v>
      </c>
      <c r="F12" s="577">
        <v>2396</v>
      </c>
      <c r="G12" s="424">
        <v>0</v>
      </c>
      <c r="H12" s="424">
        <v>2348</v>
      </c>
      <c r="I12" s="382">
        <f t="shared" si="0"/>
        <v>2348</v>
      </c>
      <c r="J12" s="383">
        <f t="shared" si="1"/>
        <v>2348</v>
      </c>
      <c r="K12" s="384">
        <f t="shared" si="2"/>
        <v>2337</v>
      </c>
      <c r="L12" s="11"/>
      <c r="M12" s="11"/>
      <c r="N12" s="11"/>
      <c r="O12" s="11"/>
      <c r="P12" s="11"/>
    </row>
    <row r="13" spans="1:16" ht="31.5" customHeight="1">
      <c r="A13" s="71"/>
      <c r="B13" s="71"/>
      <c r="C13" s="81" t="s">
        <v>2054</v>
      </c>
      <c r="D13" s="432">
        <v>50</v>
      </c>
      <c r="E13" s="431">
        <v>41</v>
      </c>
      <c r="F13" s="577">
        <v>41</v>
      </c>
      <c r="G13" s="424">
        <v>0</v>
      </c>
      <c r="H13" s="424">
        <v>41</v>
      </c>
      <c r="I13" s="382">
        <f t="shared" si="0"/>
        <v>41</v>
      </c>
      <c r="J13" s="383">
        <f t="shared" si="1"/>
        <v>41</v>
      </c>
      <c r="K13" s="384">
        <f t="shared" si="2"/>
        <v>41</v>
      </c>
      <c r="L13" s="11"/>
      <c r="M13" s="11"/>
      <c r="N13" s="11"/>
      <c r="O13" s="11"/>
      <c r="P13" s="11"/>
    </row>
    <row r="14" spans="1:16" ht="31.5" customHeight="1">
      <c r="A14" s="71" t="s">
        <v>2055</v>
      </c>
      <c r="B14" s="71"/>
      <c r="C14" s="81" t="s">
        <v>1039</v>
      </c>
      <c r="D14" s="432">
        <v>3000</v>
      </c>
      <c r="E14" s="431">
        <v>3788</v>
      </c>
      <c r="F14" s="577">
        <v>3492</v>
      </c>
      <c r="G14" s="424">
        <v>0</v>
      </c>
      <c r="H14" s="424">
        <v>3714</v>
      </c>
      <c r="I14" s="382">
        <f t="shared" si="0"/>
        <v>3714</v>
      </c>
      <c r="J14" s="383">
        <f t="shared" si="1"/>
        <v>3714</v>
      </c>
      <c r="K14" s="384">
        <f t="shared" si="2"/>
        <v>3770</v>
      </c>
      <c r="L14" s="38"/>
      <c r="M14" s="38"/>
      <c r="N14" s="38"/>
      <c r="O14" s="38"/>
      <c r="P14" s="38"/>
    </row>
    <row r="15" spans="1:16" ht="31.5" customHeight="1">
      <c r="A15" s="71"/>
      <c r="B15" s="71"/>
      <c r="C15" s="81" t="s">
        <v>1040</v>
      </c>
      <c r="D15" s="432">
        <v>500</v>
      </c>
      <c r="E15" s="431">
        <v>426</v>
      </c>
      <c r="F15" s="577">
        <v>387</v>
      </c>
      <c r="G15" s="424">
        <v>0</v>
      </c>
      <c r="H15" s="424">
        <v>416</v>
      </c>
      <c r="I15" s="382">
        <f t="shared" si="0"/>
        <v>416</v>
      </c>
      <c r="J15" s="383">
        <f t="shared" si="1"/>
        <v>416</v>
      </c>
      <c r="K15" s="384">
        <f t="shared" si="2"/>
        <v>424</v>
      </c>
      <c r="L15" s="38"/>
      <c r="M15" s="38"/>
      <c r="N15" s="38"/>
      <c r="O15" s="38"/>
      <c r="P15" s="38"/>
    </row>
    <row r="16" spans="1:16" ht="31.5" customHeight="1">
      <c r="A16" s="71"/>
      <c r="B16" s="71" t="s">
        <v>2056</v>
      </c>
      <c r="C16" s="81" t="s">
        <v>2057</v>
      </c>
      <c r="D16" s="432">
        <v>0</v>
      </c>
      <c r="E16" s="431">
        <v>0</v>
      </c>
      <c r="F16" s="577">
        <v>0</v>
      </c>
      <c r="G16" s="424">
        <v>0</v>
      </c>
      <c r="H16" s="424">
        <v>0</v>
      </c>
      <c r="I16" s="382">
        <f t="shared" si="0"/>
        <v>0</v>
      </c>
      <c r="J16" s="383">
        <f t="shared" si="1"/>
        <v>0</v>
      </c>
      <c r="K16" s="384">
        <f t="shared" si="2"/>
        <v>0</v>
      </c>
      <c r="L16" s="38"/>
      <c r="M16" s="38"/>
      <c r="N16" s="38"/>
      <c r="O16" s="38"/>
      <c r="P16" s="38"/>
    </row>
    <row r="17" spans="1:16" ht="31.5" customHeight="1">
      <c r="A17" s="71"/>
      <c r="B17" s="71"/>
      <c r="C17" s="81" t="s">
        <v>2058</v>
      </c>
      <c r="D17" s="432">
        <v>0</v>
      </c>
      <c r="E17" s="431">
        <v>0</v>
      </c>
      <c r="F17" s="577">
        <v>0</v>
      </c>
      <c r="G17" s="424">
        <v>0</v>
      </c>
      <c r="H17" s="424">
        <v>0</v>
      </c>
      <c r="I17" s="382">
        <f t="shared" si="0"/>
        <v>0</v>
      </c>
      <c r="J17" s="383">
        <f t="shared" si="1"/>
        <v>0</v>
      </c>
      <c r="K17" s="384">
        <f t="shared" si="2"/>
        <v>0</v>
      </c>
      <c r="L17" s="38"/>
      <c r="M17" s="38"/>
      <c r="N17" s="38"/>
      <c r="O17" s="38"/>
      <c r="P17" s="38"/>
    </row>
    <row r="18" spans="1:16" ht="31.5" customHeight="1">
      <c r="A18" s="71" t="s">
        <v>2059</v>
      </c>
      <c r="B18" s="71"/>
      <c r="C18" s="81" t="s">
        <v>2060</v>
      </c>
      <c r="D18" s="432">
        <v>50</v>
      </c>
      <c r="E18" s="431">
        <v>35</v>
      </c>
      <c r="F18" s="577">
        <v>5</v>
      </c>
      <c r="G18" s="424">
        <v>0</v>
      </c>
      <c r="H18" s="424">
        <v>28</v>
      </c>
      <c r="I18" s="382">
        <f t="shared" si="0"/>
        <v>28</v>
      </c>
      <c r="J18" s="383">
        <f t="shared" si="1"/>
        <v>28</v>
      </c>
      <c r="K18" s="384">
        <f t="shared" si="2"/>
        <v>33</v>
      </c>
      <c r="L18" s="38"/>
      <c r="M18" s="38"/>
      <c r="N18" s="38"/>
      <c r="O18" s="38"/>
      <c r="P18" s="38"/>
    </row>
    <row r="19" spans="1:16" ht="31.5" customHeight="1">
      <c r="A19" s="71"/>
      <c r="B19" s="36"/>
      <c r="C19" s="46" t="s">
        <v>1019</v>
      </c>
      <c r="D19" s="387">
        <f>SUM(D6:D18)</f>
        <v>129750</v>
      </c>
      <c r="E19" s="433">
        <f>SUM(E6:E18)</f>
        <v>128468</v>
      </c>
      <c r="F19" s="386">
        <f>SUM(F6:F18)</f>
        <v>130335</v>
      </c>
      <c r="G19" s="390">
        <f>SUM(G6:G18)</f>
        <v>0</v>
      </c>
      <c r="H19" s="390">
        <f>SUM(H6:H18)</f>
        <v>129142</v>
      </c>
      <c r="I19" s="390">
        <f t="shared" si="0"/>
        <v>129142</v>
      </c>
      <c r="J19" s="386">
        <f t="shared" si="1"/>
        <v>129142</v>
      </c>
      <c r="K19" s="612">
        <f t="shared" si="2"/>
        <v>128637</v>
      </c>
      <c r="L19" s="38"/>
      <c r="M19" s="38"/>
      <c r="N19" s="38"/>
      <c r="O19" s="38"/>
      <c r="P19" s="38"/>
    </row>
    <row r="20" spans="1:16" ht="31.5" customHeight="1">
      <c r="A20" s="71"/>
      <c r="B20" s="71" t="s">
        <v>1041</v>
      </c>
      <c r="C20" s="79" t="s">
        <v>2061</v>
      </c>
      <c r="D20" s="430">
        <v>0</v>
      </c>
      <c r="E20" s="467">
        <f>'13.차입금이자'!D12</f>
        <v>364</v>
      </c>
      <c r="F20" s="576">
        <v>1831</v>
      </c>
      <c r="G20" s="423">
        <v>0</v>
      </c>
      <c r="H20" s="423">
        <v>730</v>
      </c>
      <c r="I20" s="388">
        <f t="shared" si="0"/>
        <v>730</v>
      </c>
      <c r="J20" s="380">
        <f t="shared" si="1"/>
        <v>730</v>
      </c>
      <c r="K20" s="403">
        <f t="shared" si="2"/>
        <v>456</v>
      </c>
      <c r="L20" s="38"/>
      <c r="M20" s="38"/>
      <c r="N20" s="38"/>
      <c r="O20" s="38"/>
      <c r="P20" s="38"/>
    </row>
    <row r="21" spans="1:16" ht="31.5" customHeight="1">
      <c r="A21" s="102"/>
      <c r="B21" s="71" t="s">
        <v>1042</v>
      </c>
      <c r="C21" s="81" t="s">
        <v>2062</v>
      </c>
      <c r="D21" s="432">
        <v>36700</v>
      </c>
      <c r="E21" s="469">
        <f>'13.차입금이자'!D32</f>
        <v>33453</v>
      </c>
      <c r="F21" s="577">
        <v>34914</v>
      </c>
      <c r="G21" s="424">
        <v>0</v>
      </c>
      <c r="H21" s="424">
        <v>33817</v>
      </c>
      <c r="I21" s="382">
        <f t="shared" si="0"/>
        <v>33817</v>
      </c>
      <c r="J21" s="383">
        <f t="shared" si="1"/>
        <v>33817</v>
      </c>
      <c r="K21" s="384">
        <f t="shared" si="2"/>
        <v>33544</v>
      </c>
      <c r="L21" s="38"/>
      <c r="M21" s="38"/>
      <c r="N21" s="38"/>
      <c r="O21" s="38"/>
      <c r="P21" s="38"/>
    </row>
    <row r="22" spans="1:16" ht="31.5" customHeight="1">
      <c r="A22" s="71" t="s">
        <v>2063</v>
      </c>
      <c r="B22" s="71" t="s">
        <v>2064</v>
      </c>
      <c r="C22" s="81" t="s">
        <v>2065</v>
      </c>
      <c r="D22" s="432">
        <v>0</v>
      </c>
      <c r="E22" s="469">
        <f>'13.차입금이자'!D33</f>
        <v>0</v>
      </c>
      <c r="F22" s="577">
        <v>0</v>
      </c>
      <c r="G22" s="424">
        <v>0</v>
      </c>
      <c r="H22" s="424">
        <v>0</v>
      </c>
      <c r="I22" s="382">
        <f t="shared" si="0"/>
        <v>0</v>
      </c>
      <c r="J22" s="383">
        <f t="shared" si="1"/>
        <v>0</v>
      </c>
      <c r="K22" s="384">
        <f t="shared" si="2"/>
        <v>0</v>
      </c>
      <c r="L22" s="38"/>
      <c r="M22" s="38"/>
      <c r="N22" s="38"/>
      <c r="O22" s="38"/>
      <c r="P22" s="38"/>
    </row>
    <row r="23" spans="1:16" ht="31.5" customHeight="1">
      <c r="A23" s="71"/>
      <c r="B23" s="36"/>
      <c r="C23" s="46" t="s">
        <v>1019</v>
      </c>
      <c r="D23" s="387">
        <f>SUM(D20:D22)</f>
        <v>36700</v>
      </c>
      <c r="E23" s="581">
        <f>SUM(E20:E22)</f>
        <v>33817</v>
      </c>
      <c r="F23" s="386">
        <f>SUM(F20:F22)</f>
        <v>36745</v>
      </c>
      <c r="G23" s="390">
        <f>SUM(G20:G22)</f>
        <v>0</v>
      </c>
      <c r="H23" s="390">
        <f>SUM(H20:H22)</f>
        <v>34547</v>
      </c>
      <c r="I23" s="390">
        <f t="shared" si="0"/>
        <v>34547</v>
      </c>
      <c r="J23" s="386">
        <f t="shared" si="1"/>
        <v>34547</v>
      </c>
      <c r="K23" s="612">
        <f t="shared" si="2"/>
        <v>34000</v>
      </c>
      <c r="L23" s="38"/>
      <c r="M23" s="38"/>
      <c r="N23" s="38"/>
      <c r="O23" s="38"/>
      <c r="P23" s="38"/>
    </row>
    <row r="24" spans="1:16" ht="31.5" customHeight="1">
      <c r="A24" s="71"/>
      <c r="B24" s="1353" t="s">
        <v>2067</v>
      </c>
      <c r="C24" s="1353"/>
      <c r="D24" s="434">
        <v>300</v>
      </c>
      <c r="E24" s="408">
        <v>637</v>
      </c>
      <c r="F24" s="580">
        <v>382</v>
      </c>
      <c r="G24" s="409">
        <v>0</v>
      </c>
      <c r="H24" s="409">
        <v>573</v>
      </c>
      <c r="I24" s="388">
        <f t="shared" si="0"/>
        <v>573</v>
      </c>
      <c r="J24" s="380">
        <f t="shared" si="1"/>
        <v>573</v>
      </c>
      <c r="K24" s="397">
        <f t="shared" si="2"/>
        <v>621</v>
      </c>
      <c r="L24" s="38"/>
      <c r="M24" s="38"/>
      <c r="N24" s="38"/>
      <c r="O24" s="38"/>
      <c r="P24" s="38"/>
    </row>
    <row r="25" spans="1:16" ht="31.5" customHeight="1">
      <c r="A25" s="71"/>
      <c r="B25" s="1353" t="s">
        <v>2068</v>
      </c>
      <c r="C25" s="1353"/>
      <c r="D25" s="434">
        <v>3200</v>
      </c>
      <c r="E25" s="408">
        <v>3950</v>
      </c>
      <c r="F25" s="580">
        <v>4197</v>
      </c>
      <c r="G25" s="409">
        <v>0</v>
      </c>
      <c r="H25" s="409">
        <v>4011</v>
      </c>
      <c r="I25" s="388">
        <f t="shared" si="0"/>
        <v>4011</v>
      </c>
      <c r="J25" s="380">
        <f t="shared" si="1"/>
        <v>4011</v>
      </c>
      <c r="K25" s="397">
        <f t="shared" si="2"/>
        <v>3965</v>
      </c>
      <c r="L25" s="38"/>
      <c r="M25" s="38"/>
      <c r="N25" s="38"/>
      <c r="O25" s="38"/>
      <c r="P25" s="38"/>
    </row>
    <row r="26" spans="1:16" ht="31.5" customHeight="1">
      <c r="A26" s="71" t="s">
        <v>2069</v>
      </c>
      <c r="B26" s="1353" t="s">
        <v>2070</v>
      </c>
      <c r="C26" s="1353"/>
      <c r="D26" s="434">
        <v>490</v>
      </c>
      <c r="E26" s="408">
        <v>517</v>
      </c>
      <c r="F26" s="580">
        <v>549</v>
      </c>
      <c r="G26" s="409">
        <v>0</v>
      </c>
      <c r="H26" s="409">
        <v>525</v>
      </c>
      <c r="I26" s="388">
        <f t="shared" si="0"/>
        <v>525</v>
      </c>
      <c r="J26" s="380">
        <f t="shared" si="1"/>
        <v>525</v>
      </c>
      <c r="K26" s="397">
        <f t="shared" si="2"/>
        <v>519</v>
      </c>
      <c r="L26" s="38"/>
      <c r="M26" s="38"/>
      <c r="N26" s="38"/>
      <c r="O26" s="38"/>
      <c r="P26" s="38"/>
    </row>
    <row r="27" spans="1:16" ht="31.5" customHeight="1">
      <c r="A27" s="71"/>
      <c r="B27" s="1353" t="s">
        <v>2071</v>
      </c>
      <c r="C27" s="1353"/>
      <c r="D27" s="434">
        <v>0</v>
      </c>
      <c r="E27" s="408">
        <v>0</v>
      </c>
      <c r="F27" s="580">
        <v>0</v>
      </c>
      <c r="G27" s="409">
        <v>0</v>
      </c>
      <c r="H27" s="409">
        <v>0</v>
      </c>
      <c r="I27" s="388">
        <f t="shared" si="0"/>
        <v>0</v>
      </c>
      <c r="J27" s="380">
        <f t="shared" si="1"/>
        <v>0</v>
      </c>
      <c r="K27" s="397">
        <f t="shared" si="2"/>
        <v>0</v>
      </c>
      <c r="L27" s="38"/>
      <c r="M27" s="38"/>
      <c r="N27" s="38"/>
      <c r="O27" s="38"/>
      <c r="P27" s="38"/>
    </row>
    <row r="28" spans="1:16" ht="31.5" customHeight="1">
      <c r="A28" s="71"/>
      <c r="B28" s="1353" t="s">
        <v>2072</v>
      </c>
      <c r="C28" s="1353"/>
      <c r="D28" s="434">
        <v>40</v>
      </c>
      <c r="E28" s="408">
        <v>24</v>
      </c>
      <c r="F28" s="580">
        <v>22</v>
      </c>
      <c r="G28" s="409">
        <v>0</v>
      </c>
      <c r="H28" s="409">
        <v>23</v>
      </c>
      <c r="I28" s="388">
        <f t="shared" si="0"/>
        <v>23</v>
      </c>
      <c r="J28" s="380">
        <f t="shared" si="1"/>
        <v>23</v>
      </c>
      <c r="K28" s="397">
        <f t="shared" si="2"/>
        <v>24</v>
      </c>
      <c r="L28" s="38"/>
      <c r="M28" s="38"/>
      <c r="N28" s="38"/>
      <c r="O28" s="38"/>
      <c r="P28" s="38"/>
    </row>
    <row r="29" spans="1:16" ht="31.5" customHeight="1">
      <c r="A29" s="71"/>
      <c r="B29" s="1389" t="s">
        <v>1968</v>
      </c>
      <c r="C29" s="1389"/>
      <c r="D29" s="434">
        <v>0</v>
      </c>
      <c r="E29" s="408">
        <v>0</v>
      </c>
      <c r="F29" s="580">
        <v>0</v>
      </c>
      <c r="G29" s="409">
        <v>0</v>
      </c>
      <c r="H29" s="409">
        <v>0</v>
      </c>
      <c r="I29" s="388">
        <f t="shared" si="0"/>
        <v>0</v>
      </c>
      <c r="J29" s="380">
        <f t="shared" si="1"/>
        <v>0</v>
      </c>
      <c r="K29" s="397">
        <f t="shared" si="2"/>
        <v>0</v>
      </c>
      <c r="L29" s="38"/>
      <c r="M29" s="38"/>
      <c r="N29" s="38"/>
      <c r="O29" s="38"/>
      <c r="P29" s="38"/>
    </row>
    <row r="30" spans="1:16" ht="31.5" customHeight="1">
      <c r="A30" s="71"/>
      <c r="B30" s="1238" t="s">
        <v>1224</v>
      </c>
      <c r="C30" s="1239"/>
      <c r="D30" s="434">
        <v>0</v>
      </c>
      <c r="E30" s="408">
        <v>0</v>
      </c>
      <c r="F30" s="580">
        <v>0</v>
      </c>
      <c r="G30" s="409">
        <v>0</v>
      </c>
      <c r="H30" s="409">
        <v>0</v>
      </c>
      <c r="I30" s="388">
        <f t="shared" si="0"/>
        <v>0</v>
      </c>
      <c r="J30" s="380">
        <f t="shared" si="1"/>
        <v>0</v>
      </c>
      <c r="K30" s="397">
        <f t="shared" si="2"/>
        <v>0</v>
      </c>
      <c r="L30" s="38"/>
      <c r="M30" s="38"/>
      <c r="N30" s="38"/>
      <c r="O30" s="38"/>
      <c r="P30" s="38"/>
    </row>
    <row r="31" spans="1:16" ht="31.5" customHeight="1">
      <c r="A31" s="71"/>
      <c r="B31" s="1353" t="s">
        <v>2073</v>
      </c>
      <c r="C31" s="1353"/>
      <c r="D31" s="434">
        <v>0</v>
      </c>
      <c r="E31" s="408">
        <v>2</v>
      </c>
      <c r="F31" s="580">
        <v>0</v>
      </c>
      <c r="G31" s="409">
        <v>0</v>
      </c>
      <c r="H31" s="409">
        <v>2</v>
      </c>
      <c r="I31" s="388">
        <f t="shared" si="0"/>
        <v>2</v>
      </c>
      <c r="J31" s="380">
        <f t="shared" si="1"/>
        <v>2</v>
      </c>
      <c r="K31" s="397">
        <f t="shared" si="2"/>
        <v>2</v>
      </c>
      <c r="L31" s="38"/>
      <c r="M31" s="38"/>
      <c r="N31" s="38"/>
      <c r="O31" s="38"/>
      <c r="P31" s="38"/>
    </row>
    <row r="32" spans="1:16" ht="31.5" customHeight="1">
      <c r="A32" s="71" t="s">
        <v>2074</v>
      </c>
      <c r="B32" s="1353" t="s">
        <v>2075</v>
      </c>
      <c r="C32" s="1353"/>
      <c r="D32" s="434">
        <v>0</v>
      </c>
      <c r="E32" s="408">
        <v>456</v>
      </c>
      <c r="F32" s="580">
        <v>1492</v>
      </c>
      <c r="G32" s="409">
        <v>0</v>
      </c>
      <c r="H32" s="409">
        <v>831</v>
      </c>
      <c r="I32" s="388">
        <f t="shared" si="0"/>
        <v>831</v>
      </c>
      <c r="J32" s="380">
        <f t="shared" si="1"/>
        <v>831</v>
      </c>
      <c r="K32" s="397">
        <f t="shared" si="2"/>
        <v>550</v>
      </c>
      <c r="L32" s="38"/>
      <c r="M32" s="38"/>
      <c r="N32" s="38"/>
      <c r="O32" s="38"/>
      <c r="P32" s="38"/>
    </row>
    <row r="33" spans="1:16" ht="31.5" customHeight="1">
      <c r="A33" s="71"/>
      <c r="B33" s="1353" t="s">
        <v>2076</v>
      </c>
      <c r="C33" s="1353"/>
      <c r="D33" s="434">
        <v>2500</v>
      </c>
      <c r="E33" s="408">
        <v>2982</v>
      </c>
      <c r="F33" s="580">
        <v>2801</v>
      </c>
      <c r="G33" s="409">
        <v>0</v>
      </c>
      <c r="H33" s="409">
        <v>2937</v>
      </c>
      <c r="I33" s="388">
        <f t="shared" si="0"/>
        <v>2937</v>
      </c>
      <c r="J33" s="380">
        <f t="shared" si="1"/>
        <v>2937</v>
      </c>
      <c r="K33" s="397">
        <f t="shared" si="2"/>
        <v>2971</v>
      </c>
      <c r="L33" s="38"/>
      <c r="M33" s="38"/>
      <c r="N33" s="38"/>
      <c r="O33" s="38"/>
      <c r="P33" s="38"/>
    </row>
    <row r="34" spans="1:16" ht="31.5" customHeight="1">
      <c r="A34" s="71"/>
      <c r="B34" s="1389" t="s">
        <v>807</v>
      </c>
      <c r="C34" s="1389"/>
      <c r="D34" s="434">
        <v>0</v>
      </c>
      <c r="E34" s="408">
        <v>0</v>
      </c>
      <c r="F34" s="580">
        <v>0</v>
      </c>
      <c r="G34" s="409">
        <v>0</v>
      </c>
      <c r="H34" s="409">
        <v>0</v>
      </c>
      <c r="I34" s="388">
        <f t="shared" si="0"/>
        <v>0</v>
      </c>
      <c r="J34" s="380">
        <f t="shared" si="1"/>
        <v>0</v>
      </c>
      <c r="K34" s="397">
        <f t="shared" si="2"/>
        <v>0</v>
      </c>
      <c r="L34" s="38"/>
      <c r="M34" s="38"/>
      <c r="N34" s="38"/>
      <c r="O34" s="38"/>
      <c r="P34" s="38"/>
    </row>
    <row r="35" spans="1:16" ht="31.5" customHeight="1">
      <c r="A35" s="71"/>
      <c r="B35" s="1353" t="s">
        <v>2077</v>
      </c>
      <c r="C35" s="1353"/>
      <c r="D35" s="434">
        <v>8600</v>
      </c>
      <c r="E35" s="408">
        <v>5870</v>
      </c>
      <c r="F35" s="580">
        <v>10165</v>
      </c>
      <c r="G35" s="409">
        <v>0</v>
      </c>
      <c r="H35" s="409">
        <v>12423</v>
      </c>
      <c r="I35" s="388">
        <f t="shared" si="0"/>
        <v>12423</v>
      </c>
      <c r="J35" s="380">
        <f t="shared" si="1"/>
        <v>12423</v>
      </c>
      <c r="K35" s="397">
        <f t="shared" si="2"/>
        <v>7508</v>
      </c>
      <c r="L35" s="38"/>
      <c r="M35" s="38"/>
      <c r="N35" s="38"/>
      <c r="O35" s="38"/>
      <c r="P35" s="38"/>
    </row>
    <row r="36" spans="1:16" ht="31.5" customHeight="1">
      <c r="A36" s="36"/>
      <c r="B36" s="1228" t="s">
        <v>2078</v>
      </c>
      <c r="C36" s="1227"/>
      <c r="D36" s="397">
        <f>SUM(D19,D23:D35)</f>
        <v>181580</v>
      </c>
      <c r="E36" s="411">
        <f>SUM(E19,E23:E35)</f>
        <v>176723</v>
      </c>
      <c r="F36" s="393">
        <f>SUM(F19,F23:F35)</f>
        <v>186688</v>
      </c>
      <c r="G36" s="396">
        <f>SUM(G19,G23:G35)</f>
        <v>0</v>
      </c>
      <c r="H36" s="396">
        <f>SUM(H19,H23:H35)</f>
        <v>185014</v>
      </c>
      <c r="I36" s="396">
        <f t="shared" si="0"/>
        <v>185014</v>
      </c>
      <c r="J36" s="393">
        <f t="shared" si="1"/>
        <v>185014</v>
      </c>
      <c r="K36" s="397">
        <f t="shared" si="2"/>
        <v>178796</v>
      </c>
      <c r="L36" s="38"/>
      <c r="M36" s="38"/>
      <c r="N36" s="38"/>
      <c r="O36" s="38"/>
      <c r="P36" s="38"/>
    </row>
    <row r="37" spans="1:16" s="11" customFormat="1" ht="19.5" customHeight="1">
      <c r="A37" s="339" t="s">
        <v>1854</v>
      </c>
      <c r="B37" s="91" t="s">
        <v>1550</v>
      </c>
      <c r="L37" s="38"/>
      <c r="M37" s="38"/>
      <c r="N37" s="38"/>
      <c r="O37" s="38"/>
      <c r="P37" s="38"/>
    </row>
    <row r="38" spans="2:16" s="11" customFormat="1" ht="19.5" customHeight="1">
      <c r="B38" s="93" t="s">
        <v>1551</v>
      </c>
      <c r="L38" s="38"/>
      <c r="M38" s="38"/>
      <c r="N38" s="38"/>
      <c r="O38" s="38"/>
      <c r="P38" s="38"/>
    </row>
    <row r="39" spans="3:16" ht="15" customHeight="1">
      <c r="C39" s="168"/>
      <c r="D39" s="38"/>
      <c r="E39" s="38"/>
      <c r="F39" s="38"/>
      <c r="G39" s="38"/>
      <c r="H39" s="38"/>
      <c r="L39" s="38"/>
      <c r="M39" s="38"/>
      <c r="N39" s="38"/>
      <c r="O39" s="38"/>
      <c r="P39" s="38"/>
    </row>
    <row r="40" spans="4:16" ht="15" customHeight="1">
      <c r="D40" s="38"/>
      <c r="E40" s="38"/>
      <c r="F40" s="38"/>
      <c r="G40" s="38"/>
      <c r="H40" s="38"/>
      <c r="L40" s="38"/>
      <c r="M40" s="38"/>
      <c r="N40" s="38"/>
      <c r="O40" s="38"/>
      <c r="P40" s="38"/>
    </row>
    <row r="41" spans="4:16" ht="15" customHeight="1">
      <c r="D41" s="38"/>
      <c r="E41" s="38"/>
      <c r="F41" s="38"/>
      <c r="G41" s="38"/>
      <c r="H41" s="38"/>
      <c r="L41" s="11"/>
      <c r="M41" s="11"/>
      <c r="N41" s="11"/>
      <c r="O41" s="11"/>
      <c r="P41" s="11"/>
    </row>
    <row r="42" spans="4:16" ht="15" customHeight="1">
      <c r="D42" s="38"/>
      <c r="E42" s="38"/>
      <c r="F42" s="38"/>
      <c r="G42" s="38"/>
      <c r="H42" s="38"/>
      <c r="L42" s="11"/>
      <c r="M42" s="11"/>
      <c r="N42" s="11"/>
      <c r="O42" s="11"/>
      <c r="P42" s="11"/>
    </row>
    <row r="43" spans="4:16" ht="15" customHeight="1">
      <c r="D43" s="38"/>
      <c r="E43" s="38"/>
      <c r="F43" s="38"/>
      <c r="G43" s="38"/>
      <c r="H43" s="38"/>
      <c r="L43" s="11"/>
      <c r="M43" s="11"/>
      <c r="N43" s="11"/>
      <c r="O43" s="11"/>
      <c r="P43" s="11"/>
    </row>
    <row r="44" spans="4:16" ht="15" customHeight="1">
      <c r="D44" s="38"/>
      <c r="E44" s="38"/>
      <c r="F44" s="38"/>
      <c r="G44" s="38"/>
      <c r="H44" s="38"/>
      <c r="L44" s="11"/>
      <c r="M44" s="11"/>
      <c r="N44" s="11"/>
      <c r="O44" s="11"/>
      <c r="P44" s="11"/>
    </row>
    <row r="45" spans="4:16" ht="15" customHeight="1">
      <c r="D45" s="38"/>
      <c r="E45" s="38"/>
      <c r="F45" s="38"/>
      <c r="G45" s="38"/>
      <c r="H45" s="38"/>
      <c r="L45" s="11"/>
      <c r="M45" s="11"/>
      <c r="N45" s="11"/>
      <c r="O45" s="11"/>
      <c r="P45" s="11"/>
    </row>
    <row r="46" spans="4:16" ht="15" customHeight="1">
      <c r="D46" s="38"/>
      <c r="E46" s="38"/>
      <c r="F46" s="38"/>
      <c r="G46" s="38"/>
      <c r="H46" s="38"/>
      <c r="L46" s="11"/>
      <c r="M46" s="11"/>
      <c r="N46" s="11"/>
      <c r="O46" s="11"/>
      <c r="P46" s="11"/>
    </row>
    <row r="47" spans="4:16" ht="15" customHeight="1">
      <c r="D47" s="38"/>
      <c r="E47" s="38"/>
      <c r="F47" s="38"/>
      <c r="G47" s="38"/>
      <c r="H47" s="38"/>
      <c r="L47" s="11"/>
      <c r="M47" s="11"/>
      <c r="N47" s="11"/>
      <c r="O47" s="11"/>
      <c r="P47" s="11"/>
    </row>
    <row r="48" spans="4:16" ht="15" customHeight="1">
      <c r="D48" s="38"/>
      <c r="E48" s="38"/>
      <c r="F48" s="38"/>
      <c r="G48" s="38"/>
      <c r="H48" s="38"/>
      <c r="L48" s="11"/>
      <c r="M48" s="11"/>
      <c r="N48" s="11"/>
      <c r="O48" s="11"/>
      <c r="P48" s="11"/>
    </row>
    <row r="49" spans="4:16" ht="15" customHeight="1">
      <c r="D49" s="38"/>
      <c r="E49" s="38"/>
      <c r="F49" s="38"/>
      <c r="G49" s="38"/>
      <c r="H49" s="38"/>
      <c r="L49" s="11"/>
      <c r="M49" s="11"/>
      <c r="N49" s="11"/>
      <c r="O49" s="11"/>
      <c r="P49" s="11"/>
    </row>
    <row r="50" spans="4:16" ht="15" customHeight="1">
      <c r="D50" s="38"/>
      <c r="E50" s="38"/>
      <c r="F50" s="38"/>
      <c r="G50" s="38"/>
      <c r="H50" s="38"/>
      <c r="L50" s="11"/>
      <c r="M50" s="11"/>
      <c r="N50" s="11"/>
      <c r="O50" s="11"/>
      <c r="P50" s="11"/>
    </row>
    <row r="51" spans="4:16" ht="15" customHeight="1">
      <c r="D51" s="38"/>
      <c r="E51" s="38"/>
      <c r="F51" s="38"/>
      <c r="G51" s="38"/>
      <c r="H51" s="38"/>
      <c r="L51" s="11"/>
      <c r="M51" s="11"/>
      <c r="N51" s="11"/>
      <c r="O51" s="11"/>
      <c r="P51" s="11"/>
    </row>
    <row r="52" spans="4:16" ht="15" customHeight="1">
      <c r="D52" s="38"/>
      <c r="E52" s="38"/>
      <c r="F52" s="38"/>
      <c r="G52" s="38"/>
      <c r="H52" s="38"/>
      <c r="L52" s="11"/>
      <c r="M52" s="11"/>
      <c r="N52" s="11"/>
      <c r="O52" s="11"/>
      <c r="P52" s="11"/>
    </row>
    <row r="53" spans="4:16" ht="15" customHeight="1">
      <c r="D53" s="38"/>
      <c r="E53" s="38"/>
      <c r="F53" s="38"/>
      <c r="G53" s="38"/>
      <c r="H53" s="38"/>
      <c r="L53" s="11"/>
      <c r="M53" s="11"/>
      <c r="N53" s="11"/>
      <c r="O53" s="11"/>
      <c r="P53" s="11"/>
    </row>
    <row r="54" spans="4:16" ht="15" customHeight="1">
      <c r="D54" s="38"/>
      <c r="E54" s="38"/>
      <c r="F54" s="38"/>
      <c r="G54" s="38"/>
      <c r="H54" s="38"/>
      <c r="L54" s="11"/>
      <c r="M54" s="11"/>
      <c r="N54" s="11"/>
      <c r="O54" s="11"/>
      <c r="P54" s="11"/>
    </row>
    <row r="55" spans="4:16" ht="15" customHeight="1">
      <c r="D55" s="38"/>
      <c r="E55" s="38"/>
      <c r="F55" s="38"/>
      <c r="G55" s="38"/>
      <c r="H55" s="38"/>
      <c r="L55" s="11"/>
      <c r="M55" s="11"/>
      <c r="N55" s="11"/>
      <c r="O55" s="11"/>
      <c r="P55" s="11"/>
    </row>
    <row r="56" spans="4:16" ht="15" customHeight="1">
      <c r="D56" s="38"/>
      <c r="E56" s="38"/>
      <c r="F56" s="38"/>
      <c r="G56" s="38"/>
      <c r="H56" s="38"/>
      <c r="L56" s="11"/>
      <c r="M56" s="11"/>
      <c r="N56" s="11"/>
      <c r="O56" s="11"/>
      <c r="P56" s="11"/>
    </row>
    <row r="57" spans="4:16" ht="15" customHeight="1">
      <c r="D57" s="38"/>
      <c r="E57" s="38"/>
      <c r="F57" s="38"/>
      <c r="G57" s="38"/>
      <c r="H57" s="38"/>
      <c r="L57" s="11"/>
      <c r="M57" s="11"/>
      <c r="N57" s="11"/>
      <c r="O57" s="11"/>
      <c r="P57" s="11"/>
    </row>
    <row r="58" spans="4:16" ht="15" customHeight="1">
      <c r="D58" s="38"/>
      <c r="E58" s="38"/>
      <c r="F58" s="38"/>
      <c r="G58" s="38"/>
      <c r="H58" s="38"/>
      <c r="L58" s="11"/>
      <c r="M58" s="11"/>
      <c r="N58" s="11"/>
      <c r="O58" s="11"/>
      <c r="P58" s="11"/>
    </row>
    <row r="59" spans="4:16" ht="15" customHeight="1">
      <c r="D59" s="38"/>
      <c r="E59" s="38"/>
      <c r="F59" s="38"/>
      <c r="G59" s="38"/>
      <c r="H59" s="38"/>
      <c r="L59" s="11"/>
      <c r="M59" s="11"/>
      <c r="N59" s="11"/>
      <c r="O59" s="11"/>
      <c r="P59" s="11"/>
    </row>
    <row r="60" spans="4:8" ht="15" customHeight="1">
      <c r="D60" s="38"/>
      <c r="E60" s="38"/>
      <c r="F60" s="38"/>
      <c r="G60" s="38"/>
      <c r="H60" s="38"/>
    </row>
    <row r="61" spans="4:16" ht="15" customHeight="1">
      <c r="D61" s="38"/>
      <c r="E61" s="38"/>
      <c r="F61" s="38"/>
      <c r="G61" s="38"/>
      <c r="H61" s="38"/>
      <c r="L61" s="11"/>
      <c r="M61" s="11"/>
      <c r="N61" s="11"/>
      <c r="O61" s="11"/>
      <c r="P61" s="11"/>
    </row>
    <row r="62" spans="4:8" ht="15" customHeight="1">
      <c r="D62" s="38"/>
      <c r="E62" s="38"/>
      <c r="F62" s="38"/>
      <c r="G62" s="38"/>
      <c r="H62" s="38"/>
    </row>
    <row r="63" spans="4:8" ht="15" customHeight="1">
      <c r="D63" s="38"/>
      <c r="E63" s="38"/>
      <c r="F63" s="38"/>
      <c r="G63" s="38"/>
      <c r="H63" s="38"/>
    </row>
    <row r="64" spans="4:8" ht="15" customHeight="1">
      <c r="D64" s="38"/>
      <c r="E64" s="38"/>
      <c r="F64" s="38"/>
      <c r="G64" s="38"/>
      <c r="H64" s="38"/>
    </row>
    <row r="65" spans="4:8" ht="15" customHeight="1">
      <c r="D65" s="38"/>
      <c r="E65" s="38"/>
      <c r="F65" s="38"/>
      <c r="G65" s="38"/>
      <c r="H65" s="38"/>
    </row>
    <row r="66" spans="4:8" ht="15" customHeight="1">
      <c r="D66" s="38"/>
      <c r="E66" s="38"/>
      <c r="F66" s="38"/>
      <c r="G66" s="38"/>
      <c r="H66" s="38"/>
    </row>
    <row r="67" spans="4:8" ht="15" customHeight="1">
      <c r="D67" s="38"/>
      <c r="E67" s="38"/>
      <c r="F67" s="38"/>
      <c r="G67" s="38"/>
      <c r="H67" s="38"/>
    </row>
    <row r="68" spans="4:8" ht="19.5" customHeight="1">
      <c r="D68" s="38"/>
      <c r="E68" s="38"/>
      <c r="F68" s="38"/>
      <c r="G68" s="38"/>
      <c r="H68" s="38"/>
    </row>
    <row r="69" spans="4:8" ht="19.5" customHeight="1">
      <c r="D69" s="38"/>
      <c r="E69" s="38"/>
      <c r="F69" s="38"/>
      <c r="G69" s="38"/>
      <c r="H69" s="38"/>
    </row>
    <row r="70" spans="4:8" ht="19.5" customHeight="1">
      <c r="D70" s="38"/>
      <c r="E70" s="38"/>
      <c r="F70" s="38"/>
      <c r="G70" s="38"/>
      <c r="H70" s="38"/>
    </row>
    <row r="71" spans="4:8" ht="19.5" customHeight="1">
      <c r="D71" s="38"/>
      <c r="E71" s="38"/>
      <c r="F71" s="38"/>
      <c r="G71" s="38"/>
      <c r="H71" s="38"/>
    </row>
    <row r="72" spans="4:8" ht="19.5" customHeight="1">
      <c r="D72" s="38"/>
      <c r="E72" s="38"/>
      <c r="F72" s="38"/>
      <c r="G72" s="38"/>
      <c r="H72" s="38"/>
    </row>
    <row r="73" spans="4:8" ht="19.5" customHeight="1">
      <c r="D73" s="38"/>
      <c r="E73" s="38"/>
      <c r="F73" s="38"/>
      <c r="G73" s="38"/>
      <c r="H73" s="38"/>
    </row>
    <row r="74" spans="4:8" ht="19.5" customHeight="1">
      <c r="D74" s="38"/>
      <c r="E74" s="38"/>
      <c r="F74" s="38"/>
      <c r="G74" s="38"/>
      <c r="H74" s="38"/>
    </row>
    <row r="75" spans="4:8" ht="19.5" customHeight="1">
      <c r="D75" s="38"/>
      <c r="E75" s="38"/>
      <c r="F75" s="38"/>
      <c r="G75" s="38"/>
      <c r="H75" s="38"/>
    </row>
    <row r="76" spans="4:8" ht="19.5" customHeight="1">
      <c r="D76" s="38"/>
      <c r="E76" s="38"/>
      <c r="F76" s="38"/>
      <c r="G76" s="38"/>
      <c r="H76" s="38"/>
    </row>
    <row r="77" spans="4:8" ht="19.5" customHeight="1">
      <c r="D77" s="38"/>
      <c r="E77" s="38"/>
      <c r="F77" s="38"/>
      <c r="G77" s="38"/>
      <c r="H77" s="38"/>
    </row>
    <row r="78" spans="4:8" ht="19.5" customHeight="1">
      <c r="D78" s="38"/>
      <c r="E78" s="38"/>
      <c r="F78" s="38"/>
      <c r="G78" s="38"/>
      <c r="H78" s="38"/>
    </row>
    <row r="79" spans="4:8" ht="19.5" customHeight="1">
      <c r="D79" s="38"/>
      <c r="E79" s="38"/>
      <c r="F79" s="38"/>
      <c r="G79" s="38"/>
      <c r="H79" s="38"/>
    </row>
    <row r="80" spans="4:8" ht="19.5" customHeight="1">
      <c r="D80" s="38"/>
      <c r="E80" s="38"/>
      <c r="F80" s="38"/>
      <c r="G80" s="38"/>
      <c r="H80" s="38"/>
    </row>
    <row r="81" spans="4:8" ht="19.5" customHeight="1">
      <c r="D81" s="38"/>
      <c r="E81" s="38"/>
      <c r="F81" s="38"/>
      <c r="G81" s="38"/>
      <c r="H81" s="38"/>
    </row>
    <row r="82" spans="4:8" ht="19.5" customHeight="1">
      <c r="D82" s="38"/>
      <c r="E82" s="38"/>
      <c r="F82" s="38"/>
      <c r="G82" s="38"/>
      <c r="H82" s="38"/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</sheetData>
  <sheetProtection password="CC4D" sheet="1" objects="1" scenarios="1"/>
  <mergeCells count="17">
    <mergeCell ref="G4:J4"/>
    <mergeCell ref="B35:C35"/>
    <mergeCell ref="B24:C24"/>
    <mergeCell ref="B25:C25"/>
    <mergeCell ref="E4:F4"/>
    <mergeCell ref="B26:C26"/>
    <mergeCell ref="B27:C27"/>
    <mergeCell ref="B30:C30"/>
    <mergeCell ref="A4:A5"/>
    <mergeCell ref="B4:C5"/>
    <mergeCell ref="B36:C36"/>
    <mergeCell ref="B28:C28"/>
    <mergeCell ref="B31:C31"/>
    <mergeCell ref="B32:C32"/>
    <mergeCell ref="B33:C33"/>
    <mergeCell ref="B29:C29"/>
    <mergeCell ref="B34:C34"/>
  </mergeCells>
  <printOptions horizontalCentered="1"/>
  <pageMargins left="0.5118110236220472" right="0.5118110236220472" top="0.984251968503937" bottom="0.5905511811023623" header="0.5118110236220472" footer="0.5118110236220472"/>
  <pageSetup fitToHeight="1" fitToWidth="1" horizontalDpi="600" verticalDpi="600" orientation="portrait" paperSize="9" scale="6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indexed="27"/>
    <pageSetUpPr fitToPage="1"/>
  </sheetPr>
  <dimension ref="A1:S109"/>
  <sheetViews>
    <sheetView showGridLines="0" showZeros="0" zoomScale="70" zoomScaleNormal="70" zoomScaleSheetLayoutView="75" workbookViewId="0" topLeftCell="A1">
      <pane xSplit="3" ySplit="5" topLeftCell="D24" activePane="bottomRight" state="frozen"/>
      <selection pane="topLeft" activeCell="E3" sqref="E3:E5"/>
      <selection pane="topRight" activeCell="E3" sqref="E3:E5"/>
      <selection pane="bottomLeft" activeCell="E3" sqref="E3:E5"/>
      <selection pane="bottomRight" activeCell="F32" sqref="F32"/>
    </sheetView>
  </sheetViews>
  <sheetFormatPr defaultColWidth="8.88671875" defaultRowHeight="13.5"/>
  <cols>
    <col min="1" max="2" width="4.21484375" style="63" customWidth="1"/>
    <col min="3" max="3" width="22.3359375" style="63" customWidth="1"/>
    <col min="4" max="4" width="17.21484375" style="63" customWidth="1"/>
    <col min="5" max="6" width="16.88671875" style="63" customWidth="1"/>
    <col min="7" max="7" width="16.88671875" style="63" hidden="1" customWidth="1"/>
    <col min="8" max="11" width="16.88671875" style="63" customWidth="1"/>
    <col min="12" max="12" width="14.21484375" style="171" customWidth="1"/>
    <col min="13" max="13" width="7.99609375" style="63" customWidth="1"/>
    <col min="14" max="19" width="7.99609375" style="61" customWidth="1"/>
    <col min="20" max="16384" width="7.99609375" style="63" customWidth="1"/>
  </cols>
  <sheetData>
    <row r="1" spans="2:19" s="11" customFormat="1" ht="11.25" customHeight="1">
      <c r="B1" s="165"/>
      <c r="C1" s="162"/>
      <c r="D1" s="128"/>
      <c r="L1" s="162"/>
      <c r="N1" s="1"/>
      <c r="O1" s="1"/>
      <c r="P1" s="1"/>
      <c r="Q1" s="1"/>
      <c r="R1" s="1"/>
      <c r="S1" s="1"/>
    </row>
    <row r="2" spans="1:19" s="11" customFormat="1" ht="19.5" customHeight="1">
      <c r="A2" s="166" t="s">
        <v>2079</v>
      </c>
      <c r="C2" s="162"/>
      <c r="D2" s="128"/>
      <c r="L2" s="162"/>
      <c r="N2" s="1"/>
      <c r="O2" s="1"/>
      <c r="P2" s="1"/>
      <c r="Q2" s="1"/>
      <c r="R2" s="1"/>
      <c r="S2" s="1"/>
    </row>
    <row r="3" spans="2:19" s="11" customFormat="1" ht="19.5" customHeight="1">
      <c r="B3" s="166"/>
      <c r="C3" s="167"/>
      <c r="K3" s="22" t="s">
        <v>2080</v>
      </c>
      <c r="L3" s="904"/>
      <c r="N3" s="1"/>
      <c r="O3" s="1"/>
      <c r="P3" s="1"/>
      <c r="Q3" s="1"/>
      <c r="R3" s="1"/>
      <c r="S3" s="1"/>
    </row>
    <row r="4" spans="1:19" s="11" customFormat="1" ht="24.75" customHeight="1">
      <c r="A4" s="1312" t="s">
        <v>2081</v>
      </c>
      <c r="B4" s="1321" t="s">
        <v>1043</v>
      </c>
      <c r="C4" s="1322"/>
      <c r="D4" s="23" t="s">
        <v>74</v>
      </c>
      <c r="E4" s="1362" t="s">
        <v>1545</v>
      </c>
      <c r="F4" s="1363"/>
      <c r="G4" s="1364" t="s">
        <v>1552</v>
      </c>
      <c r="H4" s="1364"/>
      <c r="I4" s="1364"/>
      <c r="J4" s="1363"/>
      <c r="K4" s="23" t="s">
        <v>1031</v>
      </c>
      <c r="L4" s="210"/>
      <c r="N4" s="1"/>
      <c r="O4" s="1"/>
      <c r="P4" s="1"/>
      <c r="Q4" s="1"/>
      <c r="R4" s="1"/>
      <c r="S4" s="1"/>
    </row>
    <row r="5" spans="1:19" s="11" customFormat="1" ht="24.75" customHeight="1">
      <c r="A5" s="1314"/>
      <c r="B5" s="1299"/>
      <c r="C5" s="1292"/>
      <c r="D5" s="29" t="s">
        <v>1032</v>
      </c>
      <c r="E5" s="31" t="s">
        <v>1033</v>
      </c>
      <c r="F5" s="32" t="s">
        <v>1034</v>
      </c>
      <c r="G5" s="297" t="s">
        <v>1133</v>
      </c>
      <c r="H5" s="297" t="s">
        <v>1134</v>
      </c>
      <c r="I5" s="169" t="s">
        <v>1035</v>
      </c>
      <c r="J5" s="132" t="s">
        <v>1191</v>
      </c>
      <c r="K5" s="29" t="s">
        <v>1548</v>
      </c>
      <c r="L5" s="210"/>
      <c r="N5" s="1"/>
      <c r="O5" s="1"/>
      <c r="P5" s="1"/>
      <c r="Q5" s="1"/>
      <c r="R5" s="1"/>
      <c r="S5" s="1"/>
    </row>
    <row r="6" spans="1:19" ht="24.75" customHeight="1">
      <c r="A6" s="71"/>
      <c r="B6" s="69"/>
      <c r="C6" s="79" t="s">
        <v>2082</v>
      </c>
      <c r="D6" s="430">
        <v>200</v>
      </c>
      <c r="E6" s="429">
        <v>228</v>
      </c>
      <c r="F6" s="576">
        <v>303</v>
      </c>
      <c r="G6" s="423">
        <v>0</v>
      </c>
      <c r="H6" s="423">
        <v>247</v>
      </c>
      <c r="I6" s="382">
        <f aca="true" t="shared" si="0" ref="I6:I37">SUM(G6:H6)</f>
        <v>247</v>
      </c>
      <c r="J6" s="398">
        <f aca="true" t="shared" si="1" ref="J6:J37">H6</f>
        <v>247</v>
      </c>
      <c r="K6" s="403">
        <f aca="true" t="shared" si="2" ref="K6:K37">ROUND((E6*3+J6)/4,0)</f>
        <v>233</v>
      </c>
      <c r="L6" s="905"/>
      <c r="N6" s="1"/>
      <c r="O6" s="1"/>
      <c r="P6" s="1"/>
      <c r="Q6" s="1"/>
      <c r="R6" s="1"/>
      <c r="S6" s="1"/>
    </row>
    <row r="7" spans="1:19" ht="24.75" customHeight="1">
      <c r="A7" s="71"/>
      <c r="B7" s="69"/>
      <c r="C7" s="81" t="s">
        <v>2083</v>
      </c>
      <c r="D7" s="432">
        <v>10</v>
      </c>
      <c r="E7" s="431">
        <v>7</v>
      </c>
      <c r="F7" s="577">
        <v>5</v>
      </c>
      <c r="G7" s="424">
        <v>0</v>
      </c>
      <c r="H7" s="424">
        <v>6</v>
      </c>
      <c r="I7" s="382">
        <f t="shared" si="0"/>
        <v>6</v>
      </c>
      <c r="J7" s="383">
        <f t="shared" si="1"/>
        <v>6</v>
      </c>
      <c r="K7" s="384">
        <f t="shared" si="2"/>
        <v>7</v>
      </c>
      <c r="L7" s="905"/>
      <c r="N7" s="1"/>
      <c r="O7" s="1"/>
      <c r="P7" s="1"/>
      <c r="Q7" s="1"/>
      <c r="R7" s="1"/>
      <c r="S7" s="1"/>
    </row>
    <row r="8" spans="1:19" ht="24.75" customHeight="1">
      <c r="A8" s="71"/>
      <c r="B8" s="69" t="s">
        <v>2084</v>
      </c>
      <c r="C8" s="81" t="s">
        <v>2085</v>
      </c>
      <c r="D8" s="432">
        <v>300</v>
      </c>
      <c r="E8" s="431">
        <v>341</v>
      </c>
      <c r="F8" s="577">
        <v>317</v>
      </c>
      <c r="G8" s="424">
        <v>0</v>
      </c>
      <c r="H8" s="424">
        <v>335</v>
      </c>
      <c r="I8" s="382">
        <f t="shared" si="0"/>
        <v>335</v>
      </c>
      <c r="J8" s="383">
        <f t="shared" si="1"/>
        <v>335</v>
      </c>
      <c r="K8" s="384">
        <f t="shared" si="2"/>
        <v>340</v>
      </c>
      <c r="L8" s="905"/>
      <c r="N8" s="11"/>
      <c r="O8" s="11"/>
      <c r="P8" s="11"/>
      <c r="Q8" s="11"/>
      <c r="R8" s="11"/>
      <c r="S8" s="11"/>
    </row>
    <row r="9" spans="1:19" ht="24.75" customHeight="1">
      <c r="A9" s="71"/>
      <c r="B9" s="69"/>
      <c r="C9" s="81" t="s">
        <v>2086</v>
      </c>
      <c r="D9" s="432">
        <v>0</v>
      </c>
      <c r="E9" s="431">
        <v>0</v>
      </c>
      <c r="F9" s="577">
        <v>0</v>
      </c>
      <c r="G9" s="424">
        <v>0</v>
      </c>
      <c r="H9" s="424">
        <v>0</v>
      </c>
      <c r="I9" s="382">
        <f t="shared" si="0"/>
        <v>0</v>
      </c>
      <c r="J9" s="383">
        <f t="shared" si="1"/>
        <v>0</v>
      </c>
      <c r="K9" s="384">
        <f t="shared" si="2"/>
        <v>0</v>
      </c>
      <c r="L9" s="905"/>
      <c r="N9" s="11"/>
      <c r="O9" s="11"/>
      <c r="P9" s="11"/>
      <c r="Q9" s="11"/>
      <c r="R9" s="11"/>
      <c r="S9" s="11"/>
    </row>
    <row r="10" spans="1:19" ht="24.75" customHeight="1">
      <c r="A10" s="71"/>
      <c r="B10" s="69"/>
      <c r="C10" s="81" t="s">
        <v>2089</v>
      </c>
      <c r="D10" s="432">
        <v>10</v>
      </c>
      <c r="E10" s="431">
        <v>10</v>
      </c>
      <c r="F10" s="577">
        <v>13</v>
      </c>
      <c r="G10" s="424">
        <v>0</v>
      </c>
      <c r="H10" s="424">
        <v>11</v>
      </c>
      <c r="I10" s="382">
        <f t="shared" si="0"/>
        <v>11</v>
      </c>
      <c r="J10" s="383">
        <f t="shared" si="1"/>
        <v>11</v>
      </c>
      <c r="K10" s="384">
        <f t="shared" si="2"/>
        <v>10</v>
      </c>
      <c r="L10" s="905"/>
      <c r="N10" s="11"/>
      <c r="O10" s="11"/>
      <c r="P10" s="11"/>
      <c r="Q10" s="11"/>
      <c r="R10" s="11"/>
      <c r="S10" s="11"/>
    </row>
    <row r="11" spans="1:19" ht="24.75" customHeight="1">
      <c r="A11" s="71"/>
      <c r="B11" s="69"/>
      <c r="C11" s="81" t="s">
        <v>2140</v>
      </c>
      <c r="D11" s="432">
        <v>0</v>
      </c>
      <c r="E11" s="431">
        <v>3</v>
      </c>
      <c r="F11" s="577">
        <v>20</v>
      </c>
      <c r="G11" s="424">
        <v>0</v>
      </c>
      <c r="H11" s="424">
        <v>7</v>
      </c>
      <c r="I11" s="382">
        <f t="shared" si="0"/>
        <v>7</v>
      </c>
      <c r="J11" s="383">
        <f t="shared" si="1"/>
        <v>7</v>
      </c>
      <c r="K11" s="384">
        <f t="shared" si="2"/>
        <v>4</v>
      </c>
      <c r="L11" s="905"/>
      <c r="N11" s="11"/>
      <c r="O11" s="11"/>
      <c r="P11" s="11"/>
      <c r="Q11" s="11"/>
      <c r="R11" s="11"/>
      <c r="S11" s="11"/>
    </row>
    <row r="12" spans="1:19" ht="24.75" customHeight="1">
      <c r="A12" s="71" t="s">
        <v>2090</v>
      </c>
      <c r="B12" s="69"/>
      <c r="C12" s="81" t="s">
        <v>2091</v>
      </c>
      <c r="D12" s="432">
        <v>20</v>
      </c>
      <c r="E12" s="431">
        <v>11</v>
      </c>
      <c r="F12" s="577">
        <v>19</v>
      </c>
      <c r="G12" s="424">
        <v>0</v>
      </c>
      <c r="H12" s="424">
        <v>13</v>
      </c>
      <c r="I12" s="382">
        <f t="shared" si="0"/>
        <v>13</v>
      </c>
      <c r="J12" s="383">
        <f t="shared" si="1"/>
        <v>13</v>
      </c>
      <c r="K12" s="384">
        <f t="shared" si="2"/>
        <v>12</v>
      </c>
      <c r="L12" s="905"/>
      <c r="N12" s="11"/>
      <c r="O12" s="11"/>
      <c r="P12" s="11"/>
      <c r="Q12" s="11"/>
      <c r="R12" s="11"/>
      <c r="S12" s="11"/>
    </row>
    <row r="13" spans="1:19" ht="24.75" customHeight="1">
      <c r="A13" s="71"/>
      <c r="B13" s="69" t="s">
        <v>2092</v>
      </c>
      <c r="C13" s="81" t="s">
        <v>2096</v>
      </c>
      <c r="D13" s="432">
        <v>4570</v>
      </c>
      <c r="E13" s="469">
        <f>'13.차입금이자'!D51</f>
        <v>10109</v>
      </c>
      <c r="F13" s="577">
        <v>10600</v>
      </c>
      <c r="G13" s="424">
        <v>0</v>
      </c>
      <c r="H13" s="424">
        <v>10232</v>
      </c>
      <c r="I13" s="382">
        <f t="shared" si="0"/>
        <v>10232</v>
      </c>
      <c r="J13" s="383">
        <f t="shared" si="1"/>
        <v>10232</v>
      </c>
      <c r="K13" s="384">
        <f t="shared" si="2"/>
        <v>10140</v>
      </c>
      <c r="L13" s="905"/>
      <c r="N13" s="11"/>
      <c r="O13" s="11"/>
      <c r="P13" s="11"/>
      <c r="Q13" s="11"/>
      <c r="R13" s="11"/>
      <c r="S13" s="11"/>
    </row>
    <row r="14" spans="1:19" ht="24.75" customHeight="1">
      <c r="A14" s="71"/>
      <c r="B14" s="69"/>
      <c r="C14" s="81" t="s">
        <v>2097</v>
      </c>
      <c r="D14" s="432">
        <v>0</v>
      </c>
      <c r="E14" s="431">
        <v>0</v>
      </c>
      <c r="F14" s="577">
        <v>0</v>
      </c>
      <c r="G14" s="424">
        <v>0</v>
      </c>
      <c r="H14" s="424">
        <v>0</v>
      </c>
      <c r="I14" s="382">
        <f t="shared" si="0"/>
        <v>0</v>
      </c>
      <c r="J14" s="383">
        <f t="shared" si="1"/>
        <v>0</v>
      </c>
      <c r="K14" s="384">
        <f t="shared" si="2"/>
        <v>0</v>
      </c>
      <c r="L14" s="905"/>
      <c r="N14" s="38"/>
      <c r="O14" s="38"/>
      <c r="P14" s="38"/>
      <c r="Q14" s="38"/>
      <c r="R14" s="38"/>
      <c r="S14" s="38"/>
    </row>
    <row r="15" spans="1:19" ht="24.75" customHeight="1">
      <c r="A15" s="71"/>
      <c r="B15" s="69"/>
      <c r="C15" s="81" t="s">
        <v>2098</v>
      </c>
      <c r="D15" s="432">
        <v>300</v>
      </c>
      <c r="E15" s="431">
        <v>211</v>
      </c>
      <c r="F15" s="577">
        <v>184</v>
      </c>
      <c r="G15" s="424">
        <v>0</v>
      </c>
      <c r="H15" s="424">
        <v>204</v>
      </c>
      <c r="I15" s="382">
        <f t="shared" si="0"/>
        <v>204</v>
      </c>
      <c r="J15" s="383">
        <f t="shared" si="1"/>
        <v>204</v>
      </c>
      <c r="K15" s="384">
        <f t="shared" si="2"/>
        <v>209</v>
      </c>
      <c r="L15" s="905"/>
      <c r="N15" s="38"/>
      <c r="O15" s="38"/>
      <c r="P15" s="38"/>
      <c r="Q15" s="38"/>
      <c r="R15" s="38"/>
      <c r="S15" s="38"/>
    </row>
    <row r="16" spans="1:19" ht="24.75" customHeight="1">
      <c r="A16" s="71"/>
      <c r="B16" s="69"/>
      <c r="C16" s="81" t="s">
        <v>2099</v>
      </c>
      <c r="D16" s="432">
        <v>200</v>
      </c>
      <c r="E16" s="431">
        <v>96</v>
      </c>
      <c r="F16" s="577">
        <v>102</v>
      </c>
      <c r="G16" s="424">
        <v>0</v>
      </c>
      <c r="H16" s="424">
        <v>98</v>
      </c>
      <c r="I16" s="382">
        <f t="shared" si="0"/>
        <v>98</v>
      </c>
      <c r="J16" s="383">
        <f t="shared" si="1"/>
        <v>98</v>
      </c>
      <c r="K16" s="384">
        <f t="shared" si="2"/>
        <v>97</v>
      </c>
      <c r="L16" s="905"/>
      <c r="N16" s="38"/>
      <c r="O16" s="38"/>
      <c r="P16" s="38"/>
      <c r="Q16" s="38"/>
      <c r="R16" s="38"/>
      <c r="S16" s="38"/>
    </row>
    <row r="17" spans="1:19" ht="24.75" customHeight="1">
      <c r="A17" s="71"/>
      <c r="B17" s="69" t="s">
        <v>2100</v>
      </c>
      <c r="C17" s="81" t="s">
        <v>2101</v>
      </c>
      <c r="D17" s="432">
        <v>70</v>
      </c>
      <c r="E17" s="431">
        <v>0</v>
      </c>
      <c r="F17" s="577">
        <v>0</v>
      </c>
      <c r="G17" s="424">
        <v>0</v>
      </c>
      <c r="H17" s="424">
        <v>0</v>
      </c>
      <c r="I17" s="382">
        <f t="shared" si="0"/>
        <v>0</v>
      </c>
      <c r="J17" s="383">
        <f t="shared" si="1"/>
        <v>0</v>
      </c>
      <c r="K17" s="384">
        <f t="shared" si="2"/>
        <v>0</v>
      </c>
      <c r="L17" s="905"/>
      <c r="N17" s="38"/>
      <c r="O17" s="38"/>
      <c r="P17" s="38"/>
      <c r="Q17" s="38"/>
      <c r="R17" s="38"/>
      <c r="S17" s="38"/>
    </row>
    <row r="18" spans="1:19" ht="24.75" customHeight="1">
      <c r="A18" s="71"/>
      <c r="B18" s="69"/>
      <c r="C18" s="81" t="s">
        <v>2102</v>
      </c>
      <c r="D18" s="432">
        <v>0</v>
      </c>
      <c r="E18" s="431">
        <v>0</v>
      </c>
      <c r="F18" s="577">
        <v>0</v>
      </c>
      <c r="G18" s="424">
        <v>0</v>
      </c>
      <c r="H18" s="424">
        <v>0</v>
      </c>
      <c r="I18" s="382">
        <f t="shared" si="0"/>
        <v>0</v>
      </c>
      <c r="J18" s="383">
        <f t="shared" si="1"/>
        <v>0</v>
      </c>
      <c r="K18" s="384">
        <f t="shared" si="2"/>
        <v>0</v>
      </c>
      <c r="L18" s="905"/>
      <c r="N18" s="38"/>
      <c r="O18" s="38"/>
      <c r="P18" s="38"/>
      <c r="Q18" s="38"/>
      <c r="R18" s="38"/>
      <c r="S18" s="38"/>
    </row>
    <row r="19" spans="1:19" ht="24.75" customHeight="1">
      <c r="A19" s="71"/>
      <c r="B19" s="69"/>
      <c r="C19" s="81" t="s">
        <v>2103</v>
      </c>
      <c r="D19" s="432">
        <v>0</v>
      </c>
      <c r="E19" s="431">
        <v>0</v>
      </c>
      <c r="F19" s="577">
        <v>0</v>
      </c>
      <c r="G19" s="424">
        <v>0</v>
      </c>
      <c r="H19" s="424">
        <v>0</v>
      </c>
      <c r="I19" s="382">
        <f t="shared" si="0"/>
        <v>0</v>
      </c>
      <c r="J19" s="383">
        <f t="shared" si="1"/>
        <v>0</v>
      </c>
      <c r="K19" s="384">
        <f t="shared" si="2"/>
        <v>0</v>
      </c>
      <c r="L19" s="905"/>
      <c r="N19" s="38"/>
      <c r="O19" s="38"/>
      <c r="P19" s="38"/>
      <c r="Q19" s="38"/>
      <c r="R19" s="38"/>
      <c r="S19" s="38"/>
    </row>
    <row r="20" spans="1:19" ht="24.75" customHeight="1">
      <c r="A20" s="71" t="s">
        <v>2104</v>
      </c>
      <c r="B20" s="69"/>
      <c r="C20" s="81" t="s">
        <v>2105</v>
      </c>
      <c r="D20" s="432">
        <v>0</v>
      </c>
      <c r="E20" s="431">
        <v>0</v>
      </c>
      <c r="F20" s="577">
        <v>0</v>
      </c>
      <c r="G20" s="424">
        <v>0</v>
      </c>
      <c r="H20" s="424">
        <v>0</v>
      </c>
      <c r="I20" s="382">
        <f t="shared" si="0"/>
        <v>0</v>
      </c>
      <c r="J20" s="383">
        <f t="shared" si="1"/>
        <v>0</v>
      </c>
      <c r="K20" s="384">
        <f t="shared" si="2"/>
        <v>0</v>
      </c>
      <c r="L20" s="905"/>
      <c r="N20" s="38"/>
      <c r="O20" s="38"/>
      <c r="P20" s="38"/>
      <c r="Q20" s="38"/>
      <c r="R20" s="38"/>
      <c r="S20" s="38"/>
    </row>
    <row r="21" spans="1:19" ht="24.75" customHeight="1">
      <c r="A21" s="71"/>
      <c r="B21" s="69" t="s">
        <v>2106</v>
      </c>
      <c r="C21" s="81" t="s">
        <v>2107</v>
      </c>
      <c r="D21" s="432">
        <v>10</v>
      </c>
      <c r="E21" s="431">
        <v>8</v>
      </c>
      <c r="F21" s="577">
        <v>14</v>
      </c>
      <c r="G21" s="424">
        <v>0</v>
      </c>
      <c r="H21" s="424">
        <v>10</v>
      </c>
      <c r="I21" s="382">
        <f t="shared" si="0"/>
        <v>10</v>
      </c>
      <c r="J21" s="383">
        <f t="shared" si="1"/>
        <v>10</v>
      </c>
      <c r="K21" s="384">
        <f t="shared" si="2"/>
        <v>9</v>
      </c>
      <c r="L21" s="905"/>
      <c r="N21" s="38"/>
      <c r="O21" s="38"/>
      <c r="P21" s="38"/>
      <c r="Q21" s="38"/>
      <c r="R21" s="38"/>
      <c r="S21" s="38"/>
    </row>
    <row r="22" spans="1:19" ht="24.75" customHeight="1">
      <c r="A22" s="71"/>
      <c r="B22" s="69"/>
      <c r="C22" s="81" t="s">
        <v>2108</v>
      </c>
      <c r="D22" s="432">
        <v>0</v>
      </c>
      <c r="E22" s="431">
        <v>0</v>
      </c>
      <c r="F22" s="577">
        <v>0</v>
      </c>
      <c r="G22" s="424">
        <v>0</v>
      </c>
      <c r="H22" s="424">
        <v>0</v>
      </c>
      <c r="I22" s="382">
        <f t="shared" si="0"/>
        <v>0</v>
      </c>
      <c r="J22" s="383">
        <f t="shared" si="1"/>
        <v>0</v>
      </c>
      <c r="K22" s="384">
        <f t="shared" si="2"/>
        <v>0</v>
      </c>
      <c r="L22" s="905"/>
      <c r="N22" s="38"/>
      <c r="O22" s="38"/>
      <c r="P22" s="38"/>
      <c r="Q22" s="38"/>
      <c r="R22" s="38"/>
      <c r="S22" s="38"/>
    </row>
    <row r="23" spans="1:19" ht="24.75" customHeight="1">
      <c r="A23" s="71"/>
      <c r="B23" s="69"/>
      <c r="C23" s="81" t="s">
        <v>2109</v>
      </c>
      <c r="D23" s="583">
        <v>200</v>
      </c>
      <c r="E23" s="431">
        <v>270</v>
      </c>
      <c r="F23" s="577">
        <v>215</v>
      </c>
      <c r="G23" s="424">
        <v>0</v>
      </c>
      <c r="H23" s="424">
        <v>256</v>
      </c>
      <c r="I23" s="382">
        <f t="shared" si="0"/>
        <v>256</v>
      </c>
      <c r="J23" s="383">
        <f t="shared" si="1"/>
        <v>256</v>
      </c>
      <c r="K23" s="384">
        <f t="shared" si="2"/>
        <v>267</v>
      </c>
      <c r="L23" s="905"/>
      <c r="N23" s="38"/>
      <c r="O23" s="38"/>
      <c r="P23" s="38"/>
      <c r="Q23" s="38"/>
      <c r="R23" s="38"/>
      <c r="S23" s="38"/>
    </row>
    <row r="24" spans="1:19" ht="24.75" customHeight="1">
      <c r="A24" s="71"/>
      <c r="B24" s="48"/>
      <c r="C24" s="46" t="s">
        <v>1019</v>
      </c>
      <c r="D24" s="395">
        <f>SUM(D6:D23)</f>
        <v>5890</v>
      </c>
      <c r="E24" s="433">
        <f>SUM(E6:E23)</f>
        <v>11294</v>
      </c>
      <c r="F24" s="386">
        <f>SUM(F6:F23)</f>
        <v>11792</v>
      </c>
      <c r="G24" s="390">
        <f>SUM(G6:G23)</f>
        <v>0</v>
      </c>
      <c r="H24" s="390">
        <f>SUM(H6:H23)</f>
        <v>11419</v>
      </c>
      <c r="I24" s="390">
        <f t="shared" si="0"/>
        <v>11419</v>
      </c>
      <c r="J24" s="386">
        <f t="shared" si="1"/>
        <v>11419</v>
      </c>
      <c r="K24" s="612">
        <f t="shared" si="2"/>
        <v>11325</v>
      </c>
      <c r="L24" s="905"/>
      <c r="N24" s="38"/>
      <c r="O24" s="38"/>
      <c r="P24" s="38"/>
      <c r="Q24" s="38"/>
      <c r="R24" s="38"/>
      <c r="S24" s="38"/>
    </row>
    <row r="25" spans="1:19" s="171" customFormat="1" ht="24.75" customHeight="1">
      <c r="A25" s="105"/>
      <c r="B25" s="1390" t="s">
        <v>2110</v>
      </c>
      <c r="C25" s="1239"/>
      <c r="D25" s="446">
        <v>10</v>
      </c>
      <c r="E25" s="578">
        <v>7</v>
      </c>
      <c r="F25" s="579"/>
      <c r="G25" s="413">
        <v>0</v>
      </c>
      <c r="H25" s="413">
        <v>10</v>
      </c>
      <c r="I25" s="388">
        <f t="shared" si="0"/>
        <v>10</v>
      </c>
      <c r="J25" s="380">
        <f t="shared" si="1"/>
        <v>10</v>
      </c>
      <c r="K25" s="397">
        <f t="shared" si="2"/>
        <v>8</v>
      </c>
      <c r="L25" s="905"/>
      <c r="N25" s="38"/>
      <c r="O25" s="38"/>
      <c r="P25" s="38"/>
      <c r="Q25" s="38"/>
      <c r="R25" s="38"/>
      <c r="S25" s="38"/>
    </row>
    <row r="26" spans="1:19" s="171" customFormat="1" ht="24.75" customHeight="1">
      <c r="A26" s="105"/>
      <c r="B26" s="1390" t="s">
        <v>2111</v>
      </c>
      <c r="C26" s="1239"/>
      <c r="D26" s="446">
        <v>0</v>
      </c>
      <c r="E26" s="578">
        <v>0</v>
      </c>
      <c r="F26" s="579">
        <v>0</v>
      </c>
      <c r="G26" s="413">
        <v>0</v>
      </c>
      <c r="H26" s="413">
        <v>0</v>
      </c>
      <c r="I26" s="388">
        <f t="shared" si="0"/>
        <v>0</v>
      </c>
      <c r="J26" s="380">
        <f t="shared" si="1"/>
        <v>0</v>
      </c>
      <c r="K26" s="397">
        <f t="shared" si="2"/>
        <v>0</v>
      </c>
      <c r="L26" s="905"/>
      <c r="N26" s="38"/>
      <c r="O26" s="38"/>
      <c r="P26" s="38"/>
      <c r="Q26" s="38"/>
      <c r="R26" s="38"/>
      <c r="S26" s="38"/>
    </row>
    <row r="27" spans="1:19" ht="24.75" customHeight="1">
      <c r="A27" s="71"/>
      <c r="B27" s="1291" t="s">
        <v>726</v>
      </c>
      <c r="C27" s="79" t="s">
        <v>2112</v>
      </c>
      <c r="D27" s="430">
        <v>350</v>
      </c>
      <c r="E27" s="429">
        <v>500</v>
      </c>
      <c r="F27" s="576">
        <v>468</v>
      </c>
      <c r="G27" s="423">
        <v>0</v>
      </c>
      <c r="H27" s="423">
        <v>492</v>
      </c>
      <c r="I27" s="388">
        <f t="shared" si="0"/>
        <v>492</v>
      </c>
      <c r="J27" s="398">
        <f t="shared" si="1"/>
        <v>492</v>
      </c>
      <c r="K27" s="403">
        <f t="shared" si="2"/>
        <v>498</v>
      </c>
      <c r="L27" s="905"/>
      <c r="N27" s="38"/>
      <c r="O27" s="38"/>
      <c r="P27" s="38"/>
      <c r="Q27" s="38"/>
      <c r="R27" s="38"/>
      <c r="S27" s="38"/>
    </row>
    <row r="28" spans="1:19" ht="24.75" customHeight="1">
      <c r="A28" s="71" t="s">
        <v>2113</v>
      </c>
      <c r="B28" s="1286"/>
      <c r="C28" s="81" t="s">
        <v>2114</v>
      </c>
      <c r="D28" s="432">
        <v>0</v>
      </c>
      <c r="E28" s="431">
        <v>0</v>
      </c>
      <c r="F28" s="577">
        <v>0</v>
      </c>
      <c r="G28" s="424">
        <v>0</v>
      </c>
      <c r="H28" s="424">
        <v>0</v>
      </c>
      <c r="I28" s="382">
        <f t="shared" si="0"/>
        <v>0</v>
      </c>
      <c r="J28" s="383">
        <f t="shared" si="1"/>
        <v>0</v>
      </c>
      <c r="K28" s="384">
        <f t="shared" si="2"/>
        <v>0</v>
      </c>
      <c r="L28" s="905"/>
      <c r="N28" s="38"/>
      <c r="O28" s="38"/>
      <c r="P28" s="38"/>
      <c r="Q28" s="38"/>
      <c r="R28" s="38"/>
      <c r="S28" s="38"/>
    </row>
    <row r="29" spans="1:19" ht="24.75" customHeight="1">
      <c r="A29" s="71"/>
      <c r="B29" s="1286"/>
      <c r="C29" s="81" t="s">
        <v>2115</v>
      </c>
      <c r="D29" s="432">
        <v>0</v>
      </c>
      <c r="E29" s="431">
        <v>0</v>
      </c>
      <c r="F29" s="577">
        <v>0</v>
      </c>
      <c r="G29" s="424">
        <v>0</v>
      </c>
      <c r="H29" s="424">
        <v>0</v>
      </c>
      <c r="I29" s="382">
        <f t="shared" si="0"/>
        <v>0</v>
      </c>
      <c r="J29" s="383">
        <f t="shared" si="1"/>
        <v>0</v>
      </c>
      <c r="K29" s="384">
        <f t="shared" si="2"/>
        <v>0</v>
      </c>
      <c r="L29" s="905"/>
      <c r="N29" s="38"/>
      <c r="O29" s="38"/>
      <c r="P29" s="38"/>
      <c r="Q29" s="38"/>
      <c r="R29" s="38"/>
      <c r="S29" s="38"/>
    </row>
    <row r="30" spans="1:19" ht="24.75" customHeight="1">
      <c r="A30" s="71"/>
      <c r="B30" s="1286"/>
      <c r="C30" s="81" t="s">
        <v>2116</v>
      </c>
      <c r="D30" s="432">
        <v>0</v>
      </c>
      <c r="E30" s="431">
        <v>0</v>
      </c>
      <c r="F30" s="577">
        <v>0</v>
      </c>
      <c r="G30" s="424">
        <v>0</v>
      </c>
      <c r="H30" s="424">
        <v>0</v>
      </c>
      <c r="I30" s="382">
        <f t="shared" si="0"/>
        <v>0</v>
      </c>
      <c r="J30" s="383">
        <f t="shared" si="1"/>
        <v>0</v>
      </c>
      <c r="K30" s="384">
        <f t="shared" si="2"/>
        <v>0</v>
      </c>
      <c r="L30" s="905"/>
      <c r="N30" s="38"/>
      <c r="O30" s="38"/>
      <c r="P30" s="38"/>
      <c r="Q30" s="38"/>
      <c r="R30" s="38"/>
      <c r="S30" s="38"/>
    </row>
    <row r="31" spans="1:19" ht="24.75" customHeight="1">
      <c r="A31" s="102"/>
      <c r="B31" s="1281"/>
      <c r="C31" s="46" t="s">
        <v>1019</v>
      </c>
      <c r="D31" s="395">
        <f>SUM(D27:D30)</f>
        <v>350</v>
      </c>
      <c r="E31" s="433">
        <f>SUM(E27:E30)</f>
        <v>500</v>
      </c>
      <c r="F31" s="386">
        <f>SUM(F27:F30)</f>
        <v>468</v>
      </c>
      <c r="G31" s="390">
        <f>SUM(G27:G30)</f>
        <v>0</v>
      </c>
      <c r="H31" s="390">
        <f>SUM(H27:H30)</f>
        <v>492</v>
      </c>
      <c r="I31" s="394">
        <f t="shared" si="0"/>
        <v>492</v>
      </c>
      <c r="J31" s="386">
        <f t="shared" si="1"/>
        <v>492</v>
      </c>
      <c r="K31" s="612">
        <f t="shared" si="2"/>
        <v>498</v>
      </c>
      <c r="L31" s="905"/>
      <c r="N31" s="38"/>
      <c r="O31" s="38"/>
      <c r="P31" s="38"/>
      <c r="Q31" s="38"/>
      <c r="R31" s="38"/>
      <c r="S31" s="38"/>
    </row>
    <row r="32" spans="1:19" ht="24.75" customHeight="1">
      <c r="A32" s="71"/>
      <c r="B32" s="67"/>
      <c r="C32" s="79" t="s">
        <v>2117</v>
      </c>
      <c r="D32" s="430">
        <v>7800</v>
      </c>
      <c r="E32" s="467">
        <f>'13.차입금이자'!D69</f>
        <v>5776</v>
      </c>
      <c r="F32" s="576">
        <v>5617</v>
      </c>
      <c r="G32" s="423">
        <v>0</v>
      </c>
      <c r="H32" s="423">
        <v>5736</v>
      </c>
      <c r="I32" s="388">
        <f t="shared" si="0"/>
        <v>5736</v>
      </c>
      <c r="J32" s="398">
        <f t="shared" si="1"/>
        <v>5736</v>
      </c>
      <c r="K32" s="403">
        <f t="shared" si="2"/>
        <v>5766</v>
      </c>
      <c r="L32" s="905"/>
      <c r="N32" s="38"/>
      <c r="O32" s="38"/>
      <c r="P32" s="38"/>
      <c r="Q32" s="38"/>
      <c r="R32" s="38"/>
      <c r="S32" s="38"/>
    </row>
    <row r="33" spans="1:19" ht="24.75" customHeight="1">
      <c r="A33" s="71"/>
      <c r="B33" s="69"/>
      <c r="C33" s="81" t="s">
        <v>2124</v>
      </c>
      <c r="D33" s="432">
        <v>0</v>
      </c>
      <c r="E33" s="431">
        <v>0</v>
      </c>
      <c r="F33" s="577">
        <v>0</v>
      </c>
      <c r="G33" s="424">
        <v>0</v>
      </c>
      <c r="H33" s="424">
        <v>0</v>
      </c>
      <c r="I33" s="382">
        <f t="shared" si="0"/>
        <v>0</v>
      </c>
      <c r="J33" s="383">
        <f t="shared" si="1"/>
        <v>0</v>
      </c>
      <c r="K33" s="384">
        <f t="shared" si="2"/>
        <v>0</v>
      </c>
      <c r="L33" s="905"/>
      <c r="N33" s="38"/>
      <c r="O33" s="38"/>
      <c r="P33" s="38"/>
      <c r="Q33" s="38"/>
      <c r="R33" s="38"/>
      <c r="S33" s="38"/>
    </row>
    <row r="34" spans="1:19" ht="24.75" customHeight="1">
      <c r="A34" s="71"/>
      <c r="B34" s="69" t="s">
        <v>803</v>
      </c>
      <c r="C34" s="81" t="s">
        <v>756</v>
      </c>
      <c r="D34" s="432">
        <v>160</v>
      </c>
      <c r="E34" s="431">
        <v>171</v>
      </c>
      <c r="F34" s="577">
        <v>171</v>
      </c>
      <c r="G34" s="424">
        <v>0</v>
      </c>
      <c r="H34" s="424">
        <v>171</v>
      </c>
      <c r="I34" s="382">
        <f t="shared" si="0"/>
        <v>171</v>
      </c>
      <c r="J34" s="383">
        <f t="shared" si="1"/>
        <v>171</v>
      </c>
      <c r="K34" s="384">
        <f t="shared" si="2"/>
        <v>171</v>
      </c>
      <c r="L34" s="905"/>
      <c r="N34" s="38"/>
      <c r="O34" s="38"/>
      <c r="P34" s="38"/>
      <c r="Q34" s="38"/>
      <c r="R34" s="38"/>
      <c r="S34" s="38"/>
    </row>
    <row r="35" spans="1:19" ht="24.75" customHeight="1">
      <c r="A35" s="71" t="s">
        <v>2125</v>
      </c>
      <c r="B35" s="69"/>
      <c r="C35" s="81" t="s">
        <v>2126</v>
      </c>
      <c r="D35" s="432">
        <v>0</v>
      </c>
      <c r="E35" s="431">
        <v>0</v>
      </c>
      <c r="F35" s="577">
        <v>0</v>
      </c>
      <c r="G35" s="424">
        <v>0</v>
      </c>
      <c r="H35" s="424">
        <v>0</v>
      </c>
      <c r="I35" s="382">
        <f t="shared" si="0"/>
        <v>0</v>
      </c>
      <c r="J35" s="383">
        <f t="shared" si="1"/>
        <v>0</v>
      </c>
      <c r="K35" s="384">
        <f t="shared" si="2"/>
        <v>0</v>
      </c>
      <c r="L35" s="905"/>
      <c r="N35" s="38"/>
      <c r="O35" s="38"/>
      <c r="P35" s="38"/>
      <c r="Q35" s="38"/>
      <c r="R35" s="38"/>
      <c r="S35" s="38"/>
    </row>
    <row r="36" spans="1:19" ht="24.75" customHeight="1">
      <c r="A36" s="71"/>
      <c r="B36" s="69" t="s">
        <v>804</v>
      </c>
      <c r="C36" s="81" t="s">
        <v>2128</v>
      </c>
      <c r="D36" s="432">
        <v>0</v>
      </c>
      <c r="E36" s="431">
        <v>0</v>
      </c>
      <c r="F36" s="577">
        <v>0</v>
      </c>
      <c r="G36" s="424">
        <v>0</v>
      </c>
      <c r="H36" s="424">
        <v>0</v>
      </c>
      <c r="I36" s="382">
        <f t="shared" si="0"/>
        <v>0</v>
      </c>
      <c r="J36" s="383">
        <f t="shared" si="1"/>
        <v>0</v>
      </c>
      <c r="K36" s="384">
        <f t="shared" si="2"/>
        <v>0</v>
      </c>
      <c r="L36" s="905"/>
      <c r="N36" s="38"/>
      <c r="O36" s="38"/>
      <c r="P36" s="38"/>
      <c r="Q36" s="38"/>
      <c r="R36" s="38"/>
      <c r="S36" s="38"/>
    </row>
    <row r="37" spans="1:19" ht="24.75" customHeight="1">
      <c r="A37" s="71"/>
      <c r="B37" s="69"/>
      <c r="C37" s="81" t="s">
        <v>2129</v>
      </c>
      <c r="D37" s="432">
        <v>20</v>
      </c>
      <c r="E37" s="431">
        <v>20</v>
      </c>
      <c r="F37" s="577">
        <v>1</v>
      </c>
      <c r="G37" s="424">
        <v>0</v>
      </c>
      <c r="H37" s="424">
        <v>15</v>
      </c>
      <c r="I37" s="382">
        <f t="shared" si="0"/>
        <v>15</v>
      </c>
      <c r="J37" s="383">
        <f t="shared" si="1"/>
        <v>15</v>
      </c>
      <c r="K37" s="384">
        <f t="shared" si="2"/>
        <v>19</v>
      </c>
      <c r="L37" s="905"/>
      <c r="N37" s="38"/>
      <c r="O37" s="38"/>
      <c r="P37" s="38"/>
      <c r="Q37" s="38"/>
      <c r="R37" s="38"/>
      <c r="S37" s="38"/>
    </row>
    <row r="38" spans="1:19" ht="24.75" customHeight="1">
      <c r="A38" s="71"/>
      <c r="B38" s="69" t="s">
        <v>805</v>
      </c>
      <c r="C38" s="81" t="s">
        <v>2130</v>
      </c>
      <c r="D38" s="432">
        <v>0</v>
      </c>
      <c r="E38" s="431">
        <v>0</v>
      </c>
      <c r="F38" s="577">
        <v>0</v>
      </c>
      <c r="G38" s="424">
        <v>0</v>
      </c>
      <c r="H38" s="424">
        <v>0</v>
      </c>
      <c r="I38" s="382">
        <f aca="true" t="shared" si="3" ref="I38:I64">SUM(G38:H38)</f>
        <v>0</v>
      </c>
      <c r="J38" s="383">
        <f aca="true" t="shared" si="4" ref="J38:J64">H38</f>
        <v>0</v>
      </c>
      <c r="K38" s="384">
        <f aca="true" t="shared" si="5" ref="K38:K64">ROUND((E38*3+J38)/4,0)</f>
        <v>0</v>
      </c>
      <c r="L38" s="905"/>
      <c r="N38" s="38"/>
      <c r="O38" s="38"/>
      <c r="P38" s="38"/>
      <c r="Q38" s="38"/>
      <c r="R38" s="38"/>
      <c r="S38" s="38"/>
    </row>
    <row r="39" spans="1:19" ht="24.75" customHeight="1">
      <c r="A39" s="71"/>
      <c r="B39" s="69"/>
      <c r="C39" s="81" t="s">
        <v>2131</v>
      </c>
      <c r="D39" s="432">
        <v>0</v>
      </c>
      <c r="E39" s="431">
        <v>0</v>
      </c>
      <c r="F39" s="577">
        <v>0</v>
      </c>
      <c r="G39" s="424">
        <v>0</v>
      </c>
      <c r="H39" s="424">
        <v>0</v>
      </c>
      <c r="I39" s="382">
        <f t="shared" si="3"/>
        <v>0</v>
      </c>
      <c r="J39" s="383">
        <f t="shared" si="4"/>
        <v>0</v>
      </c>
      <c r="K39" s="384">
        <f t="shared" si="5"/>
        <v>0</v>
      </c>
      <c r="L39" s="905"/>
      <c r="N39" s="38"/>
      <c r="O39" s="38"/>
      <c r="P39" s="38"/>
      <c r="Q39" s="38"/>
      <c r="R39" s="38"/>
      <c r="S39" s="38"/>
    </row>
    <row r="40" spans="1:19" ht="24.75" customHeight="1">
      <c r="A40" s="71"/>
      <c r="B40" s="69" t="s">
        <v>723</v>
      </c>
      <c r="C40" s="81" t="s">
        <v>1956</v>
      </c>
      <c r="D40" s="432">
        <v>200</v>
      </c>
      <c r="E40" s="431">
        <v>322</v>
      </c>
      <c r="F40" s="577">
        <v>317</v>
      </c>
      <c r="G40" s="424">
        <v>0</v>
      </c>
      <c r="H40" s="424">
        <v>321</v>
      </c>
      <c r="I40" s="382">
        <f t="shared" si="3"/>
        <v>321</v>
      </c>
      <c r="J40" s="383">
        <f t="shared" si="4"/>
        <v>321</v>
      </c>
      <c r="K40" s="384">
        <f t="shared" si="5"/>
        <v>322</v>
      </c>
      <c r="L40" s="905"/>
      <c r="N40" s="11"/>
      <c r="O40" s="11"/>
      <c r="P40" s="11"/>
      <c r="Q40" s="11"/>
      <c r="R40" s="11"/>
      <c r="S40" s="11"/>
    </row>
    <row r="41" spans="1:19" ht="24.75" customHeight="1">
      <c r="A41" s="71"/>
      <c r="B41" s="69"/>
      <c r="C41" s="881" t="s">
        <v>2168</v>
      </c>
      <c r="D41" s="432">
        <v>0</v>
      </c>
      <c r="E41" s="431">
        <v>0</v>
      </c>
      <c r="F41" s="577">
        <v>0</v>
      </c>
      <c r="G41" s="424">
        <v>0</v>
      </c>
      <c r="H41" s="424">
        <v>0</v>
      </c>
      <c r="I41" s="382">
        <f t="shared" si="3"/>
        <v>0</v>
      </c>
      <c r="J41" s="383">
        <f t="shared" si="4"/>
        <v>0</v>
      </c>
      <c r="K41" s="384">
        <f t="shared" si="5"/>
        <v>0</v>
      </c>
      <c r="L41" s="905"/>
      <c r="N41" s="11"/>
      <c r="O41" s="11"/>
      <c r="P41" s="11"/>
      <c r="Q41" s="11"/>
      <c r="R41" s="11"/>
      <c r="S41" s="11"/>
    </row>
    <row r="42" spans="1:19" ht="24.75" customHeight="1">
      <c r="A42" s="71"/>
      <c r="B42" s="69" t="s">
        <v>724</v>
      </c>
      <c r="C42" s="633" t="s">
        <v>1957</v>
      </c>
      <c r="D42" s="432">
        <v>10</v>
      </c>
      <c r="E42" s="431">
        <v>14</v>
      </c>
      <c r="F42" s="577">
        <v>16</v>
      </c>
      <c r="G42" s="424">
        <v>0</v>
      </c>
      <c r="H42" s="424">
        <v>15</v>
      </c>
      <c r="I42" s="382">
        <f t="shared" si="3"/>
        <v>15</v>
      </c>
      <c r="J42" s="383">
        <f t="shared" si="4"/>
        <v>15</v>
      </c>
      <c r="K42" s="384">
        <f t="shared" si="5"/>
        <v>14</v>
      </c>
      <c r="L42" s="905"/>
      <c r="N42" s="11"/>
      <c r="O42" s="11"/>
      <c r="P42" s="11"/>
      <c r="Q42" s="11"/>
      <c r="R42" s="11"/>
      <c r="S42" s="11"/>
    </row>
    <row r="43" spans="1:19" ht="24.75" customHeight="1">
      <c r="A43" s="71"/>
      <c r="B43" s="69"/>
      <c r="C43" s="633" t="s">
        <v>1958</v>
      </c>
      <c r="D43" s="432">
        <v>0</v>
      </c>
      <c r="E43" s="431">
        <v>0</v>
      </c>
      <c r="F43" s="577">
        <v>0</v>
      </c>
      <c r="G43" s="424">
        <v>0</v>
      </c>
      <c r="H43" s="424">
        <v>0</v>
      </c>
      <c r="I43" s="382">
        <f t="shared" si="3"/>
        <v>0</v>
      </c>
      <c r="J43" s="383">
        <f t="shared" si="4"/>
        <v>0</v>
      </c>
      <c r="K43" s="384">
        <f t="shared" si="5"/>
        <v>0</v>
      </c>
      <c r="L43" s="905"/>
      <c r="N43" s="11"/>
      <c r="O43" s="11"/>
      <c r="P43" s="11"/>
      <c r="Q43" s="11"/>
      <c r="R43" s="11"/>
      <c r="S43" s="11"/>
    </row>
    <row r="44" spans="1:19" ht="24.75" customHeight="1">
      <c r="A44" s="71" t="s">
        <v>2169</v>
      </c>
      <c r="B44" s="48"/>
      <c r="C44" s="46" t="s">
        <v>1019</v>
      </c>
      <c r="D44" s="395">
        <f>SUM(D32:D43)</f>
        <v>8190</v>
      </c>
      <c r="E44" s="433">
        <f>SUM(E32:E43)</f>
        <v>6303</v>
      </c>
      <c r="F44" s="386">
        <f>SUM(F32:F43)</f>
        <v>6122</v>
      </c>
      <c r="G44" s="390">
        <f>SUM(G32:G43)</f>
        <v>0</v>
      </c>
      <c r="H44" s="390">
        <f>SUM(H32:H43)</f>
        <v>6258</v>
      </c>
      <c r="I44" s="394">
        <f t="shared" si="3"/>
        <v>6258</v>
      </c>
      <c r="J44" s="386">
        <f t="shared" si="4"/>
        <v>6258</v>
      </c>
      <c r="K44" s="612">
        <f t="shared" si="5"/>
        <v>6292</v>
      </c>
      <c r="L44" s="905"/>
      <c r="N44" s="11"/>
      <c r="O44" s="11"/>
      <c r="P44" s="11"/>
      <c r="Q44" s="11"/>
      <c r="R44" s="11"/>
      <c r="S44" s="11"/>
    </row>
    <row r="45" spans="1:19" ht="24.75" customHeight="1">
      <c r="A45" s="71"/>
      <c r="B45" s="1345" t="s">
        <v>2170</v>
      </c>
      <c r="C45" s="1353"/>
      <c r="D45" s="434">
        <v>150</v>
      </c>
      <c r="E45" s="408">
        <v>326</v>
      </c>
      <c r="F45" s="580">
        <v>326</v>
      </c>
      <c r="G45" s="409">
        <v>0</v>
      </c>
      <c r="H45" s="409">
        <v>326</v>
      </c>
      <c r="I45" s="388">
        <f t="shared" si="3"/>
        <v>326</v>
      </c>
      <c r="J45" s="380">
        <f t="shared" si="4"/>
        <v>326</v>
      </c>
      <c r="K45" s="397">
        <f t="shared" si="5"/>
        <v>326</v>
      </c>
      <c r="L45" s="905"/>
      <c r="N45" s="11"/>
      <c r="O45" s="11"/>
      <c r="P45" s="11"/>
      <c r="Q45" s="11"/>
      <c r="R45" s="11"/>
      <c r="S45" s="11"/>
    </row>
    <row r="46" spans="1:19" ht="24.75" customHeight="1">
      <c r="A46" s="71"/>
      <c r="B46" s="1345" t="s">
        <v>2171</v>
      </c>
      <c r="C46" s="1353"/>
      <c r="D46" s="434">
        <v>1500</v>
      </c>
      <c r="E46" s="408">
        <v>1838</v>
      </c>
      <c r="F46" s="580">
        <v>2068</v>
      </c>
      <c r="G46" s="409">
        <v>0</v>
      </c>
      <c r="H46" s="409">
        <v>1896</v>
      </c>
      <c r="I46" s="388">
        <f t="shared" si="3"/>
        <v>1896</v>
      </c>
      <c r="J46" s="380">
        <f t="shared" si="4"/>
        <v>1896</v>
      </c>
      <c r="K46" s="397">
        <f t="shared" si="5"/>
        <v>1853</v>
      </c>
      <c r="L46" s="905"/>
      <c r="N46" s="11"/>
      <c r="O46" s="11"/>
      <c r="P46" s="11"/>
      <c r="Q46" s="11"/>
      <c r="R46" s="11"/>
      <c r="S46" s="11"/>
    </row>
    <row r="47" spans="1:19" ht="24.75" customHeight="1">
      <c r="A47" s="71"/>
      <c r="B47" s="1345" t="s">
        <v>2172</v>
      </c>
      <c r="C47" s="1353"/>
      <c r="D47" s="434"/>
      <c r="E47" s="408">
        <v>0</v>
      </c>
      <c r="F47" s="580">
        <v>0</v>
      </c>
      <c r="G47" s="409">
        <v>0</v>
      </c>
      <c r="H47" s="409">
        <v>0</v>
      </c>
      <c r="I47" s="388">
        <f t="shared" si="3"/>
        <v>0</v>
      </c>
      <c r="J47" s="380">
        <f t="shared" si="4"/>
        <v>0</v>
      </c>
      <c r="K47" s="397">
        <f t="shared" si="5"/>
        <v>0</v>
      </c>
      <c r="L47" s="905"/>
      <c r="N47" s="11"/>
      <c r="O47" s="11"/>
      <c r="P47" s="11"/>
      <c r="Q47" s="11"/>
      <c r="R47" s="11"/>
      <c r="S47" s="11"/>
    </row>
    <row r="48" spans="1:19" ht="24.75" customHeight="1">
      <c r="A48" s="71"/>
      <c r="B48" s="1345" t="s">
        <v>2173</v>
      </c>
      <c r="C48" s="1353"/>
      <c r="D48" s="434">
        <v>600</v>
      </c>
      <c r="E48" s="408">
        <v>586</v>
      </c>
      <c r="F48" s="580">
        <v>556</v>
      </c>
      <c r="G48" s="409">
        <v>0</v>
      </c>
      <c r="H48" s="409">
        <v>578</v>
      </c>
      <c r="I48" s="388">
        <f t="shared" si="3"/>
        <v>578</v>
      </c>
      <c r="J48" s="380">
        <f t="shared" si="4"/>
        <v>578</v>
      </c>
      <c r="K48" s="397">
        <f t="shared" si="5"/>
        <v>584</v>
      </c>
      <c r="L48" s="905"/>
      <c r="N48" s="11"/>
      <c r="O48" s="11"/>
      <c r="P48" s="11"/>
      <c r="Q48" s="11"/>
      <c r="R48" s="11"/>
      <c r="S48" s="11"/>
    </row>
    <row r="49" spans="1:19" ht="24.75" customHeight="1">
      <c r="A49" s="71"/>
      <c r="B49" s="1239" t="s">
        <v>1959</v>
      </c>
      <c r="C49" s="1389"/>
      <c r="D49" s="434">
        <v>0</v>
      </c>
      <c r="E49" s="408">
        <v>0</v>
      </c>
      <c r="F49" s="580">
        <v>0</v>
      </c>
      <c r="G49" s="409">
        <v>0</v>
      </c>
      <c r="H49" s="409">
        <v>0</v>
      </c>
      <c r="I49" s="388">
        <f t="shared" si="3"/>
        <v>0</v>
      </c>
      <c r="J49" s="380">
        <f t="shared" si="4"/>
        <v>0</v>
      </c>
      <c r="K49" s="397">
        <f t="shared" si="5"/>
        <v>0</v>
      </c>
      <c r="L49" s="905"/>
      <c r="N49" s="11"/>
      <c r="O49" s="11"/>
      <c r="P49" s="11"/>
      <c r="Q49" s="11"/>
      <c r="R49" s="11"/>
      <c r="S49" s="11"/>
    </row>
    <row r="50" spans="1:19" ht="24.75" customHeight="1">
      <c r="A50" s="71"/>
      <c r="B50" s="1239" t="s">
        <v>451</v>
      </c>
      <c r="C50" s="1389"/>
      <c r="D50" s="434">
        <v>0</v>
      </c>
      <c r="E50" s="408">
        <v>0</v>
      </c>
      <c r="F50" s="580">
        <v>0</v>
      </c>
      <c r="G50" s="409">
        <v>0</v>
      </c>
      <c r="H50" s="409">
        <v>0</v>
      </c>
      <c r="I50" s="388">
        <f t="shared" si="3"/>
        <v>0</v>
      </c>
      <c r="J50" s="380">
        <f t="shared" si="4"/>
        <v>0</v>
      </c>
      <c r="K50" s="397">
        <f t="shared" si="5"/>
        <v>0</v>
      </c>
      <c r="L50" s="905"/>
      <c r="N50" s="11"/>
      <c r="O50" s="11"/>
      <c r="P50" s="11"/>
      <c r="Q50" s="11"/>
      <c r="R50" s="11"/>
      <c r="S50" s="11"/>
    </row>
    <row r="51" spans="1:19" ht="24.75" customHeight="1">
      <c r="A51" s="71"/>
      <c r="B51" s="1345" t="s">
        <v>1225</v>
      </c>
      <c r="C51" s="1353"/>
      <c r="D51" s="434">
        <v>0</v>
      </c>
      <c r="E51" s="408">
        <v>0</v>
      </c>
      <c r="F51" s="580">
        <v>0</v>
      </c>
      <c r="G51" s="409">
        <v>0</v>
      </c>
      <c r="H51" s="409">
        <v>0</v>
      </c>
      <c r="I51" s="388">
        <f t="shared" si="3"/>
        <v>0</v>
      </c>
      <c r="J51" s="380">
        <f t="shared" si="4"/>
        <v>0</v>
      </c>
      <c r="K51" s="397">
        <f t="shared" si="5"/>
        <v>0</v>
      </c>
      <c r="L51" s="905"/>
      <c r="N51" s="11"/>
      <c r="O51" s="11"/>
      <c r="P51" s="11"/>
      <c r="Q51" s="11"/>
      <c r="R51" s="11"/>
      <c r="S51" s="11"/>
    </row>
    <row r="52" spans="1:19" ht="24.75" customHeight="1">
      <c r="A52" s="71"/>
      <c r="B52" s="1345" t="s">
        <v>1226</v>
      </c>
      <c r="C52" s="1353"/>
      <c r="D52" s="434">
        <v>0</v>
      </c>
      <c r="E52" s="408">
        <v>0</v>
      </c>
      <c r="F52" s="580">
        <v>0</v>
      </c>
      <c r="G52" s="409">
        <v>0</v>
      </c>
      <c r="H52" s="409">
        <v>0</v>
      </c>
      <c r="I52" s="388">
        <f t="shared" si="3"/>
        <v>0</v>
      </c>
      <c r="J52" s="380">
        <f t="shared" si="4"/>
        <v>0</v>
      </c>
      <c r="K52" s="397">
        <f t="shared" si="5"/>
        <v>0</v>
      </c>
      <c r="L52" s="905"/>
      <c r="N52" s="11"/>
      <c r="O52" s="11"/>
      <c r="P52" s="11"/>
      <c r="Q52" s="11"/>
      <c r="R52" s="11"/>
      <c r="S52" s="11"/>
    </row>
    <row r="53" spans="1:19" ht="24.75" customHeight="1">
      <c r="A53" s="71"/>
      <c r="B53" s="1345" t="s">
        <v>2174</v>
      </c>
      <c r="C53" s="1353"/>
      <c r="D53" s="434">
        <v>3700</v>
      </c>
      <c r="E53" s="408">
        <v>0</v>
      </c>
      <c r="F53" s="580">
        <v>0</v>
      </c>
      <c r="G53" s="409">
        <v>0</v>
      </c>
      <c r="H53" s="409">
        <v>0</v>
      </c>
      <c r="I53" s="388">
        <f t="shared" si="3"/>
        <v>0</v>
      </c>
      <c r="J53" s="380">
        <f t="shared" si="4"/>
        <v>0</v>
      </c>
      <c r="K53" s="397">
        <f t="shared" si="5"/>
        <v>0</v>
      </c>
      <c r="L53" s="905"/>
      <c r="N53" s="11"/>
      <c r="O53" s="11"/>
      <c r="P53" s="11"/>
      <c r="Q53" s="11"/>
      <c r="R53" s="11"/>
      <c r="S53" s="11"/>
    </row>
    <row r="54" spans="1:19" ht="24.75" customHeight="1">
      <c r="A54" s="71"/>
      <c r="B54" s="1291" t="s">
        <v>2175</v>
      </c>
      <c r="C54" s="79" t="s">
        <v>2176</v>
      </c>
      <c r="D54" s="430">
        <v>4300</v>
      </c>
      <c r="E54" s="429">
        <v>4926</v>
      </c>
      <c r="F54" s="576">
        <v>5292</v>
      </c>
      <c r="G54" s="423">
        <v>0</v>
      </c>
      <c r="H54" s="423">
        <v>5020</v>
      </c>
      <c r="I54" s="388">
        <f t="shared" si="3"/>
        <v>5020</v>
      </c>
      <c r="J54" s="398">
        <f t="shared" si="4"/>
        <v>5020</v>
      </c>
      <c r="K54" s="403">
        <f t="shared" si="5"/>
        <v>4950</v>
      </c>
      <c r="L54" s="905"/>
      <c r="N54" s="11"/>
      <c r="O54" s="11"/>
      <c r="P54" s="11"/>
      <c r="Q54" s="11"/>
      <c r="R54" s="11"/>
      <c r="S54" s="11"/>
    </row>
    <row r="55" spans="1:19" ht="24.75" customHeight="1">
      <c r="A55" s="71"/>
      <c r="B55" s="1272"/>
      <c r="C55" s="81" t="s">
        <v>2177</v>
      </c>
      <c r="D55" s="432">
        <v>500</v>
      </c>
      <c r="E55" s="431">
        <v>520</v>
      </c>
      <c r="F55" s="577">
        <v>549</v>
      </c>
      <c r="G55" s="424">
        <v>0</v>
      </c>
      <c r="H55" s="424">
        <v>527</v>
      </c>
      <c r="I55" s="382">
        <f t="shared" si="3"/>
        <v>527</v>
      </c>
      <c r="J55" s="383">
        <f t="shared" si="4"/>
        <v>527</v>
      </c>
      <c r="K55" s="384">
        <f t="shared" si="5"/>
        <v>522</v>
      </c>
      <c r="L55" s="905"/>
      <c r="N55" s="11"/>
      <c r="O55" s="11"/>
      <c r="P55" s="11"/>
      <c r="Q55" s="11"/>
      <c r="R55" s="11"/>
      <c r="S55" s="11"/>
    </row>
    <row r="56" spans="1:19" ht="24.75" customHeight="1">
      <c r="A56" s="71"/>
      <c r="B56" s="1272"/>
      <c r="C56" s="81" t="s">
        <v>2179</v>
      </c>
      <c r="D56" s="432">
        <v>25</v>
      </c>
      <c r="E56" s="431">
        <v>31</v>
      </c>
      <c r="F56" s="577">
        <v>31</v>
      </c>
      <c r="G56" s="424">
        <v>0</v>
      </c>
      <c r="H56" s="424">
        <v>31</v>
      </c>
      <c r="I56" s="382">
        <f t="shared" si="3"/>
        <v>31</v>
      </c>
      <c r="J56" s="399">
        <f t="shared" si="4"/>
        <v>31</v>
      </c>
      <c r="K56" s="384">
        <f t="shared" si="5"/>
        <v>31</v>
      </c>
      <c r="L56" s="905"/>
      <c r="N56" s="11"/>
      <c r="O56" s="11"/>
      <c r="P56" s="11"/>
      <c r="Q56" s="11"/>
      <c r="R56" s="11"/>
      <c r="S56" s="11"/>
    </row>
    <row r="57" spans="1:19" ht="24.75" customHeight="1">
      <c r="A57" s="71" t="s">
        <v>2178</v>
      </c>
      <c r="B57" s="1272"/>
      <c r="C57" s="106" t="s">
        <v>1682</v>
      </c>
      <c r="D57" s="432">
        <v>0</v>
      </c>
      <c r="E57" s="431">
        <v>0</v>
      </c>
      <c r="F57" s="577">
        <v>0</v>
      </c>
      <c r="G57" s="424">
        <v>0</v>
      </c>
      <c r="H57" s="424">
        <v>0</v>
      </c>
      <c r="I57" s="382">
        <f t="shared" si="3"/>
        <v>0</v>
      </c>
      <c r="J57" s="399">
        <f t="shared" si="4"/>
        <v>0</v>
      </c>
      <c r="K57" s="384">
        <f t="shared" si="5"/>
        <v>0</v>
      </c>
      <c r="L57" s="905"/>
      <c r="N57" s="11"/>
      <c r="O57" s="11"/>
      <c r="P57" s="11"/>
      <c r="Q57" s="11"/>
      <c r="R57" s="11"/>
      <c r="S57" s="11"/>
    </row>
    <row r="58" spans="1:19" ht="24.75" customHeight="1">
      <c r="A58" s="71"/>
      <c r="B58" s="1229"/>
      <c r="C58" s="46" t="s">
        <v>1019</v>
      </c>
      <c r="D58" s="395">
        <f>SUM(D54:D57)</f>
        <v>4825</v>
      </c>
      <c r="E58" s="433">
        <f>SUM(E54:E57)</f>
        <v>5477</v>
      </c>
      <c r="F58" s="386">
        <f>SUM(F54:F57)</f>
        <v>5872</v>
      </c>
      <c r="G58" s="390">
        <f>SUM(G54:G57)</f>
        <v>0</v>
      </c>
      <c r="H58" s="390">
        <f>SUM(H54:H57)</f>
        <v>5578</v>
      </c>
      <c r="I58" s="390">
        <f t="shared" si="3"/>
        <v>5578</v>
      </c>
      <c r="J58" s="386">
        <f t="shared" si="4"/>
        <v>5578</v>
      </c>
      <c r="K58" s="612">
        <f t="shared" si="5"/>
        <v>5502</v>
      </c>
      <c r="L58" s="905"/>
      <c r="N58" s="11"/>
      <c r="O58" s="11"/>
      <c r="P58" s="11"/>
      <c r="Q58" s="11"/>
      <c r="R58" s="11"/>
      <c r="S58" s="11"/>
    </row>
    <row r="59" spans="1:19" ht="24.75" customHeight="1">
      <c r="A59" s="71"/>
      <c r="B59" s="1345" t="s">
        <v>2180</v>
      </c>
      <c r="C59" s="1353"/>
      <c r="D59" s="434">
        <v>370</v>
      </c>
      <c r="E59" s="408">
        <v>370</v>
      </c>
      <c r="F59" s="580">
        <v>370</v>
      </c>
      <c r="G59" s="409">
        <v>0</v>
      </c>
      <c r="H59" s="409">
        <v>370</v>
      </c>
      <c r="I59" s="388">
        <f t="shared" si="3"/>
        <v>370</v>
      </c>
      <c r="J59" s="380">
        <f t="shared" si="4"/>
        <v>370</v>
      </c>
      <c r="K59" s="397">
        <f t="shared" si="5"/>
        <v>370</v>
      </c>
      <c r="L59" s="905"/>
      <c r="N59" s="11"/>
      <c r="O59" s="11"/>
      <c r="P59" s="11"/>
      <c r="Q59" s="11"/>
      <c r="R59" s="11"/>
      <c r="S59" s="11"/>
    </row>
    <row r="60" spans="1:12" ht="24.75" customHeight="1">
      <c r="A60" s="71"/>
      <c r="B60" s="1345" t="s">
        <v>2192</v>
      </c>
      <c r="C60" s="1353"/>
      <c r="D60" s="434">
        <v>3200</v>
      </c>
      <c r="E60" s="408">
        <v>3316</v>
      </c>
      <c r="F60" s="580">
        <v>3197</v>
      </c>
      <c r="G60" s="409">
        <v>0</v>
      </c>
      <c r="H60" s="409">
        <v>3286</v>
      </c>
      <c r="I60" s="388">
        <f t="shared" si="3"/>
        <v>3286</v>
      </c>
      <c r="J60" s="380">
        <f t="shared" si="4"/>
        <v>3286</v>
      </c>
      <c r="K60" s="397">
        <f t="shared" si="5"/>
        <v>3309</v>
      </c>
      <c r="L60" s="905"/>
    </row>
    <row r="61" spans="1:19" ht="24.75" customHeight="1">
      <c r="A61" s="71"/>
      <c r="B61" s="1345" t="s">
        <v>2193</v>
      </c>
      <c r="C61" s="1353"/>
      <c r="D61" s="434">
        <v>0</v>
      </c>
      <c r="E61" s="408">
        <v>0</v>
      </c>
      <c r="F61" s="580">
        <v>0</v>
      </c>
      <c r="G61" s="409">
        <v>0</v>
      </c>
      <c r="H61" s="409">
        <v>0</v>
      </c>
      <c r="I61" s="388">
        <f t="shared" si="3"/>
        <v>0</v>
      </c>
      <c r="J61" s="380">
        <f t="shared" si="4"/>
        <v>0</v>
      </c>
      <c r="K61" s="397">
        <f t="shared" si="5"/>
        <v>0</v>
      </c>
      <c r="L61" s="905"/>
      <c r="N61" s="11"/>
      <c r="O61" s="11"/>
      <c r="P61" s="11"/>
      <c r="Q61" s="11"/>
      <c r="R61" s="11"/>
      <c r="S61" s="11"/>
    </row>
    <row r="62" spans="1:12" ht="24.75" customHeight="1">
      <c r="A62" s="71"/>
      <c r="B62" s="1238" t="s">
        <v>725</v>
      </c>
      <c r="C62" s="1239"/>
      <c r="D62" s="434">
        <v>0</v>
      </c>
      <c r="E62" s="408">
        <v>0</v>
      </c>
      <c r="F62" s="580">
        <v>0</v>
      </c>
      <c r="G62" s="409">
        <v>0</v>
      </c>
      <c r="H62" s="409">
        <v>0</v>
      </c>
      <c r="I62" s="388">
        <f t="shared" si="3"/>
        <v>0</v>
      </c>
      <c r="J62" s="380">
        <f t="shared" si="4"/>
        <v>0</v>
      </c>
      <c r="K62" s="397">
        <f t="shared" si="5"/>
        <v>0</v>
      </c>
      <c r="L62" s="905"/>
    </row>
    <row r="63" spans="1:12" ht="24.75" customHeight="1">
      <c r="A63" s="71"/>
      <c r="B63" s="1345" t="s">
        <v>2194</v>
      </c>
      <c r="C63" s="1353"/>
      <c r="D63" s="434">
        <v>15050</v>
      </c>
      <c r="E63" s="408">
        <v>12075</v>
      </c>
      <c r="F63" s="580">
        <v>25790</v>
      </c>
      <c r="G63" s="409">
        <v>0</v>
      </c>
      <c r="H63" s="409">
        <v>31521</v>
      </c>
      <c r="I63" s="388">
        <f t="shared" si="3"/>
        <v>31521</v>
      </c>
      <c r="J63" s="380">
        <f t="shared" si="4"/>
        <v>31521</v>
      </c>
      <c r="K63" s="397">
        <f t="shared" si="5"/>
        <v>16937</v>
      </c>
      <c r="L63" s="905"/>
    </row>
    <row r="64" spans="1:12" ht="24.75" customHeight="1">
      <c r="A64" s="36"/>
      <c r="B64" s="1228" t="s">
        <v>2195</v>
      </c>
      <c r="C64" s="1227"/>
      <c r="D64" s="397">
        <f>SUM(D24:D26,D31,D44:D53,D58:D63)</f>
        <v>43835</v>
      </c>
      <c r="E64" s="411">
        <f>SUM(E24:E26,E31,E44:E53,E58:E63)</f>
        <v>42092</v>
      </c>
      <c r="F64" s="393">
        <f>SUM(F24:F26,F31,F44:F53,F58:F63)</f>
        <v>56561</v>
      </c>
      <c r="G64" s="396">
        <f>SUM(G24:G26,G31,G44:G53,G58:G63)</f>
        <v>0</v>
      </c>
      <c r="H64" s="396">
        <f>SUM(H24:H26,H31,H44:H53,H58:H63)</f>
        <v>61734</v>
      </c>
      <c r="I64" s="396">
        <f t="shared" si="3"/>
        <v>61734</v>
      </c>
      <c r="J64" s="393">
        <f t="shared" si="4"/>
        <v>61734</v>
      </c>
      <c r="K64" s="397">
        <f t="shared" si="5"/>
        <v>47003</v>
      </c>
      <c r="L64" s="905"/>
    </row>
    <row r="65" spans="1:19" s="335" customFormat="1" ht="19.5" customHeight="1">
      <c r="A65" s="340" t="s">
        <v>1030</v>
      </c>
      <c r="B65" s="93" t="s">
        <v>2141</v>
      </c>
      <c r="D65" s="334"/>
      <c r="E65" s="334"/>
      <c r="L65" s="906"/>
      <c r="N65" s="61"/>
      <c r="O65" s="61"/>
      <c r="P65" s="61"/>
      <c r="Q65" s="61"/>
      <c r="R65" s="61"/>
      <c r="S65" s="61"/>
    </row>
    <row r="66" spans="1:19" s="335" customFormat="1" ht="19.5" customHeight="1">
      <c r="A66" s="334"/>
      <c r="B66" s="93" t="s">
        <v>1853</v>
      </c>
      <c r="D66" s="334"/>
      <c r="E66" s="334"/>
      <c r="L66" s="906"/>
      <c r="N66" s="61"/>
      <c r="O66" s="61"/>
      <c r="P66" s="61"/>
      <c r="Q66" s="61"/>
      <c r="R66" s="61"/>
      <c r="S66" s="61"/>
    </row>
    <row r="67" spans="2:8" ht="15" customHeight="1">
      <c r="B67" s="93" t="s">
        <v>638</v>
      </c>
      <c r="D67" s="38"/>
      <c r="E67" s="38"/>
      <c r="F67" s="38"/>
      <c r="G67" s="38"/>
      <c r="H67" s="38"/>
    </row>
    <row r="68" spans="4:8" ht="15" customHeight="1">
      <c r="D68" s="38"/>
      <c r="E68" s="38"/>
      <c r="F68" s="38"/>
      <c r="G68" s="38"/>
      <c r="H68" s="38"/>
    </row>
    <row r="69" spans="4:8" ht="15" customHeight="1">
      <c r="D69" s="38"/>
      <c r="E69" s="38"/>
      <c r="F69" s="38"/>
      <c r="G69" s="38"/>
      <c r="H69" s="38"/>
    </row>
    <row r="70" spans="4:8" ht="15" customHeight="1">
      <c r="D70" s="38"/>
      <c r="E70" s="38"/>
      <c r="F70" s="38"/>
      <c r="G70" s="38"/>
      <c r="H70" s="38"/>
    </row>
    <row r="71" spans="4:8" ht="15" customHeight="1">
      <c r="D71" s="38"/>
      <c r="E71" s="38"/>
      <c r="F71" s="38"/>
      <c r="G71" s="38"/>
      <c r="H71" s="38"/>
    </row>
    <row r="72" spans="4:8" ht="15" customHeight="1">
      <c r="D72" s="38"/>
      <c r="E72" s="38"/>
      <c r="F72" s="38"/>
      <c r="G72" s="38"/>
      <c r="H72" s="38"/>
    </row>
    <row r="73" spans="4:8" ht="15" customHeight="1">
      <c r="D73" s="38"/>
      <c r="E73" s="38"/>
      <c r="F73" s="38"/>
      <c r="G73" s="38"/>
      <c r="H73" s="38"/>
    </row>
    <row r="74" spans="4:8" ht="15" customHeight="1">
      <c r="D74" s="38"/>
      <c r="E74" s="38"/>
      <c r="F74" s="38"/>
      <c r="G74" s="38"/>
      <c r="H74" s="38"/>
    </row>
    <row r="75" spans="4:8" ht="15" customHeight="1">
      <c r="D75" s="38"/>
      <c r="E75" s="38"/>
      <c r="F75" s="38"/>
      <c r="G75" s="38"/>
      <c r="H75" s="38"/>
    </row>
    <row r="76" spans="4:8" ht="15" customHeight="1">
      <c r="D76" s="38"/>
      <c r="E76" s="38"/>
      <c r="F76" s="38"/>
      <c r="G76" s="38"/>
      <c r="H76" s="38"/>
    </row>
    <row r="77" spans="4:8" ht="15" customHeight="1">
      <c r="D77" s="38"/>
      <c r="E77" s="38"/>
      <c r="F77" s="38"/>
      <c r="G77" s="38"/>
      <c r="H77" s="38"/>
    </row>
    <row r="78" spans="4:8" ht="15" customHeight="1">
      <c r="D78" s="38"/>
      <c r="E78" s="38"/>
      <c r="F78" s="38"/>
      <c r="G78" s="38"/>
      <c r="H78" s="38"/>
    </row>
    <row r="79" spans="4:8" ht="15" customHeight="1">
      <c r="D79" s="38"/>
      <c r="E79" s="38"/>
      <c r="F79" s="38"/>
      <c r="G79" s="38"/>
      <c r="H79" s="38"/>
    </row>
    <row r="80" spans="4:8" ht="15" customHeight="1">
      <c r="D80" s="38"/>
      <c r="E80" s="38"/>
      <c r="F80" s="38"/>
      <c r="G80" s="38"/>
      <c r="H80" s="38"/>
    </row>
    <row r="81" spans="4:8" ht="15" customHeight="1">
      <c r="D81" s="38"/>
      <c r="E81" s="38"/>
      <c r="F81" s="38"/>
      <c r="G81" s="38"/>
      <c r="H81" s="38"/>
    </row>
    <row r="82" spans="4:8" ht="15" customHeight="1">
      <c r="D82" s="38"/>
      <c r="E82" s="38"/>
      <c r="F82" s="38"/>
      <c r="G82" s="38"/>
      <c r="H82" s="38"/>
    </row>
    <row r="83" spans="4:8" ht="15" customHeight="1">
      <c r="D83" s="38"/>
      <c r="E83" s="38"/>
      <c r="F83" s="38"/>
      <c r="G83" s="38"/>
      <c r="H83" s="38"/>
    </row>
    <row r="84" spans="4:8" ht="15" customHeight="1">
      <c r="D84" s="38"/>
      <c r="E84" s="38"/>
      <c r="F84" s="38"/>
      <c r="G84" s="38"/>
      <c r="H84" s="38"/>
    </row>
    <row r="85" spans="4:8" ht="15" customHeight="1">
      <c r="D85" s="38"/>
      <c r="E85" s="38"/>
      <c r="F85" s="38"/>
      <c r="G85" s="38"/>
      <c r="H85" s="38"/>
    </row>
    <row r="86" spans="4:8" ht="15" customHeight="1">
      <c r="D86" s="38"/>
      <c r="E86" s="38"/>
      <c r="F86" s="38"/>
      <c r="G86" s="38"/>
      <c r="H86" s="38"/>
    </row>
    <row r="87" spans="4:8" ht="15" customHeight="1">
      <c r="D87" s="38"/>
      <c r="E87" s="38"/>
      <c r="F87" s="38"/>
      <c r="G87" s="38"/>
      <c r="H87" s="38"/>
    </row>
    <row r="88" spans="4:8" ht="15" customHeight="1">
      <c r="D88" s="38"/>
      <c r="E88" s="38"/>
      <c r="F88" s="38"/>
      <c r="G88" s="38"/>
      <c r="H88" s="38"/>
    </row>
    <row r="89" spans="4:8" ht="15" customHeight="1">
      <c r="D89" s="38"/>
      <c r="E89" s="38"/>
      <c r="F89" s="38"/>
      <c r="G89" s="38"/>
      <c r="H89" s="38"/>
    </row>
    <row r="90" spans="4:8" ht="15" customHeight="1">
      <c r="D90" s="38"/>
      <c r="E90" s="38"/>
      <c r="F90" s="38"/>
      <c r="G90" s="38"/>
      <c r="H90" s="38"/>
    </row>
    <row r="91" spans="4:8" ht="15" customHeight="1">
      <c r="D91" s="38"/>
      <c r="E91" s="38"/>
      <c r="F91" s="38"/>
      <c r="G91" s="38"/>
      <c r="H91" s="38"/>
    </row>
    <row r="92" spans="4:8" ht="15" customHeight="1">
      <c r="D92" s="38"/>
      <c r="E92" s="38"/>
      <c r="F92" s="38"/>
      <c r="G92" s="38"/>
      <c r="H92" s="38"/>
    </row>
    <row r="93" spans="4:8" ht="15" customHeight="1">
      <c r="D93" s="38"/>
      <c r="E93" s="38"/>
      <c r="F93" s="38"/>
      <c r="G93" s="38"/>
      <c r="H93" s="38"/>
    </row>
    <row r="94" spans="4:8" ht="15" customHeight="1">
      <c r="D94" s="38"/>
      <c r="E94" s="38"/>
      <c r="F94" s="38"/>
      <c r="G94" s="38"/>
      <c r="H94" s="38"/>
    </row>
    <row r="95" spans="4:8" ht="19.5" customHeight="1">
      <c r="D95" s="38"/>
      <c r="E95" s="38"/>
      <c r="F95" s="38"/>
      <c r="G95" s="38"/>
      <c r="H95" s="38"/>
    </row>
    <row r="96" spans="4:8" ht="19.5" customHeight="1">
      <c r="D96" s="38"/>
      <c r="E96" s="38"/>
      <c r="F96" s="38"/>
      <c r="G96" s="38"/>
      <c r="H96" s="38"/>
    </row>
    <row r="97" spans="4:8" ht="19.5" customHeight="1">
      <c r="D97" s="38"/>
      <c r="E97" s="38"/>
      <c r="F97" s="38"/>
      <c r="G97" s="38"/>
      <c r="H97" s="38"/>
    </row>
    <row r="98" spans="4:8" ht="19.5" customHeight="1">
      <c r="D98" s="38"/>
      <c r="E98" s="38"/>
      <c r="F98" s="38"/>
      <c r="G98" s="38"/>
      <c r="H98" s="38"/>
    </row>
    <row r="99" spans="4:8" ht="19.5" customHeight="1">
      <c r="D99" s="38"/>
      <c r="E99" s="38"/>
      <c r="F99" s="38"/>
      <c r="G99" s="38"/>
      <c r="H99" s="38"/>
    </row>
    <row r="100" spans="4:8" ht="19.5" customHeight="1">
      <c r="D100" s="38"/>
      <c r="E100" s="38"/>
      <c r="F100" s="38"/>
      <c r="G100" s="38"/>
      <c r="H100" s="38"/>
    </row>
    <row r="101" spans="4:8" ht="19.5" customHeight="1">
      <c r="D101" s="38"/>
      <c r="E101" s="38"/>
      <c r="F101" s="38"/>
      <c r="G101" s="38"/>
      <c r="H101" s="38"/>
    </row>
    <row r="102" spans="4:8" ht="19.5" customHeight="1">
      <c r="D102" s="38"/>
      <c r="E102" s="38"/>
      <c r="F102" s="38"/>
      <c r="G102" s="38"/>
      <c r="H102" s="38"/>
    </row>
    <row r="103" spans="4:8" ht="19.5" customHeight="1">
      <c r="D103" s="38"/>
      <c r="E103" s="38"/>
      <c r="F103" s="38"/>
      <c r="G103" s="38"/>
      <c r="H103" s="38"/>
    </row>
    <row r="104" spans="4:8" ht="19.5" customHeight="1">
      <c r="D104" s="38"/>
      <c r="E104" s="38"/>
      <c r="F104" s="38"/>
      <c r="G104" s="38"/>
      <c r="H104" s="38"/>
    </row>
    <row r="105" spans="4:8" ht="19.5" customHeight="1">
      <c r="D105" s="38"/>
      <c r="E105" s="38"/>
      <c r="F105" s="38"/>
      <c r="G105" s="38"/>
      <c r="H105" s="38"/>
    </row>
    <row r="106" spans="4:8" ht="19.5" customHeight="1">
      <c r="D106" s="38"/>
      <c r="E106" s="38"/>
      <c r="F106" s="38"/>
      <c r="G106" s="38"/>
      <c r="H106" s="38"/>
    </row>
    <row r="107" spans="4:8" ht="19.5" customHeight="1">
      <c r="D107" s="38"/>
      <c r="E107" s="38"/>
      <c r="F107" s="38"/>
      <c r="G107" s="38"/>
      <c r="H107" s="38"/>
    </row>
    <row r="108" spans="4:8" ht="19.5" customHeight="1">
      <c r="D108" s="38"/>
      <c r="E108" s="38"/>
      <c r="F108" s="38"/>
      <c r="G108" s="38"/>
      <c r="H108" s="38"/>
    </row>
    <row r="109" spans="4:8" ht="19.5" customHeight="1">
      <c r="D109" s="38"/>
      <c r="E109" s="38"/>
      <c r="F109" s="38"/>
      <c r="G109" s="38"/>
      <c r="H109" s="38"/>
    </row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</sheetData>
  <sheetProtection password="CC4D" sheet="1" objects="1" scenarios="1"/>
  <mergeCells count="23">
    <mergeCell ref="B63:C63"/>
    <mergeCell ref="B64:C64"/>
    <mergeCell ref="B49:C49"/>
    <mergeCell ref="B50:C50"/>
    <mergeCell ref="B60:C60"/>
    <mergeCell ref="B54:B58"/>
    <mergeCell ref="B51:C51"/>
    <mergeCell ref="B62:C62"/>
    <mergeCell ref="B59:C59"/>
    <mergeCell ref="B61:C61"/>
    <mergeCell ref="G4:J4"/>
    <mergeCell ref="B53:C53"/>
    <mergeCell ref="B25:C25"/>
    <mergeCell ref="B26:C26"/>
    <mergeCell ref="B48:C48"/>
    <mergeCell ref="B27:B31"/>
    <mergeCell ref="B45:C45"/>
    <mergeCell ref="B46:C46"/>
    <mergeCell ref="B52:C52"/>
    <mergeCell ref="A4:A5"/>
    <mergeCell ref="B4:C5"/>
    <mergeCell ref="B47:C47"/>
    <mergeCell ref="E4:F4"/>
  </mergeCells>
  <printOptions horizontalCentered="1"/>
  <pageMargins left="0.3937007874015748" right="0.4330708661417323" top="0.6692913385826772" bottom="0.2362204724409449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indexed="27"/>
    <pageSetUpPr fitToPage="1"/>
  </sheetPr>
  <dimension ref="A1:P118"/>
  <sheetViews>
    <sheetView showGridLines="0" showZeros="0" zoomScale="70" zoomScaleNormal="70" zoomScaleSheetLayoutView="40" workbookViewId="0" topLeftCell="A1">
      <pane xSplit="3" ySplit="6" topLeftCell="D61" activePane="bottomRight" state="frozen"/>
      <selection pane="topLeft" activeCell="E3" sqref="E3:E5"/>
      <selection pane="topRight" activeCell="E3" sqref="E3:E5"/>
      <selection pane="bottomLeft" activeCell="E3" sqref="E3:E5"/>
      <selection pane="bottomRight" activeCell="H95" sqref="H95"/>
    </sheetView>
  </sheetViews>
  <sheetFormatPr defaultColWidth="8.88671875" defaultRowHeight="19.5" customHeight="1"/>
  <cols>
    <col min="1" max="2" width="4.99609375" style="63" customWidth="1"/>
    <col min="3" max="3" width="23.10546875" style="63" customWidth="1"/>
    <col min="4" max="4" width="16.88671875" style="63" customWidth="1"/>
    <col min="5" max="5" width="16.4453125" style="63" customWidth="1"/>
    <col min="6" max="6" width="16.6640625" style="63" customWidth="1"/>
    <col min="7" max="7" width="16.3359375" style="171" hidden="1" customWidth="1"/>
    <col min="8" max="8" width="16.3359375" style="171" customWidth="1"/>
    <col min="9" max="9" width="16.3359375" style="63" customWidth="1"/>
    <col min="10" max="10" width="15.4453125" style="63" customWidth="1"/>
    <col min="11" max="16" width="7.99609375" style="61" customWidth="1"/>
    <col min="17" max="16384" width="7.99609375" style="63" customWidth="1"/>
  </cols>
  <sheetData>
    <row r="1" spans="1:16" ht="30" customHeight="1">
      <c r="A1" s="1396" t="s">
        <v>490</v>
      </c>
      <c r="B1" s="1396"/>
      <c r="C1" s="1396"/>
      <c r="D1" s="1396"/>
      <c r="E1" s="1396"/>
      <c r="F1" s="1396"/>
      <c r="G1" s="1396"/>
      <c r="H1" s="1396"/>
      <c r="I1" s="1396"/>
      <c r="J1" s="1396"/>
      <c r="K1" s="1"/>
      <c r="L1" s="1"/>
      <c r="M1" s="1"/>
      <c r="N1" s="1"/>
      <c r="O1" s="1"/>
      <c r="P1" s="1"/>
    </row>
    <row r="2" spans="1:16" ht="19.5" customHeight="1">
      <c r="A2" s="902"/>
      <c r="B2" s="902"/>
      <c r="C2" s="902"/>
      <c r="D2" s="902"/>
      <c r="E2" s="902"/>
      <c r="F2" s="902"/>
      <c r="G2" s="902"/>
      <c r="H2" s="902"/>
      <c r="I2" s="902"/>
      <c r="J2" s="902"/>
      <c r="K2" s="1"/>
      <c r="L2" s="1"/>
      <c r="M2" s="1"/>
      <c r="N2" s="1"/>
      <c r="O2" s="1"/>
      <c r="P2" s="1"/>
    </row>
    <row r="3" spans="1:16" ht="19.5" customHeight="1">
      <c r="A3" s="172"/>
      <c r="B3" s="172"/>
      <c r="C3" s="172"/>
      <c r="D3" s="172"/>
      <c r="E3" s="172"/>
      <c r="F3" s="172"/>
      <c r="G3" s="173"/>
      <c r="H3" s="173"/>
      <c r="I3" s="172"/>
      <c r="J3" s="174" t="s">
        <v>1668</v>
      </c>
      <c r="K3" s="1"/>
      <c r="L3" s="1"/>
      <c r="M3" s="1"/>
      <c r="N3" s="1"/>
      <c r="O3" s="1"/>
      <c r="P3" s="1"/>
    </row>
    <row r="4" spans="1:16" ht="24.75" customHeight="1">
      <c r="A4" s="1393" t="s">
        <v>2196</v>
      </c>
      <c r="B4" s="1393"/>
      <c r="C4" s="1393"/>
      <c r="D4" s="1258" t="s">
        <v>1553</v>
      </c>
      <c r="E4" s="1400"/>
      <c r="F4" s="1401"/>
      <c r="G4" s="1402" t="s">
        <v>1173</v>
      </c>
      <c r="H4" s="1402"/>
      <c r="I4" s="1403"/>
      <c r="J4" s="67" t="s">
        <v>1135</v>
      </c>
      <c r="K4" s="1"/>
      <c r="L4" s="1"/>
      <c r="M4" s="1"/>
      <c r="N4" s="1"/>
      <c r="O4" s="1"/>
      <c r="P4" s="1"/>
    </row>
    <row r="5" spans="1:16" ht="21.75" customHeight="1">
      <c r="A5" s="1393"/>
      <c r="B5" s="1393"/>
      <c r="C5" s="1393"/>
      <c r="D5" s="72" t="s">
        <v>1554</v>
      </c>
      <c r="E5" s="1001" t="s">
        <v>2197</v>
      </c>
      <c r="F5" s="74" t="s">
        <v>2198</v>
      </c>
      <c r="G5" s="1398" t="s">
        <v>1136</v>
      </c>
      <c r="H5" s="1398" t="s">
        <v>1137</v>
      </c>
      <c r="I5" s="74" t="s">
        <v>2063</v>
      </c>
      <c r="J5" s="69" t="s">
        <v>1044</v>
      </c>
      <c r="K5" s="1"/>
      <c r="L5" s="1"/>
      <c r="M5" s="1"/>
      <c r="N5" s="1"/>
      <c r="O5" s="1"/>
      <c r="P5" s="1"/>
    </row>
    <row r="6" spans="1:16" ht="21.75" customHeight="1">
      <c r="A6" s="1393"/>
      <c r="B6" s="1393"/>
      <c r="C6" s="1393"/>
      <c r="D6" s="75" t="s">
        <v>2199</v>
      </c>
      <c r="E6" s="1002" t="s">
        <v>2200</v>
      </c>
      <c r="F6" s="77" t="s">
        <v>2201</v>
      </c>
      <c r="G6" s="1399"/>
      <c r="H6" s="1399"/>
      <c r="I6" s="333" t="s">
        <v>1138</v>
      </c>
      <c r="J6" s="48" t="s">
        <v>1139</v>
      </c>
      <c r="K6" s="1"/>
      <c r="L6" s="1"/>
      <c r="M6" s="1"/>
      <c r="N6" s="1"/>
      <c r="O6" s="1"/>
      <c r="P6" s="1"/>
    </row>
    <row r="7" spans="1:16" ht="24" customHeight="1">
      <c r="A7" s="1404" t="s">
        <v>1228</v>
      </c>
      <c r="B7" s="1406" t="s">
        <v>2202</v>
      </c>
      <c r="C7" s="104" t="s">
        <v>2203</v>
      </c>
      <c r="D7" s="429">
        <v>0</v>
      </c>
      <c r="E7" s="423">
        <v>0</v>
      </c>
      <c r="F7" s="380">
        <f>D7+E7</f>
        <v>0</v>
      </c>
      <c r="G7" s="584">
        <v>0</v>
      </c>
      <c r="H7" s="584">
        <v>0</v>
      </c>
      <c r="I7" s="381">
        <f aca="true" t="shared" si="0" ref="I7:I38">SUM(G7:H7)</f>
        <v>0</v>
      </c>
      <c r="J7" s="381">
        <f aca="true" t="shared" si="1" ref="J7:J38">F7+I7</f>
        <v>0</v>
      </c>
      <c r="K7" s="11"/>
      <c r="L7" s="11"/>
      <c r="M7" s="11"/>
      <c r="N7" s="11"/>
      <c r="O7" s="11"/>
      <c r="P7" s="11"/>
    </row>
    <row r="8" spans="1:16" ht="24" customHeight="1">
      <c r="A8" s="1257"/>
      <c r="B8" s="1389"/>
      <c r="C8" s="106" t="s">
        <v>348</v>
      </c>
      <c r="D8" s="431">
        <v>0</v>
      </c>
      <c r="E8" s="424">
        <v>0</v>
      </c>
      <c r="F8" s="383">
        <f aca="true" t="shared" si="2" ref="F8:F71">D8+E8</f>
        <v>0</v>
      </c>
      <c r="G8" s="586">
        <v>0</v>
      </c>
      <c r="H8" s="586">
        <v>0</v>
      </c>
      <c r="I8" s="384">
        <f t="shared" si="0"/>
        <v>0</v>
      </c>
      <c r="J8" s="384">
        <f t="shared" si="1"/>
        <v>0</v>
      </c>
      <c r="K8" s="11"/>
      <c r="L8" s="11"/>
      <c r="M8" s="11"/>
      <c r="N8" s="11"/>
      <c r="O8" s="11"/>
      <c r="P8" s="11"/>
    </row>
    <row r="9" spans="1:16" ht="24" customHeight="1">
      <c r="A9" s="1257"/>
      <c r="B9" s="1389"/>
      <c r="C9" s="106" t="s">
        <v>349</v>
      </c>
      <c r="D9" s="431">
        <v>0</v>
      </c>
      <c r="E9" s="424">
        <v>0</v>
      </c>
      <c r="F9" s="383">
        <f t="shared" si="2"/>
        <v>0</v>
      </c>
      <c r="G9" s="586">
        <v>0</v>
      </c>
      <c r="H9" s="586">
        <v>0</v>
      </c>
      <c r="I9" s="384">
        <f t="shared" si="0"/>
        <v>0</v>
      </c>
      <c r="J9" s="384">
        <f t="shared" si="1"/>
        <v>0</v>
      </c>
      <c r="K9" s="11"/>
      <c r="L9" s="11"/>
      <c r="M9" s="11"/>
      <c r="N9" s="11"/>
      <c r="O9" s="11"/>
      <c r="P9" s="11"/>
    </row>
    <row r="10" spans="1:16" ht="24" customHeight="1">
      <c r="A10" s="1257"/>
      <c r="B10" s="1389"/>
      <c r="C10" s="46" t="s">
        <v>350</v>
      </c>
      <c r="D10" s="433">
        <f>SUM(D7:D9)</f>
        <v>0</v>
      </c>
      <c r="E10" s="390">
        <f>SUM(E7:E9)</f>
        <v>0</v>
      </c>
      <c r="F10" s="386">
        <f t="shared" si="2"/>
        <v>0</v>
      </c>
      <c r="G10" s="390">
        <f>SUM(G7:G9)</f>
        <v>0</v>
      </c>
      <c r="H10" s="390">
        <f>SUM(H7:H9)</f>
        <v>0</v>
      </c>
      <c r="I10" s="387">
        <f t="shared" si="0"/>
        <v>0</v>
      </c>
      <c r="J10" s="387">
        <f t="shared" si="1"/>
        <v>0</v>
      </c>
      <c r="K10" s="11"/>
      <c r="L10" s="11"/>
      <c r="M10" s="11"/>
      <c r="N10" s="11"/>
      <c r="O10" s="11"/>
      <c r="P10" s="11"/>
    </row>
    <row r="11" spans="1:16" ht="24" customHeight="1">
      <c r="A11" s="1257"/>
      <c r="B11" s="1353" t="s">
        <v>351</v>
      </c>
      <c r="C11" s="1353"/>
      <c r="D11" s="596">
        <v>11957</v>
      </c>
      <c r="E11" s="597">
        <v>0</v>
      </c>
      <c r="F11" s="377">
        <f t="shared" si="2"/>
        <v>11957</v>
      </c>
      <c r="G11" s="597">
        <v>0</v>
      </c>
      <c r="H11" s="597">
        <v>3986</v>
      </c>
      <c r="I11" s="612">
        <f t="shared" si="0"/>
        <v>3986</v>
      </c>
      <c r="J11" s="612">
        <f t="shared" si="1"/>
        <v>15943</v>
      </c>
      <c r="K11" s="11"/>
      <c r="L11" s="11"/>
      <c r="M11" s="11"/>
      <c r="N11" s="11"/>
      <c r="O11" s="11"/>
      <c r="P11" s="11"/>
    </row>
    <row r="12" spans="1:16" ht="24" customHeight="1">
      <c r="A12" s="1257"/>
      <c r="B12" s="1353" t="s">
        <v>1227</v>
      </c>
      <c r="C12" s="1353"/>
      <c r="D12" s="408">
        <v>0</v>
      </c>
      <c r="E12" s="409">
        <v>0</v>
      </c>
      <c r="F12" s="392">
        <f t="shared" si="2"/>
        <v>0</v>
      </c>
      <c r="G12" s="413">
        <v>0</v>
      </c>
      <c r="H12" s="413">
        <v>0</v>
      </c>
      <c r="I12" s="397">
        <f t="shared" si="0"/>
        <v>0</v>
      </c>
      <c r="J12" s="397">
        <f t="shared" si="1"/>
        <v>0</v>
      </c>
      <c r="K12" s="11"/>
      <c r="L12" s="11"/>
      <c r="M12" s="11"/>
      <c r="N12" s="11"/>
      <c r="O12" s="11"/>
      <c r="P12" s="11"/>
    </row>
    <row r="13" spans="1:16" ht="24" customHeight="1">
      <c r="A13" s="1257"/>
      <c r="B13" s="1397" t="s">
        <v>354</v>
      </c>
      <c r="C13" s="79" t="s">
        <v>355</v>
      </c>
      <c r="D13" s="429">
        <v>179</v>
      </c>
      <c r="E13" s="423">
        <v>0</v>
      </c>
      <c r="F13" s="380">
        <f t="shared" si="2"/>
        <v>179</v>
      </c>
      <c r="G13" s="584">
        <v>0</v>
      </c>
      <c r="H13" s="584">
        <v>60</v>
      </c>
      <c r="I13" s="381">
        <f t="shared" si="0"/>
        <v>60</v>
      </c>
      <c r="J13" s="381">
        <f t="shared" si="1"/>
        <v>239</v>
      </c>
      <c r="K13" s="38"/>
      <c r="L13" s="38"/>
      <c r="M13" s="38"/>
      <c r="N13" s="38"/>
      <c r="O13" s="38"/>
      <c r="P13" s="38"/>
    </row>
    <row r="14" spans="1:16" ht="24" customHeight="1">
      <c r="A14" s="1257"/>
      <c r="B14" s="1353"/>
      <c r="C14" s="81" t="s">
        <v>353</v>
      </c>
      <c r="D14" s="431">
        <v>1234</v>
      </c>
      <c r="E14" s="424">
        <v>0</v>
      </c>
      <c r="F14" s="383">
        <f t="shared" si="2"/>
        <v>1234</v>
      </c>
      <c r="G14" s="586">
        <v>0</v>
      </c>
      <c r="H14" s="586">
        <v>412</v>
      </c>
      <c r="I14" s="384">
        <f t="shared" si="0"/>
        <v>412</v>
      </c>
      <c r="J14" s="384">
        <f t="shared" si="1"/>
        <v>1646</v>
      </c>
      <c r="K14" s="38"/>
      <c r="L14" s="1216"/>
      <c r="M14" s="1216"/>
      <c r="N14" s="1216"/>
      <c r="O14" s="1216"/>
      <c r="P14" s="38"/>
    </row>
    <row r="15" spans="1:16" ht="24" customHeight="1">
      <c r="A15" s="1257"/>
      <c r="B15" s="1353"/>
      <c r="C15" s="46" t="s">
        <v>350</v>
      </c>
      <c r="D15" s="433">
        <f>SUM(D13:D14)</f>
        <v>1413</v>
      </c>
      <c r="E15" s="390">
        <f>SUM(E13:E14)</f>
        <v>0</v>
      </c>
      <c r="F15" s="386">
        <f t="shared" si="2"/>
        <v>1413</v>
      </c>
      <c r="G15" s="390">
        <f>SUM(G13:G14)</f>
        <v>0</v>
      </c>
      <c r="H15" s="390">
        <f>SUM(H13:H14)</f>
        <v>472</v>
      </c>
      <c r="I15" s="387">
        <f t="shared" si="0"/>
        <v>472</v>
      </c>
      <c r="J15" s="387">
        <f t="shared" si="1"/>
        <v>1885</v>
      </c>
      <c r="K15" s="38"/>
      <c r="L15" s="1391"/>
      <c r="M15" s="1391"/>
      <c r="N15" s="1391"/>
      <c r="O15" s="1391"/>
      <c r="P15" s="38"/>
    </row>
    <row r="16" spans="1:16" ht="24" customHeight="1">
      <c r="A16" s="1405"/>
      <c r="B16" s="1228" t="s">
        <v>356</v>
      </c>
      <c r="C16" s="1227"/>
      <c r="D16" s="411">
        <f>SUM(D10:D12,D15)</f>
        <v>13370</v>
      </c>
      <c r="E16" s="396">
        <f>SUM(E10:E12,E15)</f>
        <v>0</v>
      </c>
      <c r="F16" s="392">
        <f t="shared" si="2"/>
        <v>13370</v>
      </c>
      <c r="G16" s="396">
        <f>SUM(G10:G12,G15)</f>
        <v>0</v>
      </c>
      <c r="H16" s="589">
        <f>SUM(H10:H12,H15)</f>
        <v>4458</v>
      </c>
      <c r="I16" s="397">
        <f t="shared" si="0"/>
        <v>4458</v>
      </c>
      <c r="J16" s="393">
        <f t="shared" si="1"/>
        <v>17828</v>
      </c>
      <c r="K16" s="38"/>
      <c r="L16" s="1216"/>
      <c r="M16" s="1216"/>
      <c r="N16" s="1216"/>
      <c r="O16" s="1216"/>
      <c r="P16" s="38"/>
    </row>
    <row r="17" spans="1:16" ht="24" customHeight="1">
      <c r="A17" s="1404" t="s">
        <v>243</v>
      </c>
      <c r="B17" s="1238" t="s">
        <v>1229</v>
      </c>
      <c r="C17" s="1239"/>
      <c r="D17" s="920">
        <v>0</v>
      </c>
      <c r="E17" s="921">
        <v>0</v>
      </c>
      <c r="F17" s="386">
        <f t="shared" si="2"/>
        <v>0</v>
      </c>
      <c r="G17" s="921">
        <v>0</v>
      </c>
      <c r="H17" s="921">
        <v>0</v>
      </c>
      <c r="I17" s="387">
        <f t="shared" si="0"/>
        <v>0</v>
      </c>
      <c r="J17" s="387">
        <f t="shared" si="1"/>
        <v>0</v>
      </c>
      <c r="K17" s="38"/>
      <c r="L17" s="1216"/>
      <c r="M17" s="1216"/>
      <c r="N17" s="1216"/>
      <c r="O17" s="1216"/>
      <c r="P17" s="38"/>
    </row>
    <row r="18" spans="1:16" ht="24" customHeight="1">
      <c r="A18" s="1257"/>
      <c r="B18" s="1392" t="s">
        <v>357</v>
      </c>
      <c r="C18" s="79" t="s">
        <v>358</v>
      </c>
      <c r="D18" s="429">
        <v>0</v>
      </c>
      <c r="E18" s="423">
        <v>0</v>
      </c>
      <c r="F18" s="380">
        <f t="shared" si="2"/>
        <v>0</v>
      </c>
      <c r="G18" s="584">
        <v>0</v>
      </c>
      <c r="H18" s="584">
        <v>0</v>
      </c>
      <c r="I18" s="381">
        <f t="shared" si="0"/>
        <v>0</v>
      </c>
      <c r="J18" s="381">
        <f t="shared" si="1"/>
        <v>0</v>
      </c>
      <c r="K18" s="38"/>
      <c r="L18" s="1216"/>
      <c r="M18" s="1216"/>
      <c r="N18" s="1216"/>
      <c r="O18" s="1216"/>
      <c r="P18" s="38"/>
    </row>
    <row r="19" spans="1:16" ht="24" customHeight="1">
      <c r="A19" s="1257"/>
      <c r="B19" s="1393"/>
      <c r="C19" s="81" t="s">
        <v>359</v>
      </c>
      <c r="D19" s="431">
        <v>0</v>
      </c>
      <c r="E19" s="424">
        <v>0</v>
      </c>
      <c r="F19" s="383">
        <f t="shared" si="2"/>
        <v>0</v>
      </c>
      <c r="G19" s="586">
        <v>0</v>
      </c>
      <c r="H19" s="586">
        <v>0</v>
      </c>
      <c r="I19" s="384">
        <f t="shared" si="0"/>
        <v>0</v>
      </c>
      <c r="J19" s="384">
        <f t="shared" si="1"/>
        <v>0</v>
      </c>
      <c r="K19" s="38"/>
      <c r="L19" s="1216"/>
      <c r="M19" s="1216"/>
      <c r="N19" s="1216"/>
      <c r="O19" s="1216"/>
      <c r="P19" s="38"/>
    </row>
    <row r="20" spans="1:16" ht="24" customHeight="1">
      <c r="A20" s="1257"/>
      <c r="B20" s="1393"/>
      <c r="C20" s="81" t="s">
        <v>360</v>
      </c>
      <c r="D20" s="431">
        <v>0</v>
      </c>
      <c r="E20" s="424">
        <v>0</v>
      </c>
      <c r="F20" s="383">
        <f t="shared" si="2"/>
        <v>0</v>
      </c>
      <c r="G20" s="586">
        <v>0</v>
      </c>
      <c r="H20" s="586">
        <v>0</v>
      </c>
      <c r="I20" s="384">
        <f t="shared" si="0"/>
        <v>0</v>
      </c>
      <c r="J20" s="384">
        <f t="shared" si="1"/>
        <v>0</v>
      </c>
      <c r="K20" s="38"/>
      <c r="L20" s="38"/>
      <c r="M20" s="38"/>
      <c r="N20" s="38"/>
      <c r="O20" s="38"/>
      <c r="P20" s="38"/>
    </row>
    <row r="21" spans="1:16" ht="24" customHeight="1">
      <c r="A21" s="1257"/>
      <c r="B21" s="1393"/>
      <c r="C21" s="81" t="s">
        <v>361</v>
      </c>
      <c r="D21" s="431">
        <v>0</v>
      </c>
      <c r="E21" s="424">
        <v>0</v>
      </c>
      <c r="F21" s="383">
        <f t="shared" si="2"/>
        <v>0</v>
      </c>
      <c r="G21" s="586">
        <v>0</v>
      </c>
      <c r="H21" s="586">
        <v>0</v>
      </c>
      <c r="I21" s="384">
        <f t="shared" si="0"/>
        <v>0</v>
      </c>
      <c r="J21" s="384">
        <f t="shared" si="1"/>
        <v>0</v>
      </c>
      <c r="K21" s="11"/>
      <c r="L21" s="11"/>
      <c r="M21" s="11"/>
      <c r="N21" s="11"/>
      <c r="O21" s="11"/>
      <c r="P21" s="11"/>
    </row>
    <row r="22" spans="1:16" ht="24" customHeight="1">
      <c r="A22" s="1257"/>
      <c r="B22" s="1393"/>
      <c r="C22" s="81" t="s">
        <v>353</v>
      </c>
      <c r="D22" s="431">
        <v>0</v>
      </c>
      <c r="E22" s="424">
        <v>0</v>
      </c>
      <c r="F22" s="383">
        <f t="shared" si="2"/>
        <v>0</v>
      </c>
      <c r="G22" s="586">
        <v>0</v>
      </c>
      <c r="H22" s="586">
        <v>0</v>
      </c>
      <c r="I22" s="384">
        <f t="shared" si="0"/>
        <v>0</v>
      </c>
      <c r="J22" s="384">
        <f t="shared" si="1"/>
        <v>0</v>
      </c>
      <c r="K22" s="11"/>
      <c r="L22" s="11"/>
      <c r="M22" s="11"/>
      <c r="N22" s="11"/>
      <c r="O22" s="11"/>
      <c r="P22" s="11"/>
    </row>
    <row r="23" spans="1:16" ht="24" customHeight="1">
      <c r="A23" s="1257"/>
      <c r="B23" s="1393"/>
      <c r="C23" s="46" t="s">
        <v>350</v>
      </c>
      <c r="D23" s="433">
        <f>SUM(D18:D22)</f>
        <v>0</v>
      </c>
      <c r="E23" s="390">
        <f>SUM(E18:E22)</f>
        <v>0</v>
      </c>
      <c r="F23" s="386">
        <f t="shared" si="2"/>
        <v>0</v>
      </c>
      <c r="G23" s="390">
        <f>SUM(G18:G22)</f>
        <v>0</v>
      </c>
      <c r="H23" s="390">
        <f>SUM(H18:H22)</f>
        <v>0</v>
      </c>
      <c r="I23" s="387">
        <f t="shared" si="0"/>
        <v>0</v>
      </c>
      <c r="J23" s="387">
        <f t="shared" si="1"/>
        <v>0</v>
      </c>
      <c r="K23" s="11"/>
      <c r="L23" s="11"/>
      <c r="M23" s="11"/>
      <c r="N23" s="11"/>
      <c r="O23" s="11"/>
      <c r="P23" s="11"/>
    </row>
    <row r="24" spans="1:16" ht="24" customHeight="1">
      <c r="A24" s="1257"/>
      <c r="B24" s="1353" t="s">
        <v>362</v>
      </c>
      <c r="C24" s="1353"/>
      <c r="D24" s="408">
        <v>0</v>
      </c>
      <c r="E24" s="409">
        <v>0</v>
      </c>
      <c r="F24" s="392">
        <f t="shared" si="2"/>
        <v>0</v>
      </c>
      <c r="G24" s="413">
        <v>0</v>
      </c>
      <c r="H24" s="413">
        <v>0</v>
      </c>
      <c r="I24" s="397">
        <f t="shared" si="0"/>
        <v>0</v>
      </c>
      <c r="J24" s="397">
        <f t="shared" si="1"/>
        <v>0</v>
      </c>
      <c r="K24" s="11"/>
      <c r="L24" s="11"/>
      <c r="M24" s="11"/>
      <c r="N24" s="11"/>
      <c r="O24" s="11"/>
      <c r="P24" s="11"/>
    </row>
    <row r="25" spans="1:16" ht="24" customHeight="1">
      <c r="A25" s="1257"/>
      <c r="B25" s="1353" t="s">
        <v>363</v>
      </c>
      <c r="C25" s="1353"/>
      <c r="D25" s="408">
        <v>0</v>
      </c>
      <c r="E25" s="409">
        <v>0</v>
      </c>
      <c r="F25" s="392">
        <f t="shared" si="2"/>
        <v>0</v>
      </c>
      <c r="G25" s="413">
        <v>0</v>
      </c>
      <c r="H25" s="413">
        <v>0</v>
      </c>
      <c r="I25" s="397">
        <f t="shared" si="0"/>
        <v>0</v>
      </c>
      <c r="J25" s="397">
        <f t="shared" si="1"/>
        <v>0</v>
      </c>
      <c r="K25" s="11"/>
      <c r="L25" s="11"/>
      <c r="M25" s="11"/>
      <c r="N25" s="11"/>
      <c r="O25" s="11"/>
      <c r="P25" s="11"/>
    </row>
    <row r="26" spans="1:16" ht="24" customHeight="1">
      <c r="A26" s="1342"/>
      <c r="B26" s="1228" t="s">
        <v>2198</v>
      </c>
      <c r="C26" s="1227"/>
      <c r="D26" s="411">
        <f>SUM(D17,D23:D25)</f>
        <v>0</v>
      </c>
      <c r="E26" s="396">
        <f>SUM(E17,E23:E25)</f>
        <v>0</v>
      </c>
      <c r="F26" s="392">
        <f t="shared" si="2"/>
        <v>0</v>
      </c>
      <c r="G26" s="396">
        <f>SUM(G17,G23:G25)</f>
        <v>0</v>
      </c>
      <c r="H26" s="396">
        <f>SUM(H17,H23:H25)</f>
        <v>0</v>
      </c>
      <c r="I26" s="397">
        <f t="shared" si="0"/>
        <v>0</v>
      </c>
      <c r="J26" s="397">
        <f t="shared" si="1"/>
        <v>0</v>
      </c>
      <c r="K26" s="11"/>
      <c r="L26" s="11"/>
      <c r="M26" s="11"/>
      <c r="N26" s="11"/>
      <c r="O26" s="11"/>
      <c r="P26" s="11"/>
    </row>
    <row r="27" spans="1:16" ht="24" customHeight="1">
      <c r="A27" s="1356" t="s">
        <v>364</v>
      </c>
      <c r="B27" s="1392" t="s">
        <v>463</v>
      </c>
      <c r="C27" s="79" t="s">
        <v>464</v>
      </c>
      <c r="D27" s="429">
        <v>0</v>
      </c>
      <c r="E27" s="423">
        <v>0</v>
      </c>
      <c r="F27" s="380">
        <f t="shared" si="2"/>
        <v>0</v>
      </c>
      <c r="G27" s="584">
        <v>0</v>
      </c>
      <c r="H27" s="584">
        <v>0</v>
      </c>
      <c r="I27" s="381">
        <f t="shared" si="0"/>
        <v>0</v>
      </c>
      <c r="J27" s="381">
        <f t="shared" si="1"/>
        <v>0</v>
      </c>
      <c r="K27" s="11"/>
      <c r="L27" s="11"/>
      <c r="M27" s="11"/>
      <c r="N27" s="11"/>
      <c r="O27" s="11"/>
      <c r="P27" s="11"/>
    </row>
    <row r="28" spans="1:16" ht="24" customHeight="1">
      <c r="A28" s="1257"/>
      <c r="B28" s="1393"/>
      <c r="C28" s="81" t="s">
        <v>465</v>
      </c>
      <c r="D28" s="431">
        <v>0</v>
      </c>
      <c r="E28" s="424">
        <v>0</v>
      </c>
      <c r="F28" s="383">
        <f t="shared" si="2"/>
        <v>0</v>
      </c>
      <c r="G28" s="586">
        <v>0</v>
      </c>
      <c r="H28" s="586">
        <v>0</v>
      </c>
      <c r="I28" s="384">
        <f t="shared" si="0"/>
        <v>0</v>
      </c>
      <c r="J28" s="384">
        <f t="shared" si="1"/>
        <v>0</v>
      </c>
      <c r="K28" s="11"/>
      <c r="L28" s="11"/>
      <c r="M28" s="11"/>
      <c r="N28" s="11"/>
      <c r="O28" s="11"/>
      <c r="P28" s="11"/>
    </row>
    <row r="29" spans="1:16" ht="24" customHeight="1">
      <c r="A29" s="1257"/>
      <c r="B29" s="1393"/>
      <c r="C29" s="46" t="s">
        <v>350</v>
      </c>
      <c r="D29" s="433">
        <f>SUM(D27:D28)</f>
        <v>0</v>
      </c>
      <c r="E29" s="390">
        <f>SUM(E27:E28)</f>
        <v>0</v>
      </c>
      <c r="F29" s="386">
        <f t="shared" si="2"/>
        <v>0</v>
      </c>
      <c r="G29" s="390">
        <f>SUM(G27:G28)</f>
        <v>0</v>
      </c>
      <c r="H29" s="390">
        <f>SUM(H27:H28)</f>
        <v>0</v>
      </c>
      <c r="I29" s="387">
        <f t="shared" si="0"/>
        <v>0</v>
      </c>
      <c r="J29" s="387">
        <f t="shared" si="1"/>
        <v>0</v>
      </c>
      <c r="K29" s="11"/>
      <c r="L29" s="11"/>
      <c r="M29" s="11"/>
      <c r="N29" s="11"/>
      <c r="O29" s="11"/>
      <c r="P29" s="11"/>
    </row>
    <row r="30" spans="1:16" ht="24" customHeight="1">
      <c r="A30" s="1257"/>
      <c r="B30" s="1392" t="s">
        <v>496</v>
      </c>
      <c r="C30" s="81" t="s">
        <v>466</v>
      </c>
      <c r="D30" s="431">
        <v>0</v>
      </c>
      <c r="E30" s="424">
        <v>0</v>
      </c>
      <c r="F30" s="383">
        <f t="shared" si="2"/>
        <v>0</v>
      </c>
      <c r="G30" s="586">
        <v>0</v>
      </c>
      <c r="H30" s="586">
        <v>0</v>
      </c>
      <c r="I30" s="384">
        <f t="shared" si="0"/>
        <v>0</v>
      </c>
      <c r="J30" s="384">
        <f t="shared" si="1"/>
        <v>0</v>
      </c>
      <c r="K30" s="11"/>
      <c r="L30" s="11"/>
      <c r="M30" s="11"/>
      <c r="N30" s="11"/>
      <c r="O30" s="11"/>
      <c r="P30" s="11"/>
    </row>
    <row r="31" spans="1:16" ht="24" customHeight="1">
      <c r="A31" s="1257"/>
      <c r="B31" s="1393"/>
      <c r="C31" s="81" t="s">
        <v>467</v>
      </c>
      <c r="D31" s="431">
        <v>0</v>
      </c>
      <c r="E31" s="424">
        <v>0</v>
      </c>
      <c r="F31" s="383">
        <f t="shared" si="2"/>
        <v>0</v>
      </c>
      <c r="G31" s="586">
        <v>0</v>
      </c>
      <c r="H31" s="586">
        <v>0</v>
      </c>
      <c r="I31" s="384">
        <f t="shared" si="0"/>
        <v>0</v>
      </c>
      <c r="J31" s="384">
        <f t="shared" si="1"/>
        <v>0</v>
      </c>
      <c r="K31" s="11"/>
      <c r="L31" s="11"/>
      <c r="M31" s="11"/>
      <c r="N31" s="11"/>
      <c r="O31" s="11"/>
      <c r="P31" s="11"/>
    </row>
    <row r="32" spans="1:16" ht="24" customHeight="1">
      <c r="A32" s="1257"/>
      <c r="B32" s="1393"/>
      <c r="C32" s="46" t="s">
        <v>350</v>
      </c>
      <c r="D32" s="433">
        <f>SUM(D30:D31)</f>
        <v>0</v>
      </c>
      <c r="E32" s="390">
        <f>SUM(E30:E31)</f>
        <v>0</v>
      </c>
      <c r="F32" s="386">
        <f t="shared" si="2"/>
        <v>0</v>
      </c>
      <c r="G32" s="390">
        <f>SUM(G30:G31)</f>
        <v>0</v>
      </c>
      <c r="H32" s="390">
        <f>SUM(H30:H31)</f>
        <v>0</v>
      </c>
      <c r="I32" s="387">
        <f t="shared" si="0"/>
        <v>0</v>
      </c>
      <c r="J32" s="387">
        <f t="shared" si="1"/>
        <v>0</v>
      </c>
      <c r="K32" s="11"/>
      <c r="L32" s="11"/>
      <c r="M32" s="11"/>
      <c r="N32" s="11"/>
      <c r="O32" s="11"/>
      <c r="P32" s="11"/>
    </row>
    <row r="33" spans="1:16" ht="24" customHeight="1">
      <c r="A33" s="1257"/>
      <c r="B33" s="1392" t="s">
        <v>468</v>
      </c>
      <c r="C33" s="79" t="s">
        <v>352</v>
      </c>
      <c r="D33" s="429">
        <v>0</v>
      </c>
      <c r="E33" s="423">
        <v>0</v>
      </c>
      <c r="F33" s="380">
        <f t="shared" si="2"/>
        <v>0</v>
      </c>
      <c r="G33" s="584">
        <v>0</v>
      </c>
      <c r="H33" s="584">
        <v>0</v>
      </c>
      <c r="I33" s="381">
        <f t="shared" si="0"/>
        <v>0</v>
      </c>
      <c r="J33" s="381">
        <f t="shared" si="1"/>
        <v>0</v>
      </c>
      <c r="K33" s="11"/>
      <c r="L33" s="11"/>
      <c r="M33" s="11"/>
      <c r="N33" s="11"/>
      <c r="O33" s="11"/>
      <c r="P33" s="11"/>
    </row>
    <row r="34" spans="1:16" ht="24" customHeight="1">
      <c r="A34" s="1257"/>
      <c r="B34" s="1393"/>
      <c r="C34" s="81" t="s">
        <v>469</v>
      </c>
      <c r="D34" s="431">
        <v>0</v>
      </c>
      <c r="E34" s="424">
        <v>0</v>
      </c>
      <c r="F34" s="383">
        <f t="shared" si="2"/>
        <v>0</v>
      </c>
      <c r="G34" s="586">
        <v>0</v>
      </c>
      <c r="H34" s="586">
        <v>0</v>
      </c>
      <c r="I34" s="384">
        <f t="shared" si="0"/>
        <v>0</v>
      </c>
      <c r="J34" s="384">
        <f t="shared" si="1"/>
        <v>0</v>
      </c>
      <c r="K34" s="11"/>
      <c r="L34" s="11"/>
      <c r="M34" s="11"/>
      <c r="N34" s="11"/>
      <c r="O34" s="11"/>
      <c r="P34" s="11"/>
    </row>
    <row r="35" spans="1:10" ht="24" customHeight="1">
      <c r="A35" s="1257"/>
      <c r="B35" s="1393"/>
      <c r="C35" s="46" t="s">
        <v>350</v>
      </c>
      <c r="D35" s="433">
        <f>SUM(D33:D34)</f>
        <v>0</v>
      </c>
      <c r="E35" s="390">
        <f>SUM(E33:E34)</f>
        <v>0</v>
      </c>
      <c r="F35" s="386">
        <f t="shared" si="2"/>
        <v>0</v>
      </c>
      <c r="G35" s="390">
        <f>SUM(G33:G34)</f>
        <v>0</v>
      </c>
      <c r="H35" s="390">
        <f>SUM(H33:H34)</f>
        <v>0</v>
      </c>
      <c r="I35" s="387">
        <f t="shared" si="0"/>
        <v>0</v>
      </c>
      <c r="J35" s="387">
        <f t="shared" si="1"/>
        <v>0</v>
      </c>
    </row>
    <row r="36" spans="1:16" ht="24" customHeight="1">
      <c r="A36" s="1257"/>
      <c r="B36" s="1353" t="s">
        <v>471</v>
      </c>
      <c r="C36" s="1353"/>
      <c r="D36" s="408">
        <v>0</v>
      </c>
      <c r="E36" s="409">
        <v>0</v>
      </c>
      <c r="F36" s="392">
        <f t="shared" si="2"/>
        <v>0</v>
      </c>
      <c r="G36" s="413">
        <v>0</v>
      </c>
      <c r="H36" s="413">
        <v>0</v>
      </c>
      <c r="I36" s="397">
        <f t="shared" si="0"/>
        <v>0</v>
      </c>
      <c r="J36" s="397">
        <f t="shared" si="1"/>
        <v>0</v>
      </c>
      <c r="K36" s="11"/>
      <c r="L36" s="11"/>
      <c r="M36" s="11"/>
      <c r="N36" s="11"/>
      <c r="O36" s="11"/>
      <c r="P36" s="11"/>
    </row>
    <row r="37" spans="1:10" ht="24" customHeight="1">
      <c r="A37" s="1257"/>
      <c r="B37" s="1343" t="s">
        <v>472</v>
      </c>
      <c r="C37" s="1345"/>
      <c r="D37" s="408">
        <v>0</v>
      </c>
      <c r="E37" s="409">
        <v>0</v>
      </c>
      <c r="F37" s="392">
        <f t="shared" si="2"/>
        <v>0</v>
      </c>
      <c r="G37" s="413">
        <v>0</v>
      </c>
      <c r="H37" s="413">
        <v>0</v>
      </c>
      <c r="I37" s="397">
        <f t="shared" si="0"/>
        <v>0</v>
      </c>
      <c r="J37" s="397">
        <f t="shared" si="1"/>
        <v>0</v>
      </c>
    </row>
    <row r="38" spans="1:10" ht="24" customHeight="1">
      <c r="A38" s="1257"/>
      <c r="B38" s="1343" t="s">
        <v>473</v>
      </c>
      <c r="C38" s="1345"/>
      <c r="D38" s="408">
        <v>0</v>
      </c>
      <c r="E38" s="409">
        <v>0</v>
      </c>
      <c r="F38" s="392">
        <f t="shared" si="2"/>
        <v>0</v>
      </c>
      <c r="G38" s="413">
        <v>0</v>
      </c>
      <c r="H38" s="413">
        <v>0</v>
      </c>
      <c r="I38" s="397">
        <f t="shared" si="0"/>
        <v>0</v>
      </c>
      <c r="J38" s="397">
        <f t="shared" si="1"/>
        <v>0</v>
      </c>
    </row>
    <row r="39" spans="1:10" ht="24" customHeight="1">
      <c r="A39" s="1257"/>
      <c r="B39" s="1343" t="s">
        <v>474</v>
      </c>
      <c r="C39" s="1345"/>
      <c r="D39" s="408">
        <v>0</v>
      </c>
      <c r="E39" s="409">
        <v>0</v>
      </c>
      <c r="F39" s="392">
        <f t="shared" si="2"/>
        <v>0</v>
      </c>
      <c r="G39" s="413">
        <v>0</v>
      </c>
      <c r="H39" s="413">
        <v>0</v>
      </c>
      <c r="I39" s="397">
        <f aca="true" t="shared" si="3" ref="I39:I70">SUM(G39:H39)</f>
        <v>0</v>
      </c>
      <c r="J39" s="397">
        <f aca="true" t="shared" si="4" ref="J39:J70">F39+I39</f>
        <v>0</v>
      </c>
    </row>
    <row r="40" spans="1:10" ht="24" customHeight="1">
      <c r="A40" s="1257"/>
      <c r="B40" s="1353" t="s">
        <v>475</v>
      </c>
      <c r="C40" s="1353"/>
      <c r="D40" s="408">
        <v>0</v>
      </c>
      <c r="E40" s="409">
        <v>0</v>
      </c>
      <c r="F40" s="392">
        <f t="shared" si="2"/>
        <v>0</v>
      </c>
      <c r="G40" s="413">
        <v>0</v>
      </c>
      <c r="H40" s="413">
        <v>0</v>
      </c>
      <c r="I40" s="397">
        <f t="shared" si="3"/>
        <v>0</v>
      </c>
      <c r="J40" s="397">
        <f t="shared" si="4"/>
        <v>0</v>
      </c>
    </row>
    <row r="41" spans="1:10" ht="24" customHeight="1">
      <c r="A41" s="1257"/>
      <c r="B41" s="1353" t="s">
        <v>476</v>
      </c>
      <c r="C41" s="1353"/>
      <c r="D41" s="408">
        <v>0</v>
      </c>
      <c r="E41" s="409">
        <v>0</v>
      </c>
      <c r="F41" s="392">
        <f t="shared" si="2"/>
        <v>0</v>
      </c>
      <c r="G41" s="413">
        <v>0</v>
      </c>
      <c r="H41" s="413">
        <v>0</v>
      </c>
      <c r="I41" s="397">
        <f t="shared" si="3"/>
        <v>0</v>
      </c>
      <c r="J41" s="397">
        <f t="shared" si="4"/>
        <v>0</v>
      </c>
    </row>
    <row r="42" spans="1:10" ht="24" customHeight="1">
      <c r="A42" s="1257"/>
      <c r="B42" s="1392" t="s">
        <v>477</v>
      </c>
      <c r="C42" s="79" t="s">
        <v>478</v>
      </c>
      <c r="D42" s="429">
        <v>0</v>
      </c>
      <c r="E42" s="423">
        <v>0</v>
      </c>
      <c r="F42" s="380">
        <f t="shared" si="2"/>
        <v>0</v>
      </c>
      <c r="G42" s="584">
        <v>0</v>
      </c>
      <c r="H42" s="584">
        <v>0</v>
      </c>
      <c r="I42" s="381">
        <f t="shared" si="3"/>
        <v>0</v>
      </c>
      <c r="J42" s="381">
        <f t="shared" si="4"/>
        <v>0</v>
      </c>
    </row>
    <row r="43" spans="1:10" ht="24" customHeight="1">
      <c r="A43" s="1257"/>
      <c r="B43" s="1393"/>
      <c r="C43" s="81" t="s">
        <v>359</v>
      </c>
      <c r="D43" s="431">
        <v>0</v>
      </c>
      <c r="E43" s="424">
        <v>0</v>
      </c>
      <c r="F43" s="383">
        <f t="shared" si="2"/>
        <v>0</v>
      </c>
      <c r="G43" s="586">
        <v>0</v>
      </c>
      <c r="H43" s="586">
        <v>0</v>
      </c>
      <c r="I43" s="384">
        <f t="shared" si="3"/>
        <v>0</v>
      </c>
      <c r="J43" s="384">
        <f t="shared" si="4"/>
        <v>0</v>
      </c>
    </row>
    <row r="44" spans="1:10" ht="24" customHeight="1">
      <c r="A44" s="1257"/>
      <c r="B44" s="1393"/>
      <c r="C44" s="81" t="s">
        <v>353</v>
      </c>
      <c r="D44" s="431">
        <v>0</v>
      </c>
      <c r="E44" s="424">
        <v>0</v>
      </c>
      <c r="F44" s="383">
        <f t="shared" si="2"/>
        <v>0</v>
      </c>
      <c r="G44" s="586">
        <v>0</v>
      </c>
      <c r="H44" s="586">
        <v>0</v>
      </c>
      <c r="I44" s="384">
        <f t="shared" si="3"/>
        <v>0</v>
      </c>
      <c r="J44" s="384">
        <f t="shared" si="4"/>
        <v>0</v>
      </c>
    </row>
    <row r="45" spans="1:10" ht="24" customHeight="1">
      <c r="A45" s="1257"/>
      <c r="B45" s="1393"/>
      <c r="C45" s="46" t="s">
        <v>350</v>
      </c>
      <c r="D45" s="433">
        <f>SUM(D42:D44)</f>
        <v>0</v>
      </c>
      <c r="E45" s="390">
        <f>SUM(E42:E44)</f>
        <v>0</v>
      </c>
      <c r="F45" s="386">
        <f t="shared" si="2"/>
        <v>0</v>
      </c>
      <c r="G45" s="390">
        <f>SUM(G42:G44)</f>
        <v>0</v>
      </c>
      <c r="H45" s="390">
        <f>SUM(H42:H44)</f>
        <v>0</v>
      </c>
      <c r="I45" s="387">
        <f t="shared" si="3"/>
        <v>0</v>
      </c>
      <c r="J45" s="387">
        <f t="shared" si="4"/>
        <v>0</v>
      </c>
    </row>
    <row r="46" spans="1:10" ht="24" customHeight="1">
      <c r="A46" s="1257"/>
      <c r="B46" s="1343" t="s">
        <v>479</v>
      </c>
      <c r="C46" s="1345"/>
      <c r="D46" s="408">
        <v>0</v>
      </c>
      <c r="E46" s="409">
        <v>0</v>
      </c>
      <c r="F46" s="392">
        <f t="shared" si="2"/>
        <v>0</v>
      </c>
      <c r="G46" s="413">
        <v>0</v>
      </c>
      <c r="H46" s="413">
        <v>0</v>
      </c>
      <c r="I46" s="397">
        <f t="shared" si="3"/>
        <v>0</v>
      </c>
      <c r="J46" s="397">
        <f t="shared" si="4"/>
        <v>0</v>
      </c>
    </row>
    <row r="47" spans="1:10" ht="24" customHeight="1">
      <c r="A47" s="1257"/>
      <c r="B47" s="1343" t="s">
        <v>480</v>
      </c>
      <c r="C47" s="1345"/>
      <c r="D47" s="408">
        <v>0</v>
      </c>
      <c r="E47" s="409">
        <v>0</v>
      </c>
      <c r="F47" s="392">
        <f t="shared" si="2"/>
        <v>0</v>
      </c>
      <c r="G47" s="413">
        <v>0</v>
      </c>
      <c r="H47" s="413">
        <v>0</v>
      </c>
      <c r="I47" s="397">
        <f t="shared" si="3"/>
        <v>0</v>
      </c>
      <c r="J47" s="397">
        <f t="shared" si="4"/>
        <v>0</v>
      </c>
    </row>
    <row r="48" spans="1:10" ht="24" customHeight="1">
      <c r="A48" s="1257"/>
      <c r="B48" s="1353" t="s">
        <v>481</v>
      </c>
      <c r="C48" s="1353"/>
      <c r="D48" s="408">
        <v>0</v>
      </c>
      <c r="E48" s="409">
        <v>0</v>
      </c>
      <c r="F48" s="392">
        <f t="shared" si="2"/>
        <v>0</v>
      </c>
      <c r="G48" s="413">
        <v>0</v>
      </c>
      <c r="H48" s="413">
        <v>0</v>
      </c>
      <c r="I48" s="397">
        <f t="shared" si="3"/>
        <v>0</v>
      </c>
      <c r="J48" s="397">
        <f t="shared" si="4"/>
        <v>0</v>
      </c>
    </row>
    <row r="49" spans="1:10" ht="24" customHeight="1">
      <c r="A49" s="1257"/>
      <c r="B49" s="1389" t="s">
        <v>848</v>
      </c>
      <c r="C49" s="1389"/>
      <c r="D49" s="408">
        <v>8362</v>
      </c>
      <c r="E49" s="409">
        <v>0</v>
      </c>
      <c r="F49" s="392">
        <f t="shared" si="2"/>
        <v>8362</v>
      </c>
      <c r="G49" s="413">
        <v>0</v>
      </c>
      <c r="H49" s="413">
        <v>2787</v>
      </c>
      <c r="I49" s="397">
        <f t="shared" si="3"/>
        <v>2787</v>
      </c>
      <c r="J49" s="397">
        <f t="shared" si="4"/>
        <v>11149</v>
      </c>
    </row>
    <row r="50" spans="1:10" ht="24" customHeight="1">
      <c r="A50" s="1342"/>
      <c r="B50" s="1228" t="s">
        <v>2198</v>
      </c>
      <c r="C50" s="1227"/>
      <c r="D50" s="590">
        <f>SUM(D29,D32,D35:D41,D45:D49)</f>
        <v>8362</v>
      </c>
      <c r="E50" s="396">
        <f>SUM(E29,E32,E35:E41,E45:E49)</f>
        <v>0</v>
      </c>
      <c r="F50" s="392">
        <f t="shared" si="2"/>
        <v>8362</v>
      </c>
      <c r="G50" s="396">
        <f>SUM(G29,G32,G35:G41,G45:G49)</f>
        <v>0</v>
      </c>
      <c r="H50" s="589">
        <f>SUM(H29,H32,H35:H41,H45:H49)</f>
        <v>2787</v>
      </c>
      <c r="I50" s="411">
        <f t="shared" si="3"/>
        <v>2787</v>
      </c>
      <c r="J50" s="411">
        <f t="shared" si="4"/>
        <v>11149</v>
      </c>
    </row>
    <row r="51" spans="1:10" ht="22.5" customHeight="1">
      <c r="A51" s="1250" t="s">
        <v>1947</v>
      </c>
      <c r="B51" s="1251"/>
      <c r="C51" s="1237"/>
      <c r="D51" s="578">
        <v>318</v>
      </c>
      <c r="E51" s="413">
        <v>0</v>
      </c>
      <c r="F51" s="392">
        <f t="shared" si="2"/>
        <v>318</v>
      </c>
      <c r="G51" s="413">
        <v>0</v>
      </c>
      <c r="H51" s="413">
        <v>106</v>
      </c>
      <c r="I51" s="397">
        <f t="shared" si="3"/>
        <v>106</v>
      </c>
      <c r="J51" s="397">
        <f t="shared" si="4"/>
        <v>424</v>
      </c>
    </row>
    <row r="52" spans="1:10" ht="22.5" customHeight="1">
      <c r="A52" s="1392" t="s">
        <v>482</v>
      </c>
      <c r="B52" s="1392" t="s">
        <v>483</v>
      </c>
      <c r="C52" s="79" t="s">
        <v>484</v>
      </c>
      <c r="D52" s="429">
        <v>0</v>
      </c>
      <c r="E52" s="423">
        <v>0</v>
      </c>
      <c r="F52" s="380">
        <f t="shared" si="2"/>
        <v>0</v>
      </c>
      <c r="G52" s="584">
        <v>0</v>
      </c>
      <c r="H52" s="584">
        <v>0</v>
      </c>
      <c r="I52" s="381">
        <f t="shared" si="3"/>
        <v>0</v>
      </c>
      <c r="J52" s="381">
        <f t="shared" si="4"/>
        <v>0</v>
      </c>
    </row>
    <row r="53" spans="1:10" ht="22.5" customHeight="1">
      <c r="A53" s="1393"/>
      <c r="B53" s="1393"/>
      <c r="C53" s="81" t="s">
        <v>485</v>
      </c>
      <c r="D53" s="431">
        <v>0</v>
      </c>
      <c r="E53" s="424">
        <v>0</v>
      </c>
      <c r="F53" s="383">
        <f t="shared" si="2"/>
        <v>0</v>
      </c>
      <c r="G53" s="586">
        <v>0</v>
      </c>
      <c r="H53" s="586">
        <v>0</v>
      </c>
      <c r="I53" s="384">
        <f t="shared" si="3"/>
        <v>0</v>
      </c>
      <c r="J53" s="384">
        <f t="shared" si="4"/>
        <v>0</v>
      </c>
    </row>
    <row r="54" spans="1:10" ht="22.5" customHeight="1">
      <c r="A54" s="1393"/>
      <c r="B54" s="1393"/>
      <c r="C54" s="81" t="s">
        <v>486</v>
      </c>
      <c r="D54" s="431">
        <v>0</v>
      </c>
      <c r="E54" s="424">
        <v>0</v>
      </c>
      <c r="F54" s="383">
        <f t="shared" si="2"/>
        <v>0</v>
      </c>
      <c r="G54" s="586">
        <v>0</v>
      </c>
      <c r="H54" s="586">
        <v>0</v>
      </c>
      <c r="I54" s="384">
        <f t="shared" si="3"/>
        <v>0</v>
      </c>
      <c r="J54" s="384">
        <f t="shared" si="4"/>
        <v>0</v>
      </c>
    </row>
    <row r="55" spans="1:10" ht="22.5" customHeight="1">
      <c r="A55" s="1393"/>
      <c r="B55" s="1393"/>
      <c r="C55" s="81" t="s">
        <v>487</v>
      </c>
      <c r="D55" s="431">
        <v>0</v>
      </c>
      <c r="E55" s="424">
        <v>0</v>
      </c>
      <c r="F55" s="383">
        <f t="shared" si="2"/>
        <v>0</v>
      </c>
      <c r="G55" s="586">
        <v>0</v>
      </c>
      <c r="H55" s="586">
        <v>0</v>
      </c>
      <c r="I55" s="384">
        <f t="shared" si="3"/>
        <v>0</v>
      </c>
      <c r="J55" s="384">
        <f t="shared" si="4"/>
        <v>0</v>
      </c>
    </row>
    <row r="56" spans="1:10" ht="22.5" customHeight="1">
      <c r="A56" s="1393"/>
      <c r="B56" s="1393"/>
      <c r="C56" s="81" t="s">
        <v>488</v>
      </c>
      <c r="D56" s="431">
        <v>0</v>
      </c>
      <c r="E56" s="424">
        <v>0</v>
      </c>
      <c r="F56" s="383">
        <f t="shared" si="2"/>
        <v>0</v>
      </c>
      <c r="G56" s="586">
        <v>0</v>
      </c>
      <c r="H56" s="586">
        <v>0</v>
      </c>
      <c r="I56" s="384">
        <f t="shared" si="3"/>
        <v>0</v>
      </c>
      <c r="J56" s="384">
        <f t="shared" si="4"/>
        <v>0</v>
      </c>
    </row>
    <row r="57" spans="1:10" ht="22.5" customHeight="1">
      <c r="A57" s="1393"/>
      <c r="B57" s="1393"/>
      <c r="C57" s="106" t="s">
        <v>1807</v>
      </c>
      <c r="D57" s="431">
        <v>0</v>
      </c>
      <c r="E57" s="424">
        <v>0</v>
      </c>
      <c r="F57" s="383">
        <f t="shared" si="2"/>
        <v>0</v>
      </c>
      <c r="G57" s="586">
        <v>0</v>
      </c>
      <c r="H57" s="586">
        <v>0</v>
      </c>
      <c r="I57" s="384">
        <f t="shared" si="3"/>
        <v>0</v>
      </c>
      <c r="J57" s="384">
        <f t="shared" si="4"/>
        <v>0</v>
      </c>
    </row>
    <row r="58" spans="1:10" ht="22.5" customHeight="1">
      <c r="A58" s="1393"/>
      <c r="B58" s="1393"/>
      <c r="C58" s="81" t="s">
        <v>353</v>
      </c>
      <c r="D58" s="431">
        <v>0</v>
      </c>
      <c r="E58" s="424">
        <v>0</v>
      </c>
      <c r="F58" s="383">
        <f t="shared" si="2"/>
        <v>0</v>
      </c>
      <c r="G58" s="586">
        <v>0</v>
      </c>
      <c r="H58" s="586">
        <v>0</v>
      </c>
      <c r="I58" s="384">
        <f t="shared" si="3"/>
        <v>0</v>
      </c>
      <c r="J58" s="384">
        <f t="shared" si="4"/>
        <v>0</v>
      </c>
    </row>
    <row r="59" spans="1:10" ht="24" customHeight="1">
      <c r="A59" s="1393"/>
      <c r="B59" s="1393"/>
      <c r="C59" s="46" t="s">
        <v>350</v>
      </c>
      <c r="D59" s="433">
        <f>SUM(D52:D58)</f>
        <v>0</v>
      </c>
      <c r="E59" s="390">
        <f>SUM(E52:E58)</f>
        <v>0</v>
      </c>
      <c r="F59" s="386">
        <f t="shared" si="2"/>
        <v>0</v>
      </c>
      <c r="G59" s="390">
        <f>SUM(G52:G58)</f>
        <v>0</v>
      </c>
      <c r="H59" s="390">
        <f>SUM(H52:H58)</f>
        <v>0</v>
      </c>
      <c r="I59" s="387">
        <f t="shared" si="3"/>
        <v>0</v>
      </c>
      <c r="J59" s="387">
        <f t="shared" si="4"/>
        <v>0</v>
      </c>
    </row>
    <row r="60" spans="1:10" ht="22.5" customHeight="1">
      <c r="A60" s="1393"/>
      <c r="B60" s="1343" t="s">
        <v>489</v>
      </c>
      <c r="C60" s="1345"/>
      <c r="D60" s="408">
        <v>0</v>
      </c>
      <c r="E60" s="409">
        <v>0</v>
      </c>
      <c r="F60" s="392">
        <f t="shared" si="2"/>
        <v>0</v>
      </c>
      <c r="G60" s="413">
        <v>0</v>
      </c>
      <c r="H60" s="413">
        <v>0</v>
      </c>
      <c r="I60" s="397">
        <f t="shared" si="3"/>
        <v>0</v>
      </c>
      <c r="J60" s="397">
        <f t="shared" si="4"/>
        <v>0</v>
      </c>
    </row>
    <row r="61" spans="1:10" ht="22.5" customHeight="1">
      <c r="A61" s="1393"/>
      <c r="B61" s="1392" t="s">
        <v>503</v>
      </c>
      <c r="C61" s="79" t="s">
        <v>484</v>
      </c>
      <c r="D61" s="429">
        <v>0</v>
      </c>
      <c r="E61" s="423">
        <v>0</v>
      </c>
      <c r="F61" s="380">
        <f t="shared" si="2"/>
        <v>0</v>
      </c>
      <c r="G61" s="584">
        <v>0</v>
      </c>
      <c r="H61" s="584">
        <v>0</v>
      </c>
      <c r="I61" s="381">
        <f t="shared" si="3"/>
        <v>0</v>
      </c>
      <c r="J61" s="381">
        <f t="shared" si="4"/>
        <v>0</v>
      </c>
    </row>
    <row r="62" spans="1:10" ht="22.5" customHeight="1">
      <c r="A62" s="1393"/>
      <c r="B62" s="1393"/>
      <c r="C62" s="81" t="s">
        <v>485</v>
      </c>
      <c r="D62" s="431">
        <v>0</v>
      </c>
      <c r="E62" s="424">
        <v>0</v>
      </c>
      <c r="F62" s="383">
        <f t="shared" si="2"/>
        <v>0</v>
      </c>
      <c r="G62" s="586">
        <v>0</v>
      </c>
      <c r="H62" s="586">
        <v>0</v>
      </c>
      <c r="I62" s="384">
        <f t="shared" si="3"/>
        <v>0</v>
      </c>
      <c r="J62" s="384">
        <f t="shared" si="4"/>
        <v>0</v>
      </c>
    </row>
    <row r="63" spans="1:10" ht="22.5" customHeight="1">
      <c r="A63" s="1393"/>
      <c r="B63" s="1393"/>
      <c r="C63" s="81" t="s">
        <v>486</v>
      </c>
      <c r="D63" s="431">
        <v>0</v>
      </c>
      <c r="E63" s="424">
        <v>0</v>
      </c>
      <c r="F63" s="383">
        <f t="shared" si="2"/>
        <v>0</v>
      </c>
      <c r="G63" s="586">
        <v>0</v>
      </c>
      <c r="H63" s="586">
        <v>0</v>
      </c>
      <c r="I63" s="384">
        <f t="shared" si="3"/>
        <v>0</v>
      </c>
      <c r="J63" s="384">
        <f t="shared" si="4"/>
        <v>0</v>
      </c>
    </row>
    <row r="64" spans="1:10" ht="22.5" customHeight="1">
      <c r="A64" s="1393"/>
      <c r="B64" s="1393"/>
      <c r="C64" s="81" t="s">
        <v>487</v>
      </c>
      <c r="D64" s="431">
        <v>0</v>
      </c>
      <c r="E64" s="424">
        <v>0</v>
      </c>
      <c r="F64" s="383">
        <f t="shared" si="2"/>
        <v>0</v>
      </c>
      <c r="G64" s="586">
        <v>0</v>
      </c>
      <c r="H64" s="586">
        <v>0</v>
      </c>
      <c r="I64" s="384">
        <f t="shared" si="3"/>
        <v>0</v>
      </c>
      <c r="J64" s="384">
        <f t="shared" si="4"/>
        <v>0</v>
      </c>
    </row>
    <row r="65" spans="1:10" ht="22.5" customHeight="1">
      <c r="A65" s="1393"/>
      <c r="B65" s="1393"/>
      <c r="C65" s="81" t="s">
        <v>488</v>
      </c>
      <c r="D65" s="431">
        <v>0</v>
      </c>
      <c r="E65" s="424">
        <v>0</v>
      </c>
      <c r="F65" s="383">
        <f t="shared" si="2"/>
        <v>0</v>
      </c>
      <c r="G65" s="586">
        <v>0</v>
      </c>
      <c r="H65" s="586">
        <v>0</v>
      </c>
      <c r="I65" s="384">
        <f t="shared" si="3"/>
        <v>0</v>
      </c>
      <c r="J65" s="384">
        <f t="shared" si="4"/>
        <v>0</v>
      </c>
    </row>
    <row r="66" spans="1:10" ht="22.5" customHeight="1">
      <c r="A66" s="1393"/>
      <c r="B66" s="1393"/>
      <c r="C66" s="81" t="s">
        <v>353</v>
      </c>
      <c r="D66" s="431">
        <v>0</v>
      </c>
      <c r="E66" s="424">
        <v>0</v>
      </c>
      <c r="F66" s="383">
        <f t="shared" si="2"/>
        <v>0</v>
      </c>
      <c r="G66" s="586">
        <v>0</v>
      </c>
      <c r="H66" s="586">
        <v>0</v>
      </c>
      <c r="I66" s="384">
        <f t="shared" si="3"/>
        <v>0</v>
      </c>
      <c r="J66" s="384">
        <f t="shared" si="4"/>
        <v>0</v>
      </c>
    </row>
    <row r="67" spans="1:10" ht="24" customHeight="1">
      <c r="A67" s="1393"/>
      <c r="B67" s="1393"/>
      <c r="C67" s="46" t="s">
        <v>350</v>
      </c>
      <c r="D67" s="433">
        <f>SUM(D61:D66)</f>
        <v>0</v>
      </c>
      <c r="E67" s="390">
        <f>SUM(E61:E66)</f>
        <v>0</v>
      </c>
      <c r="F67" s="386">
        <f t="shared" si="2"/>
        <v>0</v>
      </c>
      <c r="G67" s="390">
        <f>SUM(G61:G66)</f>
        <v>0</v>
      </c>
      <c r="H67" s="390">
        <f>SUM(H61:H66)</f>
        <v>0</v>
      </c>
      <c r="I67" s="387">
        <f t="shared" si="3"/>
        <v>0</v>
      </c>
      <c r="J67" s="387">
        <f t="shared" si="4"/>
        <v>0</v>
      </c>
    </row>
    <row r="68" spans="1:10" ht="24" customHeight="1">
      <c r="A68" s="1393"/>
      <c r="B68" s="1288" t="s">
        <v>2198</v>
      </c>
      <c r="C68" s="1288"/>
      <c r="D68" s="411">
        <f>SUM(D67,D60,D59)</f>
        <v>0</v>
      </c>
      <c r="E68" s="396">
        <f>SUM(E67,E60,E59)</f>
        <v>0</v>
      </c>
      <c r="F68" s="392">
        <f t="shared" si="2"/>
        <v>0</v>
      </c>
      <c r="G68" s="396">
        <f>SUM(G67,G60,G59)</f>
        <v>0</v>
      </c>
      <c r="H68" s="396">
        <f>SUM(H67,H60,H59)</f>
        <v>0</v>
      </c>
      <c r="I68" s="397">
        <f t="shared" si="3"/>
        <v>0</v>
      </c>
      <c r="J68" s="397">
        <f t="shared" si="4"/>
        <v>0</v>
      </c>
    </row>
    <row r="69" spans="1:10" ht="24" customHeight="1">
      <c r="A69" s="1392" t="s">
        <v>504</v>
      </c>
      <c r="B69" s="1392" t="s">
        <v>505</v>
      </c>
      <c r="C69" s="79" t="s">
        <v>484</v>
      </c>
      <c r="D69" s="429">
        <v>0</v>
      </c>
      <c r="E69" s="423">
        <v>0</v>
      </c>
      <c r="F69" s="380">
        <f t="shared" si="2"/>
        <v>0</v>
      </c>
      <c r="G69" s="584">
        <v>0</v>
      </c>
      <c r="H69" s="584">
        <v>0</v>
      </c>
      <c r="I69" s="381">
        <f t="shared" si="3"/>
        <v>0</v>
      </c>
      <c r="J69" s="381">
        <f t="shared" si="4"/>
        <v>0</v>
      </c>
    </row>
    <row r="70" spans="1:10" ht="24" customHeight="1">
      <c r="A70" s="1393"/>
      <c r="B70" s="1393"/>
      <c r="C70" s="81" t="s">
        <v>506</v>
      </c>
      <c r="D70" s="431">
        <v>0</v>
      </c>
      <c r="E70" s="424">
        <v>0</v>
      </c>
      <c r="F70" s="383">
        <f t="shared" si="2"/>
        <v>0</v>
      </c>
      <c r="G70" s="586">
        <v>0</v>
      </c>
      <c r="H70" s="586">
        <v>0</v>
      </c>
      <c r="I70" s="384">
        <f t="shared" si="3"/>
        <v>0</v>
      </c>
      <c r="J70" s="384">
        <f t="shared" si="4"/>
        <v>0</v>
      </c>
    </row>
    <row r="71" spans="1:10" ht="24" customHeight="1">
      <c r="A71" s="1393"/>
      <c r="B71" s="1393"/>
      <c r="C71" s="81" t="s">
        <v>353</v>
      </c>
      <c r="D71" s="431">
        <v>11</v>
      </c>
      <c r="E71" s="424">
        <v>0</v>
      </c>
      <c r="F71" s="383">
        <f t="shared" si="2"/>
        <v>11</v>
      </c>
      <c r="G71" s="586">
        <v>0</v>
      </c>
      <c r="H71" s="586">
        <v>3</v>
      </c>
      <c r="I71" s="384">
        <f aca="true" t="shared" si="5" ref="I71:I102">SUM(G71:H71)</f>
        <v>3</v>
      </c>
      <c r="J71" s="384">
        <f aca="true" t="shared" si="6" ref="J71:J102">F71+I71</f>
        <v>14</v>
      </c>
    </row>
    <row r="72" spans="1:10" ht="24" customHeight="1">
      <c r="A72" s="1393"/>
      <c r="B72" s="1393"/>
      <c r="C72" s="46" t="s">
        <v>350</v>
      </c>
      <c r="D72" s="433">
        <f>SUM(D69:D71)</f>
        <v>11</v>
      </c>
      <c r="E72" s="390">
        <f>SUM(E69:E71)</f>
        <v>0</v>
      </c>
      <c r="F72" s="386">
        <f aca="true" t="shared" si="7" ref="F72:F116">D72+E72</f>
        <v>11</v>
      </c>
      <c r="G72" s="390">
        <f>SUM(G69:G71)</f>
        <v>0</v>
      </c>
      <c r="H72" s="390">
        <f>SUM(H69:H71)</f>
        <v>3</v>
      </c>
      <c r="I72" s="387">
        <f t="shared" si="5"/>
        <v>3</v>
      </c>
      <c r="J72" s="387">
        <f t="shared" si="6"/>
        <v>14</v>
      </c>
    </row>
    <row r="73" spans="1:10" ht="24" customHeight="1">
      <c r="A73" s="1393"/>
      <c r="B73" s="1356" t="s">
        <v>507</v>
      </c>
      <c r="C73" s="79" t="s">
        <v>484</v>
      </c>
      <c r="D73" s="429">
        <v>0</v>
      </c>
      <c r="E73" s="423">
        <v>0</v>
      </c>
      <c r="F73" s="380">
        <f t="shared" si="7"/>
        <v>0</v>
      </c>
      <c r="G73" s="584">
        <v>0</v>
      </c>
      <c r="H73" s="584">
        <v>0</v>
      </c>
      <c r="I73" s="381">
        <f t="shared" si="5"/>
        <v>0</v>
      </c>
      <c r="J73" s="381">
        <f t="shared" si="6"/>
        <v>0</v>
      </c>
    </row>
    <row r="74" spans="1:10" ht="24" customHeight="1">
      <c r="A74" s="1393"/>
      <c r="B74" s="1257"/>
      <c r="C74" s="81" t="s">
        <v>506</v>
      </c>
      <c r="D74" s="431">
        <v>0</v>
      </c>
      <c r="E74" s="424">
        <v>0</v>
      </c>
      <c r="F74" s="383">
        <f t="shared" si="7"/>
        <v>0</v>
      </c>
      <c r="G74" s="586">
        <v>0</v>
      </c>
      <c r="H74" s="586">
        <v>0</v>
      </c>
      <c r="I74" s="384">
        <f t="shared" si="5"/>
        <v>0</v>
      </c>
      <c r="J74" s="384">
        <f t="shared" si="6"/>
        <v>0</v>
      </c>
    </row>
    <row r="75" spans="1:10" ht="24" customHeight="1">
      <c r="A75" s="1393"/>
      <c r="B75" s="1257"/>
      <c r="C75" s="81" t="s">
        <v>353</v>
      </c>
      <c r="D75" s="431">
        <v>0</v>
      </c>
      <c r="E75" s="424">
        <v>0</v>
      </c>
      <c r="F75" s="383">
        <f t="shared" si="7"/>
        <v>0</v>
      </c>
      <c r="G75" s="586">
        <v>0</v>
      </c>
      <c r="H75" s="586">
        <v>0</v>
      </c>
      <c r="I75" s="384">
        <f t="shared" si="5"/>
        <v>0</v>
      </c>
      <c r="J75" s="384">
        <f t="shared" si="6"/>
        <v>0</v>
      </c>
    </row>
    <row r="76" spans="1:10" ht="24" customHeight="1">
      <c r="A76" s="1393"/>
      <c r="B76" s="1342"/>
      <c r="C76" s="46" t="s">
        <v>350</v>
      </c>
      <c r="D76" s="433">
        <f>SUM(D73:D75)</f>
        <v>0</v>
      </c>
      <c r="E76" s="390">
        <f>SUM(E73:E75)</f>
        <v>0</v>
      </c>
      <c r="F76" s="386">
        <f t="shared" si="7"/>
        <v>0</v>
      </c>
      <c r="G76" s="390">
        <f>SUM(G73:G75)</f>
        <v>0</v>
      </c>
      <c r="H76" s="390">
        <f>SUM(H73:H75)</f>
        <v>0</v>
      </c>
      <c r="I76" s="387">
        <f t="shared" si="5"/>
        <v>0</v>
      </c>
      <c r="J76" s="387">
        <f t="shared" si="6"/>
        <v>0</v>
      </c>
    </row>
    <row r="77" spans="1:10" ht="24" customHeight="1">
      <c r="A77" s="1393"/>
      <c r="B77" s="1356" t="s">
        <v>508</v>
      </c>
      <c r="C77" s="79" t="s">
        <v>484</v>
      </c>
      <c r="D77" s="429">
        <v>0</v>
      </c>
      <c r="E77" s="423">
        <v>0</v>
      </c>
      <c r="F77" s="380">
        <f t="shared" si="7"/>
        <v>0</v>
      </c>
      <c r="G77" s="584">
        <v>0</v>
      </c>
      <c r="H77" s="584">
        <v>0</v>
      </c>
      <c r="I77" s="381">
        <f t="shared" si="5"/>
        <v>0</v>
      </c>
      <c r="J77" s="381">
        <f t="shared" si="6"/>
        <v>0</v>
      </c>
    </row>
    <row r="78" spans="1:10" ht="24" customHeight="1">
      <c r="A78" s="1393"/>
      <c r="B78" s="1257"/>
      <c r="C78" s="81" t="s">
        <v>506</v>
      </c>
      <c r="D78" s="431">
        <v>0</v>
      </c>
      <c r="E78" s="424">
        <v>0</v>
      </c>
      <c r="F78" s="383">
        <f t="shared" si="7"/>
        <v>0</v>
      </c>
      <c r="G78" s="586">
        <v>0</v>
      </c>
      <c r="H78" s="586">
        <v>0</v>
      </c>
      <c r="I78" s="384">
        <f t="shared" si="5"/>
        <v>0</v>
      </c>
      <c r="J78" s="384">
        <f t="shared" si="6"/>
        <v>0</v>
      </c>
    </row>
    <row r="79" spans="1:10" ht="24" customHeight="1">
      <c r="A79" s="1393"/>
      <c r="B79" s="1257"/>
      <c r="C79" s="81" t="s">
        <v>353</v>
      </c>
      <c r="D79" s="431">
        <v>0</v>
      </c>
      <c r="E79" s="424">
        <v>0</v>
      </c>
      <c r="F79" s="383">
        <f t="shared" si="7"/>
        <v>0</v>
      </c>
      <c r="G79" s="586">
        <v>0</v>
      </c>
      <c r="H79" s="586">
        <v>0</v>
      </c>
      <c r="I79" s="384">
        <f t="shared" si="5"/>
        <v>0</v>
      </c>
      <c r="J79" s="384">
        <f t="shared" si="6"/>
        <v>0</v>
      </c>
    </row>
    <row r="80" spans="1:10" ht="24" customHeight="1">
      <c r="A80" s="1393"/>
      <c r="B80" s="1342"/>
      <c r="C80" s="46" t="s">
        <v>350</v>
      </c>
      <c r="D80" s="433">
        <f>SUM(D77:D79)</f>
        <v>0</v>
      </c>
      <c r="E80" s="390">
        <f>SUM(E77:E79)</f>
        <v>0</v>
      </c>
      <c r="F80" s="386">
        <f t="shared" si="7"/>
        <v>0</v>
      </c>
      <c r="G80" s="390">
        <f>SUM(G77:G79)</f>
        <v>0</v>
      </c>
      <c r="H80" s="390">
        <f>SUM(H77:H79)</f>
        <v>0</v>
      </c>
      <c r="I80" s="387">
        <f t="shared" si="5"/>
        <v>0</v>
      </c>
      <c r="J80" s="387">
        <f t="shared" si="6"/>
        <v>0</v>
      </c>
    </row>
    <row r="81" spans="1:10" ht="24" customHeight="1">
      <c r="A81" s="1393"/>
      <c r="B81" s="1288" t="s">
        <v>2198</v>
      </c>
      <c r="C81" s="1288"/>
      <c r="D81" s="411">
        <f>SUM(D80,D76,D72)</f>
        <v>11</v>
      </c>
      <c r="E81" s="396">
        <f>SUM(E80,E76,E72)</f>
        <v>0</v>
      </c>
      <c r="F81" s="392">
        <f t="shared" si="7"/>
        <v>11</v>
      </c>
      <c r="G81" s="396">
        <f>SUM(G80,G76,G72)</f>
        <v>0</v>
      </c>
      <c r="H81" s="396">
        <f>SUM(H80,H76,H72)</f>
        <v>3</v>
      </c>
      <c r="I81" s="397">
        <f t="shared" si="5"/>
        <v>3</v>
      </c>
      <c r="J81" s="397">
        <f t="shared" si="6"/>
        <v>14</v>
      </c>
    </row>
    <row r="82" spans="1:10" ht="24" customHeight="1">
      <c r="A82" s="1392" t="s">
        <v>509</v>
      </c>
      <c r="B82" s="1392" t="s">
        <v>510</v>
      </c>
      <c r="C82" s="79" t="s">
        <v>511</v>
      </c>
      <c r="D82" s="429">
        <v>0</v>
      </c>
      <c r="E82" s="423">
        <v>0</v>
      </c>
      <c r="F82" s="380">
        <f t="shared" si="7"/>
        <v>0</v>
      </c>
      <c r="G82" s="584">
        <v>0</v>
      </c>
      <c r="H82" s="584">
        <v>0</v>
      </c>
      <c r="I82" s="381">
        <f t="shared" si="5"/>
        <v>0</v>
      </c>
      <c r="J82" s="381">
        <f t="shared" si="6"/>
        <v>0</v>
      </c>
    </row>
    <row r="83" spans="1:10" ht="24" customHeight="1">
      <c r="A83" s="1393"/>
      <c r="B83" s="1393"/>
      <c r="C83" s="81" t="s">
        <v>516</v>
      </c>
      <c r="D83" s="431">
        <v>0</v>
      </c>
      <c r="E83" s="424">
        <v>0</v>
      </c>
      <c r="F83" s="383">
        <f t="shared" si="7"/>
        <v>0</v>
      </c>
      <c r="G83" s="586">
        <v>0</v>
      </c>
      <c r="H83" s="586">
        <v>0</v>
      </c>
      <c r="I83" s="384">
        <f t="shared" si="5"/>
        <v>0</v>
      </c>
      <c r="J83" s="384">
        <f t="shared" si="6"/>
        <v>0</v>
      </c>
    </row>
    <row r="84" spans="1:10" ht="24" customHeight="1">
      <c r="A84" s="1393"/>
      <c r="B84" s="1393"/>
      <c r="C84" s="106" t="s">
        <v>1525</v>
      </c>
      <c r="D84" s="431">
        <v>0</v>
      </c>
      <c r="E84" s="424">
        <v>0</v>
      </c>
      <c r="F84" s="383">
        <f t="shared" si="7"/>
        <v>0</v>
      </c>
      <c r="G84" s="586">
        <v>0</v>
      </c>
      <c r="H84" s="586">
        <v>0</v>
      </c>
      <c r="I84" s="384">
        <f t="shared" si="5"/>
        <v>0</v>
      </c>
      <c r="J84" s="384">
        <f t="shared" si="6"/>
        <v>0</v>
      </c>
    </row>
    <row r="85" spans="1:10" ht="24" customHeight="1">
      <c r="A85" s="1393"/>
      <c r="B85" s="1393"/>
      <c r="C85" s="81" t="s">
        <v>353</v>
      </c>
      <c r="D85" s="431">
        <v>0</v>
      </c>
      <c r="E85" s="424">
        <v>0</v>
      </c>
      <c r="F85" s="383">
        <f t="shared" si="7"/>
        <v>0</v>
      </c>
      <c r="G85" s="586">
        <v>0</v>
      </c>
      <c r="H85" s="586">
        <v>0</v>
      </c>
      <c r="I85" s="384">
        <f t="shared" si="5"/>
        <v>0</v>
      </c>
      <c r="J85" s="384">
        <f t="shared" si="6"/>
        <v>0</v>
      </c>
    </row>
    <row r="86" spans="1:10" ht="24" customHeight="1">
      <c r="A86" s="1393"/>
      <c r="B86" s="1393"/>
      <c r="C86" s="46" t="s">
        <v>350</v>
      </c>
      <c r="D86" s="433">
        <f>SUM(D82:D85)</f>
        <v>0</v>
      </c>
      <c r="E86" s="390">
        <f>SUM(E82:E85)</f>
        <v>0</v>
      </c>
      <c r="F86" s="386">
        <f t="shared" si="7"/>
        <v>0</v>
      </c>
      <c r="G86" s="390">
        <f>SUM(G82:G85)</f>
        <v>0</v>
      </c>
      <c r="H86" s="390">
        <f>SUM(H82:H85)</f>
        <v>0</v>
      </c>
      <c r="I86" s="387">
        <f t="shared" si="5"/>
        <v>0</v>
      </c>
      <c r="J86" s="387">
        <f t="shared" si="6"/>
        <v>0</v>
      </c>
    </row>
    <row r="87" spans="1:10" ht="24" customHeight="1">
      <c r="A87" s="1393"/>
      <c r="B87" s="1343" t="s">
        <v>517</v>
      </c>
      <c r="C87" s="1345"/>
      <c r="D87" s="408">
        <v>0</v>
      </c>
      <c r="E87" s="409">
        <v>0</v>
      </c>
      <c r="F87" s="392">
        <f t="shared" si="7"/>
        <v>0</v>
      </c>
      <c r="G87" s="413">
        <v>0</v>
      </c>
      <c r="H87" s="413">
        <v>0</v>
      </c>
      <c r="I87" s="397">
        <f t="shared" si="5"/>
        <v>0</v>
      </c>
      <c r="J87" s="397">
        <f t="shared" si="6"/>
        <v>0</v>
      </c>
    </row>
    <row r="88" spans="1:10" ht="24" customHeight="1">
      <c r="A88" s="1393"/>
      <c r="B88" s="1395" t="s">
        <v>2198</v>
      </c>
      <c r="C88" s="1395"/>
      <c r="D88" s="411">
        <f>SUM(D86:D87)</f>
        <v>0</v>
      </c>
      <c r="E88" s="396">
        <f>SUM(E86:E87)</f>
        <v>0</v>
      </c>
      <c r="F88" s="392">
        <f t="shared" si="7"/>
        <v>0</v>
      </c>
      <c r="G88" s="396">
        <f>SUM(G86:G87)</f>
        <v>0</v>
      </c>
      <c r="H88" s="396">
        <f>SUM(H86:H87)</f>
        <v>0</v>
      </c>
      <c r="I88" s="397">
        <f t="shared" si="5"/>
        <v>0</v>
      </c>
      <c r="J88" s="397">
        <f t="shared" si="6"/>
        <v>0</v>
      </c>
    </row>
    <row r="89" spans="1:10" ht="24" customHeight="1">
      <c r="A89" s="1392" t="s">
        <v>518</v>
      </c>
      <c r="B89" s="1254" t="s">
        <v>519</v>
      </c>
      <c r="C89" s="1247"/>
      <c r="D89" s="429">
        <v>18</v>
      </c>
      <c r="E89" s="423">
        <v>0</v>
      </c>
      <c r="F89" s="380">
        <f t="shared" si="7"/>
        <v>18</v>
      </c>
      <c r="G89" s="584">
        <v>0</v>
      </c>
      <c r="H89" s="584">
        <v>6</v>
      </c>
      <c r="I89" s="381">
        <f t="shared" si="5"/>
        <v>6</v>
      </c>
      <c r="J89" s="381">
        <f t="shared" si="6"/>
        <v>24</v>
      </c>
    </row>
    <row r="90" spans="1:10" ht="24" customHeight="1">
      <c r="A90" s="1393"/>
      <c r="B90" s="1284" t="s">
        <v>520</v>
      </c>
      <c r="C90" s="1285"/>
      <c r="D90" s="431">
        <v>0</v>
      </c>
      <c r="E90" s="424">
        <v>0</v>
      </c>
      <c r="F90" s="383">
        <f t="shared" si="7"/>
        <v>0</v>
      </c>
      <c r="G90" s="586">
        <v>0</v>
      </c>
      <c r="H90" s="586">
        <v>0</v>
      </c>
      <c r="I90" s="384">
        <f t="shared" si="5"/>
        <v>0</v>
      </c>
      <c r="J90" s="384">
        <f t="shared" si="6"/>
        <v>0</v>
      </c>
    </row>
    <row r="91" spans="1:10" ht="24" customHeight="1">
      <c r="A91" s="1393"/>
      <c r="B91" s="1284" t="s">
        <v>521</v>
      </c>
      <c r="C91" s="1285"/>
      <c r="D91" s="431">
        <v>0</v>
      </c>
      <c r="E91" s="424">
        <v>0</v>
      </c>
      <c r="F91" s="383">
        <f t="shared" si="7"/>
        <v>0</v>
      </c>
      <c r="G91" s="586">
        <v>0</v>
      </c>
      <c r="H91" s="586">
        <v>0</v>
      </c>
      <c r="I91" s="384">
        <f t="shared" si="5"/>
        <v>0</v>
      </c>
      <c r="J91" s="384">
        <f t="shared" si="6"/>
        <v>0</v>
      </c>
    </row>
    <row r="92" spans="1:10" ht="24" customHeight="1">
      <c r="A92" s="1393"/>
      <c r="B92" s="1394" t="s">
        <v>2198</v>
      </c>
      <c r="C92" s="1394"/>
      <c r="D92" s="433">
        <f>SUM(D89:D91)</f>
        <v>18</v>
      </c>
      <c r="E92" s="390">
        <f>SUM(E89:E91)</f>
        <v>0</v>
      </c>
      <c r="F92" s="386">
        <f t="shared" si="7"/>
        <v>18</v>
      </c>
      <c r="G92" s="390">
        <f>SUM(G89:G91)</f>
        <v>0</v>
      </c>
      <c r="H92" s="390">
        <f>SUM(H89:H91)</f>
        <v>6</v>
      </c>
      <c r="I92" s="387">
        <f t="shared" si="5"/>
        <v>6</v>
      </c>
      <c r="J92" s="387">
        <f t="shared" si="6"/>
        <v>24</v>
      </c>
    </row>
    <row r="93" spans="1:10" ht="24" customHeight="1">
      <c r="A93" s="1392" t="s">
        <v>522</v>
      </c>
      <c r="B93" s="1254" t="s">
        <v>523</v>
      </c>
      <c r="C93" s="1247"/>
      <c r="D93" s="429">
        <v>59</v>
      </c>
      <c r="E93" s="423">
        <v>0</v>
      </c>
      <c r="F93" s="380">
        <f t="shared" si="7"/>
        <v>59</v>
      </c>
      <c r="G93" s="584">
        <v>0</v>
      </c>
      <c r="H93" s="584">
        <v>20</v>
      </c>
      <c r="I93" s="381">
        <f t="shared" si="5"/>
        <v>20</v>
      </c>
      <c r="J93" s="381">
        <f t="shared" si="6"/>
        <v>79</v>
      </c>
    </row>
    <row r="94" spans="1:10" ht="24" customHeight="1">
      <c r="A94" s="1393"/>
      <c r="B94" s="1284" t="s">
        <v>353</v>
      </c>
      <c r="C94" s="1285"/>
      <c r="D94" s="431">
        <v>0</v>
      </c>
      <c r="E94" s="424">
        <v>0</v>
      </c>
      <c r="F94" s="383">
        <f t="shared" si="7"/>
        <v>0</v>
      </c>
      <c r="G94" s="586">
        <v>0</v>
      </c>
      <c r="H94" s="586">
        <v>0</v>
      </c>
      <c r="I94" s="384">
        <f t="shared" si="5"/>
        <v>0</v>
      </c>
      <c r="J94" s="384">
        <f t="shared" si="6"/>
        <v>0</v>
      </c>
    </row>
    <row r="95" spans="1:10" ht="24" customHeight="1">
      <c r="A95" s="1393"/>
      <c r="B95" s="1394" t="s">
        <v>2198</v>
      </c>
      <c r="C95" s="1394"/>
      <c r="D95" s="433">
        <f>SUM(D93:D94)</f>
        <v>59</v>
      </c>
      <c r="E95" s="390">
        <f>SUM(E93:E94)</f>
        <v>0</v>
      </c>
      <c r="F95" s="386">
        <f t="shared" si="7"/>
        <v>59</v>
      </c>
      <c r="G95" s="390">
        <f>SUM(G93:G94)</f>
        <v>0</v>
      </c>
      <c r="H95" s="390">
        <f>SUM(H93:H94)</f>
        <v>20</v>
      </c>
      <c r="I95" s="387">
        <f t="shared" si="5"/>
        <v>20</v>
      </c>
      <c r="J95" s="387">
        <f t="shared" si="6"/>
        <v>79</v>
      </c>
    </row>
    <row r="96" spans="1:10" ht="24" customHeight="1">
      <c r="A96" s="1392" t="s">
        <v>524</v>
      </c>
      <c r="B96" s="1254" t="s">
        <v>525</v>
      </c>
      <c r="C96" s="1247"/>
      <c r="D96" s="429">
        <v>0</v>
      </c>
      <c r="E96" s="423">
        <v>0</v>
      </c>
      <c r="F96" s="380">
        <f t="shared" si="7"/>
        <v>0</v>
      </c>
      <c r="G96" s="584">
        <v>0</v>
      </c>
      <c r="H96" s="584">
        <v>0</v>
      </c>
      <c r="I96" s="381">
        <f t="shared" si="5"/>
        <v>0</v>
      </c>
      <c r="J96" s="381">
        <f t="shared" si="6"/>
        <v>0</v>
      </c>
    </row>
    <row r="97" spans="1:10" ht="24" customHeight="1">
      <c r="A97" s="1393"/>
      <c r="B97" s="1284" t="s">
        <v>353</v>
      </c>
      <c r="C97" s="1285"/>
      <c r="D97" s="431">
        <v>0</v>
      </c>
      <c r="E97" s="424">
        <v>0</v>
      </c>
      <c r="F97" s="383">
        <f t="shared" si="7"/>
        <v>0</v>
      </c>
      <c r="G97" s="586">
        <v>0</v>
      </c>
      <c r="H97" s="586">
        <v>0</v>
      </c>
      <c r="I97" s="384">
        <f t="shared" si="5"/>
        <v>0</v>
      </c>
      <c r="J97" s="384">
        <f t="shared" si="6"/>
        <v>0</v>
      </c>
    </row>
    <row r="98" spans="1:10" ht="24" customHeight="1">
      <c r="A98" s="1393"/>
      <c r="B98" s="1394" t="s">
        <v>2198</v>
      </c>
      <c r="C98" s="1394"/>
      <c r="D98" s="433">
        <f>SUM(D96:D97)</f>
        <v>0</v>
      </c>
      <c r="E98" s="390">
        <f>SUM(E96:E97)</f>
        <v>0</v>
      </c>
      <c r="F98" s="386">
        <f t="shared" si="7"/>
        <v>0</v>
      </c>
      <c r="G98" s="390">
        <f>SUM(G96:G97)</f>
        <v>0</v>
      </c>
      <c r="H98" s="390">
        <f>SUM(H96:H97)</f>
        <v>0</v>
      </c>
      <c r="I98" s="387">
        <f t="shared" si="5"/>
        <v>0</v>
      </c>
      <c r="J98" s="387">
        <f t="shared" si="6"/>
        <v>0</v>
      </c>
    </row>
    <row r="99" spans="1:10" ht="24" customHeight="1">
      <c r="A99" s="1392" t="s">
        <v>526</v>
      </c>
      <c r="B99" s="1254" t="s">
        <v>527</v>
      </c>
      <c r="C99" s="1247"/>
      <c r="D99" s="429">
        <v>0</v>
      </c>
      <c r="E99" s="423">
        <v>0</v>
      </c>
      <c r="F99" s="380">
        <f t="shared" si="7"/>
        <v>0</v>
      </c>
      <c r="G99" s="584">
        <v>0</v>
      </c>
      <c r="H99" s="584">
        <v>0</v>
      </c>
      <c r="I99" s="381">
        <f t="shared" si="5"/>
        <v>0</v>
      </c>
      <c r="J99" s="381">
        <f t="shared" si="6"/>
        <v>0</v>
      </c>
    </row>
    <row r="100" spans="1:10" ht="24" customHeight="1">
      <c r="A100" s="1393"/>
      <c r="B100" s="1284" t="s">
        <v>528</v>
      </c>
      <c r="C100" s="1285"/>
      <c r="D100" s="431">
        <v>0</v>
      </c>
      <c r="E100" s="424">
        <v>0</v>
      </c>
      <c r="F100" s="383">
        <f t="shared" si="7"/>
        <v>0</v>
      </c>
      <c r="G100" s="586">
        <v>0</v>
      </c>
      <c r="H100" s="586">
        <v>0</v>
      </c>
      <c r="I100" s="384">
        <f t="shared" si="5"/>
        <v>0</v>
      </c>
      <c r="J100" s="384">
        <f t="shared" si="6"/>
        <v>0</v>
      </c>
    </row>
    <row r="101" spans="1:10" ht="24" customHeight="1">
      <c r="A101" s="1393"/>
      <c r="B101" s="1284" t="s">
        <v>353</v>
      </c>
      <c r="C101" s="1285"/>
      <c r="D101" s="431">
        <v>0</v>
      </c>
      <c r="E101" s="424">
        <v>0</v>
      </c>
      <c r="F101" s="383">
        <f t="shared" si="7"/>
        <v>0</v>
      </c>
      <c r="G101" s="586">
        <v>0</v>
      </c>
      <c r="H101" s="586">
        <v>0</v>
      </c>
      <c r="I101" s="384">
        <f t="shared" si="5"/>
        <v>0</v>
      </c>
      <c r="J101" s="384">
        <f t="shared" si="6"/>
        <v>0</v>
      </c>
    </row>
    <row r="102" spans="1:10" ht="24" customHeight="1">
      <c r="A102" s="1393"/>
      <c r="B102" s="1394" t="s">
        <v>2198</v>
      </c>
      <c r="C102" s="1394"/>
      <c r="D102" s="433">
        <f>SUM(D99:D101)</f>
        <v>0</v>
      </c>
      <c r="E102" s="390">
        <f>SUM(E99:E101)</f>
        <v>0</v>
      </c>
      <c r="F102" s="386">
        <f t="shared" si="7"/>
        <v>0</v>
      </c>
      <c r="G102" s="390">
        <f>SUM(G99:G101)</f>
        <v>0</v>
      </c>
      <c r="H102" s="390">
        <f>SUM(H99:H101)</f>
        <v>0</v>
      </c>
      <c r="I102" s="387">
        <f t="shared" si="5"/>
        <v>0</v>
      </c>
      <c r="J102" s="387">
        <f t="shared" si="6"/>
        <v>0</v>
      </c>
    </row>
    <row r="103" spans="1:10" ht="24" customHeight="1">
      <c r="A103" s="1392" t="s">
        <v>529</v>
      </c>
      <c r="B103" s="1254" t="s">
        <v>530</v>
      </c>
      <c r="C103" s="1247"/>
      <c r="D103" s="429">
        <v>0</v>
      </c>
      <c r="E103" s="423">
        <v>0</v>
      </c>
      <c r="F103" s="380">
        <f t="shared" si="7"/>
        <v>0</v>
      </c>
      <c r="G103" s="584">
        <v>0</v>
      </c>
      <c r="H103" s="584">
        <v>0</v>
      </c>
      <c r="I103" s="381">
        <f aca="true" t="shared" si="8" ref="I103:I117">SUM(G103:H103)</f>
        <v>0</v>
      </c>
      <c r="J103" s="381">
        <f aca="true" t="shared" si="9" ref="J103:J117">F103+I103</f>
        <v>0</v>
      </c>
    </row>
    <row r="104" spans="1:10" ht="24" customHeight="1">
      <c r="A104" s="1392"/>
      <c r="B104" s="1284" t="s">
        <v>531</v>
      </c>
      <c r="C104" s="1285"/>
      <c r="D104" s="431">
        <v>0</v>
      </c>
      <c r="E104" s="424">
        <v>0</v>
      </c>
      <c r="F104" s="383">
        <f t="shared" si="7"/>
        <v>0</v>
      </c>
      <c r="G104" s="586">
        <v>0</v>
      </c>
      <c r="H104" s="586">
        <v>0</v>
      </c>
      <c r="I104" s="384">
        <f t="shared" si="8"/>
        <v>0</v>
      </c>
      <c r="J104" s="384">
        <f t="shared" si="9"/>
        <v>0</v>
      </c>
    </row>
    <row r="105" spans="1:10" ht="24" customHeight="1">
      <c r="A105" s="1392"/>
      <c r="B105" s="1284" t="s">
        <v>532</v>
      </c>
      <c r="C105" s="1285"/>
      <c r="D105" s="431">
        <v>0</v>
      </c>
      <c r="E105" s="424">
        <v>0</v>
      </c>
      <c r="F105" s="383">
        <f t="shared" si="7"/>
        <v>0</v>
      </c>
      <c r="G105" s="586">
        <v>0</v>
      </c>
      <c r="H105" s="586">
        <v>0</v>
      </c>
      <c r="I105" s="384">
        <f t="shared" si="8"/>
        <v>0</v>
      </c>
      <c r="J105" s="384">
        <f t="shared" si="9"/>
        <v>0</v>
      </c>
    </row>
    <row r="106" spans="1:10" ht="24" customHeight="1">
      <c r="A106" s="1392"/>
      <c r="B106" s="1284" t="s">
        <v>533</v>
      </c>
      <c r="C106" s="1285"/>
      <c r="D106" s="431">
        <v>0</v>
      </c>
      <c r="E106" s="424">
        <v>0</v>
      </c>
      <c r="F106" s="383">
        <f t="shared" si="7"/>
        <v>0</v>
      </c>
      <c r="G106" s="586">
        <v>0</v>
      </c>
      <c r="H106" s="586">
        <v>0</v>
      </c>
      <c r="I106" s="384">
        <f t="shared" si="8"/>
        <v>0</v>
      </c>
      <c r="J106" s="384">
        <f t="shared" si="9"/>
        <v>0</v>
      </c>
    </row>
    <row r="107" spans="1:10" ht="24" customHeight="1">
      <c r="A107" s="1392"/>
      <c r="B107" s="1284" t="s">
        <v>534</v>
      </c>
      <c r="C107" s="1285"/>
      <c r="D107" s="431">
        <v>0</v>
      </c>
      <c r="E107" s="424">
        <v>0</v>
      </c>
      <c r="F107" s="383">
        <f t="shared" si="7"/>
        <v>0</v>
      </c>
      <c r="G107" s="586">
        <v>0</v>
      </c>
      <c r="H107" s="586">
        <v>0</v>
      </c>
      <c r="I107" s="384">
        <f t="shared" si="8"/>
        <v>0</v>
      </c>
      <c r="J107" s="384">
        <f t="shared" si="9"/>
        <v>0</v>
      </c>
    </row>
    <row r="108" spans="1:10" ht="24" customHeight="1">
      <c r="A108" s="1393"/>
      <c r="B108" s="1284" t="s">
        <v>535</v>
      </c>
      <c r="C108" s="1285"/>
      <c r="D108" s="431">
        <v>0</v>
      </c>
      <c r="E108" s="424">
        <v>0</v>
      </c>
      <c r="F108" s="383">
        <f t="shared" si="7"/>
        <v>0</v>
      </c>
      <c r="G108" s="586">
        <v>0</v>
      </c>
      <c r="H108" s="586">
        <v>0</v>
      </c>
      <c r="I108" s="384">
        <f t="shared" si="8"/>
        <v>0</v>
      </c>
      <c r="J108" s="384">
        <f t="shared" si="9"/>
        <v>0</v>
      </c>
    </row>
    <row r="109" spans="1:10" ht="24" customHeight="1">
      <c r="A109" s="1393"/>
      <c r="B109" s="1284" t="s">
        <v>353</v>
      </c>
      <c r="C109" s="1285"/>
      <c r="D109" s="431">
        <v>0</v>
      </c>
      <c r="E109" s="424">
        <v>0</v>
      </c>
      <c r="F109" s="383">
        <f t="shared" si="7"/>
        <v>0</v>
      </c>
      <c r="G109" s="586">
        <v>0</v>
      </c>
      <c r="H109" s="586">
        <v>0</v>
      </c>
      <c r="I109" s="384">
        <f t="shared" si="8"/>
        <v>0</v>
      </c>
      <c r="J109" s="384">
        <f t="shared" si="9"/>
        <v>0</v>
      </c>
    </row>
    <row r="110" spans="1:10" ht="24" customHeight="1">
      <c r="A110" s="1393"/>
      <c r="B110" s="1394" t="s">
        <v>2198</v>
      </c>
      <c r="C110" s="1394"/>
      <c r="D110" s="433">
        <f>SUM(D103:D109)</f>
        <v>0</v>
      </c>
      <c r="E110" s="390">
        <f>SUM(E103:E109)</f>
        <v>0</v>
      </c>
      <c r="F110" s="386">
        <f t="shared" si="7"/>
        <v>0</v>
      </c>
      <c r="G110" s="390">
        <f>SUM(G103:G109)</f>
        <v>0</v>
      </c>
      <c r="H110" s="390">
        <f>SUM(H103:H109)</f>
        <v>0</v>
      </c>
      <c r="I110" s="387">
        <f t="shared" si="8"/>
        <v>0</v>
      </c>
      <c r="J110" s="387">
        <f t="shared" si="9"/>
        <v>0</v>
      </c>
    </row>
    <row r="111" spans="1:10" ht="24" customHeight="1">
      <c r="A111" s="1353" t="s">
        <v>536</v>
      </c>
      <c r="B111" s="1353"/>
      <c r="C111" s="1353"/>
      <c r="D111" s="408">
        <v>0</v>
      </c>
      <c r="E111" s="409">
        <v>0</v>
      </c>
      <c r="F111" s="392">
        <f t="shared" si="7"/>
        <v>0</v>
      </c>
      <c r="G111" s="413">
        <v>0</v>
      </c>
      <c r="H111" s="413">
        <v>0</v>
      </c>
      <c r="I111" s="397">
        <f t="shared" si="8"/>
        <v>0</v>
      </c>
      <c r="J111" s="397">
        <f t="shared" si="9"/>
        <v>0</v>
      </c>
    </row>
    <row r="112" spans="1:10" ht="24" customHeight="1">
      <c r="A112" s="1353" t="s">
        <v>1230</v>
      </c>
      <c r="B112" s="1353"/>
      <c r="C112" s="1353"/>
      <c r="D112" s="408">
        <v>0</v>
      </c>
      <c r="E112" s="409">
        <v>0</v>
      </c>
      <c r="F112" s="392">
        <f t="shared" si="7"/>
        <v>0</v>
      </c>
      <c r="G112" s="413">
        <v>0</v>
      </c>
      <c r="H112" s="413">
        <v>0</v>
      </c>
      <c r="I112" s="397">
        <f t="shared" si="8"/>
        <v>0</v>
      </c>
      <c r="J112" s="397">
        <f t="shared" si="9"/>
        <v>0</v>
      </c>
    </row>
    <row r="113" spans="1:10" ht="24" customHeight="1">
      <c r="A113" s="1353" t="s">
        <v>1696</v>
      </c>
      <c r="B113" s="1353"/>
      <c r="C113" s="1353"/>
      <c r="D113" s="408">
        <v>0</v>
      </c>
      <c r="E113" s="409">
        <v>0</v>
      </c>
      <c r="F113" s="392">
        <f t="shared" si="7"/>
        <v>0</v>
      </c>
      <c r="G113" s="413">
        <v>0</v>
      </c>
      <c r="H113" s="413">
        <v>0</v>
      </c>
      <c r="I113" s="397">
        <f t="shared" si="8"/>
        <v>0</v>
      </c>
      <c r="J113" s="397">
        <f t="shared" si="9"/>
        <v>0</v>
      </c>
    </row>
    <row r="114" spans="1:10" ht="24" customHeight="1">
      <c r="A114" s="1392" t="s">
        <v>2308</v>
      </c>
      <c r="B114" s="1254" t="s">
        <v>537</v>
      </c>
      <c r="C114" s="1247"/>
      <c r="D114" s="429">
        <v>0</v>
      </c>
      <c r="E114" s="423">
        <v>0</v>
      </c>
      <c r="F114" s="380">
        <f t="shared" si="7"/>
        <v>0</v>
      </c>
      <c r="G114" s="584">
        <v>0</v>
      </c>
      <c r="H114" s="584">
        <v>0</v>
      </c>
      <c r="I114" s="381">
        <f t="shared" si="8"/>
        <v>0</v>
      </c>
      <c r="J114" s="381">
        <f t="shared" si="9"/>
        <v>0</v>
      </c>
    </row>
    <row r="115" spans="1:10" ht="24" customHeight="1">
      <c r="A115" s="1392"/>
      <c r="B115" s="1284" t="s">
        <v>538</v>
      </c>
      <c r="C115" s="1285"/>
      <c r="D115" s="431">
        <v>0</v>
      </c>
      <c r="E115" s="424">
        <v>0</v>
      </c>
      <c r="F115" s="383">
        <f t="shared" si="7"/>
        <v>0</v>
      </c>
      <c r="G115" s="586">
        <v>0</v>
      </c>
      <c r="H115" s="586">
        <v>0</v>
      </c>
      <c r="I115" s="384">
        <f t="shared" si="8"/>
        <v>0</v>
      </c>
      <c r="J115" s="384">
        <f t="shared" si="9"/>
        <v>0</v>
      </c>
    </row>
    <row r="116" spans="1:10" ht="24" customHeight="1">
      <c r="A116" s="1392"/>
      <c r="B116" s="1284" t="s">
        <v>539</v>
      </c>
      <c r="C116" s="1285"/>
      <c r="D116" s="431">
        <v>0</v>
      </c>
      <c r="E116" s="424">
        <v>0</v>
      </c>
      <c r="F116" s="383">
        <f t="shared" si="7"/>
        <v>0</v>
      </c>
      <c r="G116" s="586">
        <v>0</v>
      </c>
      <c r="H116" s="586">
        <v>0</v>
      </c>
      <c r="I116" s="384">
        <f t="shared" si="8"/>
        <v>0</v>
      </c>
      <c r="J116" s="384">
        <f t="shared" si="9"/>
        <v>0</v>
      </c>
    </row>
    <row r="117" spans="1:10" ht="24" customHeight="1">
      <c r="A117" s="1393"/>
      <c r="B117" s="1394" t="s">
        <v>2198</v>
      </c>
      <c r="C117" s="1394"/>
      <c r="D117" s="433">
        <f>SUM(D114:D116)</f>
        <v>0</v>
      </c>
      <c r="E117" s="390">
        <f>SUM(E114:E116)</f>
        <v>0</v>
      </c>
      <c r="F117" s="386">
        <f>D117+E117</f>
        <v>0</v>
      </c>
      <c r="G117" s="390">
        <f>SUM(G114:G116)</f>
        <v>0</v>
      </c>
      <c r="H117" s="390">
        <f>SUM(H114:H116)</f>
        <v>0</v>
      </c>
      <c r="I117" s="387">
        <f t="shared" si="8"/>
        <v>0</v>
      </c>
      <c r="J117" s="387">
        <f t="shared" si="9"/>
        <v>0</v>
      </c>
    </row>
    <row r="118" spans="1:2" ht="19.5" customHeight="1">
      <c r="A118" s="332"/>
      <c r="B118" s="178"/>
    </row>
  </sheetData>
  <sheetProtection password="CC4D" sheet="1" objects="1" scenarios="1"/>
  <mergeCells count="85">
    <mergeCell ref="B17:C17"/>
    <mergeCell ref="A112:C112"/>
    <mergeCell ref="A7:A16"/>
    <mergeCell ref="B16:C16"/>
    <mergeCell ref="A111:C111"/>
    <mergeCell ref="B7:B10"/>
    <mergeCell ref="B36:C36"/>
    <mergeCell ref="B40:C40"/>
    <mergeCell ref="B52:B59"/>
    <mergeCell ref="A51:C51"/>
    <mergeCell ref="A113:C113"/>
    <mergeCell ref="B24:C24"/>
    <mergeCell ref="B18:B23"/>
    <mergeCell ref="B26:C26"/>
    <mergeCell ref="A17:A26"/>
    <mergeCell ref="A27:A50"/>
    <mergeCell ref="B41:C41"/>
    <mergeCell ref="B27:B29"/>
    <mergeCell ref="B30:B32"/>
    <mergeCell ref="B33:B35"/>
    <mergeCell ref="A114:A117"/>
    <mergeCell ref="B114:C114"/>
    <mergeCell ref="B115:C115"/>
    <mergeCell ref="B116:C116"/>
    <mergeCell ref="B117:C117"/>
    <mergeCell ref="B50:C50"/>
    <mergeCell ref="B49:C49"/>
    <mergeCell ref="B48:C48"/>
    <mergeCell ref="B37:C37"/>
    <mergeCell ref="B38:C38"/>
    <mergeCell ref="B39:C39"/>
    <mergeCell ref="B47:C47"/>
    <mergeCell ref="B42:B45"/>
    <mergeCell ref="B46:C46"/>
    <mergeCell ref="A1:J1"/>
    <mergeCell ref="B13:B15"/>
    <mergeCell ref="A4:C6"/>
    <mergeCell ref="H5:H6"/>
    <mergeCell ref="D4:F4"/>
    <mergeCell ref="B12:C12"/>
    <mergeCell ref="G4:I4"/>
    <mergeCell ref="B11:C11"/>
    <mergeCell ref="G5:G6"/>
    <mergeCell ref="B61:B67"/>
    <mergeCell ref="B68:C68"/>
    <mergeCell ref="A52:A68"/>
    <mergeCell ref="A69:A81"/>
    <mergeCell ref="B69:B72"/>
    <mergeCell ref="B81:C81"/>
    <mergeCell ref="B73:B76"/>
    <mergeCell ref="B77:B80"/>
    <mergeCell ref="B60:C60"/>
    <mergeCell ref="A82:A88"/>
    <mergeCell ref="B82:B86"/>
    <mergeCell ref="B88:C88"/>
    <mergeCell ref="B87:C87"/>
    <mergeCell ref="A89:A92"/>
    <mergeCell ref="B92:C92"/>
    <mergeCell ref="B89:C89"/>
    <mergeCell ref="B90:C90"/>
    <mergeCell ref="B91:C91"/>
    <mergeCell ref="A93:A95"/>
    <mergeCell ref="B93:C93"/>
    <mergeCell ref="B94:C94"/>
    <mergeCell ref="B95:C95"/>
    <mergeCell ref="A96:A98"/>
    <mergeCell ref="B96:C96"/>
    <mergeCell ref="B97:C97"/>
    <mergeCell ref="B98:C98"/>
    <mergeCell ref="B107:C107"/>
    <mergeCell ref="A99:A102"/>
    <mergeCell ref="B99:C99"/>
    <mergeCell ref="B100:C100"/>
    <mergeCell ref="B102:C102"/>
    <mergeCell ref="B101:C101"/>
    <mergeCell ref="L15:O15"/>
    <mergeCell ref="B25:C25"/>
    <mergeCell ref="A103:A110"/>
    <mergeCell ref="B103:C103"/>
    <mergeCell ref="B108:C108"/>
    <mergeCell ref="B109:C109"/>
    <mergeCell ref="B110:C110"/>
    <mergeCell ref="B104:C104"/>
    <mergeCell ref="B105:C105"/>
    <mergeCell ref="B106:C106"/>
  </mergeCells>
  <printOptions horizontalCentered="1"/>
  <pageMargins left="0.7480314960629921" right="0.81" top="0.94" bottom="0.59" header="0.5118110236220472" footer="0.35"/>
  <pageSetup fitToHeight="2" fitToWidth="1"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농협중앙회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배정환</dc:creator>
  <cp:keywords/>
  <dc:description/>
  <cp:lastModifiedBy>농협</cp:lastModifiedBy>
  <cp:lastPrinted>2011-10-08T00:55:52Z</cp:lastPrinted>
  <dcterms:created xsi:type="dcterms:W3CDTF">2002-07-03T01:03:40Z</dcterms:created>
  <dcterms:modified xsi:type="dcterms:W3CDTF">2011-10-12T00:00:04Z</dcterms:modified>
  <cp:category/>
  <cp:version/>
  <cp:contentType/>
  <cp:contentStatus/>
</cp:coreProperties>
</file>