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ThisWorkbook" defaultThemeVersion="124226"/>
  <xr:revisionPtr revIDLastSave="0" documentId="8_{40C160D9-C9CB-4215-9291-F2088FD0A2FD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별첨1.통합(BS)" sheetId="5" r:id="rId1"/>
    <sheet name="별첨1.신용(BS)" sheetId="10" r:id="rId2"/>
    <sheet name="별첨1.일반(BS)" sheetId="13" r:id="rId3"/>
    <sheet name="별첨2.통합(PL)" sheetId="6" r:id="rId4"/>
    <sheet name="별첨2.신용(PL)" sheetId="11" r:id="rId5"/>
    <sheet name="별첨2.일반(PL)" sheetId="14" r:id="rId6"/>
    <sheet name="별첨3.잉여금처분계산서" sheetId="7" r:id="rId7"/>
    <sheet name="별첨4.자본변동표." sheetId="8" r:id="rId8"/>
    <sheet name="별첨5.감사의견서" sheetId="9" r:id="rId9"/>
    <sheet name="별첨6.사업보고서" sheetId="4" r:id="rId10"/>
    <sheet name="Sheet1" sheetId="1" r:id="rId11"/>
    <sheet name="Sheet2" sheetId="2" r:id="rId12"/>
    <sheet name="Sheet3" sheetId="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MyRng02b">'[2]2.부문별추정손익'!$D$57:$E$58,'[2]2.부문별추정손익'!$D$60:$E$60,'[2]2.부문별추정손익'!$D$62:$E$63,'[2]2.부문별추정손익'!$D$65:$E$66,'[2]2.부문별추정손익'!$D$68:$E$69,'[2]2.부문별추정손익'!$D$71:$E$72,'[2]2.부문별추정손익'!$D$74:$G$75,'[2]2.부문별추정손익'!$I$74:$I$75,'[2]2.부문별추정손익'!$D$77:$G$78,'[2]2.부문별추정손익'!$I$77:$I$78,'[2]2.부문별추정손익'!$D$80:$F$80,'[2]2.부문별추정손익'!$I$80,'[2]2.부문별추정손익'!$D$82:$E$86,'[2]2.부문별추정손익'!$E$87,'[2]2.부문별추정손익'!$D$89:$E$90,'[2]2.부문별추정손익'!$D$92:$E$93,'[2]2.부문별추정손익'!$D$98:$E$98</definedName>
    <definedName name="_xlnm.Print_Area" localSheetId="1">'별첨1.신용(BS)'!$A$1:$K$65536</definedName>
    <definedName name="_xlnm.Print_Area" localSheetId="2">'별첨1.일반(BS)'!$A$1:$K$115</definedName>
    <definedName name="_xlnm.Print_Area" localSheetId="0">'별첨1.통합(BS)'!$A$1:$I$65536</definedName>
    <definedName name="_xlnm.Print_Area" localSheetId="5">'별첨2.일반(PL)'!$A$1:$J$65536</definedName>
    <definedName name="_xlnm.Print_Area" localSheetId="3">'별첨2.통합(PL)'!$A$1:$H$104</definedName>
    <definedName name="_xlnm.Print_Area" localSheetId="6">'별첨3.잉여금처분계산서'!$A$1:$F$47</definedName>
    <definedName name="_xlnm.Print_Area" localSheetId="7">'별첨4.자본변동표.'!$A$1:$I$57</definedName>
    <definedName name="_xlnm.Print_Area" localSheetId="9">'별첨6.사업보고서'!$A$1:$G$76</definedName>
    <definedName name="_xlnm.Print_Titles" localSheetId="1">'별첨1.신용(BS)'!$A$5:$IV$6</definedName>
    <definedName name="_xlnm.Print_Titles" localSheetId="2">'별첨1.일반(BS)'!#REF!</definedName>
    <definedName name="_xlnm.Print_Titles" localSheetId="0">'별첨1.통합(BS)'!$A$4:$IV$6</definedName>
    <definedName name="_xlnm.Print_Titles" localSheetId="3">'별첨2.통합(PL)'!$A$4:$IV$6</definedName>
    <definedName name="감가상각충당금">#REF!</definedName>
    <definedName name="개체마춤">[1]!개체마춤</definedName>
    <definedName name="결손금처리">#REF!,#REF!,#REF!,#REF!,#REF!,#REF!</definedName>
    <definedName name="경비">#REF!,#REF!,#REF!</definedName>
    <definedName name="경비1">'[2]17.지도관리비(경비소요액)'!$C$6:$E$9,'[2]17.지도관리비(경비소요액)'!$C$11:$E$12,'[2]17.지도관리비(경비소요액)'!$C$14:$E$33</definedName>
    <definedName name="고정자산">#REF!,#REF!,#REF!,#REF!,#REF!,#REF!,#REF!,#REF!,#REF!,#REF!,#REF!</definedName>
    <definedName name="공제농작물">#REF!,#REF!,#REF!,#REF!,#REF!,#REF!,#REF!,#REF!,#REF!,#REF!,#REF!,#REF!,#REF!,#REF!</definedName>
    <definedName name="공제사업비용">#REF!,#REF!,#REF!,#REF!,#REF!,#REF!,#REF!,#REF!,#REF!,#REF!</definedName>
    <definedName name="공제사업수익">'[3]13.공제수익, 14. 공제비용'!$C$7:$D$18,'[3]13.공제수익, 14. 공제비용'!$F$7:$G$18,'[3]13.공제수익, 14. 공제비용'!$I$7:$I$18</definedName>
    <definedName name="기준월">[4]자료입력!#REF!</definedName>
    <definedName name="기타손익">'[5]기타손익(5)'!$C$6:$G$14,'[5]기타손익(5)'!$C$16:$G$17,'[5]기타손익(5)'!$C$29:$D$35,'[5]기타손익(5)'!$F$29:$F$35,'[5]기타손익(5)'!$J$29:$K$35,'[5]기타손익(5)'!$M$29:$M$35,'[5]기타손익(5)'!$C$37:$D$41,'[5]기타손익(5)'!$F$37:$F$41,'[5]기타손익(5)'!$J$37:$K$41,'[5]기타손익(5)'!$M$37:$M$41,'[5]기타손익(5)'!$D$47:$M$50</definedName>
    <definedName name="대손충당금">#REF!,#REF!,#REF!,#REF!,#REF!,#REF!,#REF!,#REF!,#REF!,#REF!,#REF!,#REF!,#REF!,#REF!,#REF!,#REF!,#REF!</definedName>
    <definedName name="대손충당금2">#REF!</definedName>
    <definedName name="대출금이자">'[3]4.대출금이자계산'!$C$9:$D$20,'[3]4.대출금이자계산'!$F$9:$J$20,'[3]4.대출금이자계산'!$M$9:$R$20,'[3]4.대출금이자계산'!$C$23:$D$39,'[3]4.대출금이자계산'!$F$23:$J$39,'[3]4.대출금이자계산'!$M$23:$R$39</definedName>
    <definedName name="부문별추정손익">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</definedName>
    <definedName name="부문별추정손익2">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,'[3]2.부문별추정손익'!#REF!</definedName>
    <definedName name="부문별추정손익3">'[3]2.부문별추정손익'!#REF!</definedName>
    <definedName name="사업외">#REF!,#REF!,#REF!,#REF!,#REF!,#REF!,#REF!,#REF!,#REF!</definedName>
    <definedName name="산출월수">[6]입력!$AC$5</definedName>
    <definedName name="산출일수">[6]입력!$AC$7</definedName>
    <definedName name="신용기타비용">'[3]9.신용기타비용'!#REF!,'[3]9.신용기타비용'!#REF!,'[3]9.신용기타비용'!#REF!,'[3]9.신용기타비용'!#REF!,'[3]9.신용기타비용'!#REF!,'[3]9.신용기타비용'!#REF!,'[3]9.신용기타비용'!$D$9:$E$14,'[3]9.신용기타비용'!$G$9:$H$14</definedName>
    <definedName name="신용기타수익">'[3]8.신용기타수익'!$E$8:$F$22,'[3]8.신용기타수익'!$H$8:$I$22,'[3]8.신용기타수익'!$E$24:$F$36,'[3]8.신용기타수익'!$H$24:$I$36,'[3]8.신용기타수익'!$E$40:$F$40,'[3]8.신용기타수익'!$H$40:$I$40,'[3]8.신용기타수익'!$E$42:$F$47,'[3]8.신용기타수익'!$H$42:$I$47,'[3]8.신용기타수익'!$E$49:$F$52,'[3]8.신용기타수익'!$H$49:$I$52,'[3]8.신용기타수익'!$E$54:$F$55,'[3]8.신용기타수익'!$H$54:$I$55</definedName>
    <definedName name="신용보정">#REF!,#REF!,#REF!,#REF!,#REF!,#REF!,#REF!,#REF!,#REF!,#REF!,#REF!,#REF!</definedName>
    <definedName name="신용손익1">#REF!,#REF!,#REF!,#REF!,#REF!,#REF!,#REF!,#REF!</definedName>
    <definedName name="신용손익2">#REF!,#REF!,#REF!,#REF!,#REF!,#REF!,#REF!,#REF!,#REF!,#REF!</definedName>
    <definedName name="연말추정">'[3]1.연말추정사업'!$D$14:$E$15,'[3]1.연말추정사업'!$G$14:$I$15,'[3]1.연말추정사업'!$D$17:$E$19,'[3]1.연말추정사업'!$G$17:$I$19,'[3]1.연말추정사업'!$D$21:$E$23,'[3]1.연말추정사업'!$G$21:$I$23,'[3]1.연말추정사업'!$D$24:$D$27,'[3]1.연말추정사업'!$D$29:$E$30,'[3]1.연말추정사업'!$G$29:$G$30,'[3]1.연말추정사업'!$D$32:$E$39,'[3]1.연말추정사업'!$G$32:$I$32,'[3]1.연말추정사업'!$G$33:$G$39,'[3]1.연말추정사업'!$I$33,'[3]1.연말추정사업'!$H$37:$I$39</definedName>
    <definedName name="예수금이자">'[3]5.예수금이자계산'!$B$8:$C$19,'[3]5.예수금이자계산'!$E$8:$E$19,'[3]5.예수금이자계산'!$H$8:$H$19,'[3]5.예수금이자계산'!$I$12,'[3]5.예수금이자계산'!$I$14,'[3]5.예수금이자계산'!$J$8:$J$19</definedName>
    <definedName name="예치금이자">'[3]7.예치금이자계산'!$D$7:$E$11,'[3]7.예치금이자계산'!$G$7:$G$11,'[3]7.예치금이자계산'!$I$7:$I$11</definedName>
    <definedName name="인건비">'[3]15. 판매관리비'!$E$6:$G$16,'[3]15. 판매관리비'!$E$18:$G$32,'[3]15. 판매관리비'!$E$34:$G$34,'[3]15. 판매관리비'!$E$37:$F$37,'[3]15. 판매관리비'!$E$38:$G$39</definedName>
    <definedName name="인건비조합원">'[5]인건비,조합원'!$C$5:$N$6,'[5]인건비,조합원'!$C$16:$F$19,'[5]인건비,조합원'!$H$16:$P$19,'[5]인건비,조합원'!$D$33:$I$33,'[5]인건비,조합원'!$N$33:$O$33,'[5]인건비,조합원'!$C$38:$Q$39,'[5]인건비,조합원'!$C$47:$H$48,'[5]인건비,조합원'!$K$47:$N$48</definedName>
    <definedName name="일반보정">#REF!,#REF!,#REF!,#REF!,#REF!,#REF!,#REF!,#REF!,#REF!,#REF!,#REF!,#REF!,#REF!,#REF!,#REF!,#REF!</definedName>
    <definedName name="일반사업비용">#REF!,#REF!,#REF!,#REF!,#REF!,#REF!,#REF!,#REF!,#REF!,#REF!,#REF!,#REF!,#REF!,#REF!,#REF!,#REF!</definedName>
    <definedName name="일반사업비용2">#REF!,#REF!</definedName>
    <definedName name="일반사업수익">#REF!,#REF!,#REF!,#REF!,#REF!,#REF!,#REF!,#REF!,#REF!,#REF!,#REF!,#REF!,#REF!,#REF!,#REF!,#REF!</definedName>
    <definedName name="일반사업수익2">#REF!,#REF!,#REF!,#REF!</definedName>
    <definedName name="일반손익1">#REF!,#REF!,#REF!,#REF!,#REF!,#REF!,#REF!</definedName>
    <definedName name="일반손익2">#REF!,#REF!,#REF!,#REF!,#REF!,#REF!,#REF!</definedName>
    <definedName name="일반손익31">#REF!,#REF!,#REF!,#REF!,#REF!,#REF!,#REF!,#REF!,#REF!,#REF!,#REF!,#REF!,#REF!,#REF!,#REF!</definedName>
    <definedName name="일반손익32">#REF!,#REF!,#REF!,#REF!,#REF!,#REF!,#REF!,#REF!,#REF!,#REF!</definedName>
    <definedName name="잉여금처분">#REF!,#REF!,#REF!,#REF!,#REF!,#REF!,#REF!,#REF!,#REF!,#REF!,#REF!,#REF!,#REF!,#REF!,#REF!,#REF!</definedName>
    <definedName name="자금운용">'[3]3.종합자금(신용-운용)'!$D$7:$L$17,'[3]3.종합자금(신용-운용)'!$D$19:$L$33,'[3]3.종합자금(신용-운용)'!$D$35:$L$51,'[3]3.종합자금(신용-운용)'!$D$66:$L$74,'[3]3.종합자금(신용-운용)'!#REF!</definedName>
    <definedName name="자금조달">'[3]3-3.조달(일반)'!#REF!,'[3]3-3.조달(일반)'!#REF!,'[3]3-3.조달(일반)'!#REF!,'[3]3-3.조달(일반)'!#REF!,'[3]3-3.조달(일반)'!#REF!</definedName>
    <definedName name="작업년도">[4]자료입력!#REF!</definedName>
    <definedName name="준조합원지분">'[5]준조합원,지분'!$C$7:$F$9,'[5]준조합원,지분'!$C$15:$I$15,'[5]준조합원,지분'!$C$21:$I$21,'[5]준조합원,지분'!$C$32:$G$33,'[5]준조합원,지분'!$I$32:$I$33,'[5]준조합원,지분'!$C$43:$E$43,'[5]준조합원,지분'!$G$43:$I$43,'[5]준조합원,지분'!$C$52:$E$52,'[5]준조합원,지분'!$G$52:$I$52</definedName>
    <definedName name="지도사업비">'[3]17.교육지원. 법인세'!$C$6:$E$12,'[3]17.교육지원. 법인세'!$C$14:$E$18,'[3]17.교육지원. 법인세'!#REF!</definedName>
    <definedName name="직원명부_본지소__일반현황_List">#REF!</definedName>
    <definedName name="차입금">#REF!,#REF!,#REF!,#REF!,#REF!,#REF!,#REF!,#REF!,#REF!</definedName>
    <definedName name="차입금이자">'[3]6.차입금이자계산'!$D$8:$F$13,'[3]6.차입금이자계산'!$H$8:$J$13,'[3]6.차입금이자계산'!$D$15:$F$33,'[3]6.차입금이자계산'!$H$15:$J$33,'[3]6.차입금이자계산'!$D$35:$F$35,'[3]6.차입금이자계산'!$H$35:$J$35,'[3]6.차입금이자계산'!#REF!,'[3]6.차입금이자계산'!#REF!,'[3]6.차입금이자계산'!#REF!,'[3]6.차입금이자계산'!#REF!,'[3]6.차입금이자계산'!#REF!,'[3]6.차입금이자계산'!#REF!,'[3]6.차입금이자계산'!#REF!</definedName>
    <definedName name="평균종사인원">[5]평균종사인원!$C$7:$F$7,[5]평균종사인원!$I$7:$L$7,[5]평균종사인원!$O$7,[5]평균종사인원!$C$14:$G$25,[5]평균종사인원!$I$14:$R$25,[5]평균종사인원!$C$28:$G$35,[5]평균종사인원!$I$28:$R$35,[5]평균종사인원!$C$45:$G$56,[5]평균종사인원!$I$45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4" l="1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J63" i="14"/>
  <c r="I63" i="14"/>
  <c r="E63" i="14"/>
  <c r="D63" i="14"/>
  <c r="E62" i="14"/>
  <c r="D62" i="14"/>
  <c r="J61" i="14"/>
  <c r="I61" i="14"/>
  <c r="E61" i="14"/>
  <c r="D61" i="14"/>
  <c r="E60" i="14"/>
  <c r="D60" i="14"/>
  <c r="J59" i="14"/>
  <c r="I59" i="14"/>
  <c r="E59" i="14"/>
  <c r="D59" i="14"/>
  <c r="J58" i="14"/>
  <c r="I58" i="14"/>
  <c r="E58" i="14"/>
  <c r="D58" i="14"/>
  <c r="J57" i="14"/>
  <c r="I57" i="14"/>
  <c r="E57" i="14"/>
  <c r="D57" i="14"/>
  <c r="J56" i="14"/>
  <c r="I56" i="14"/>
  <c r="E56" i="14"/>
  <c r="D56" i="14"/>
  <c r="J55" i="14"/>
  <c r="I55" i="14"/>
  <c r="E55" i="14"/>
  <c r="D55" i="14"/>
  <c r="J54" i="14"/>
  <c r="I54" i="14"/>
  <c r="E54" i="14"/>
  <c r="D54" i="14"/>
  <c r="J53" i="14"/>
  <c r="I53" i="14"/>
  <c r="E53" i="14"/>
  <c r="D53" i="14"/>
  <c r="J52" i="14"/>
  <c r="I52" i="14"/>
  <c r="E52" i="14"/>
  <c r="D52" i="14"/>
  <c r="J51" i="14"/>
  <c r="I51" i="14"/>
  <c r="E51" i="14"/>
  <c r="D51" i="14"/>
  <c r="J50" i="14"/>
  <c r="I50" i="14"/>
  <c r="J49" i="14"/>
  <c r="I49" i="14"/>
  <c r="E49" i="14"/>
  <c r="D49" i="14"/>
  <c r="J48" i="14"/>
  <c r="I48" i="14"/>
  <c r="E48" i="14"/>
  <c r="D48" i="14"/>
  <c r="J47" i="14"/>
  <c r="I47" i="14"/>
  <c r="E47" i="14"/>
  <c r="D47" i="14"/>
  <c r="J46" i="14"/>
  <c r="I46" i="14"/>
  <c r="E46" i="14"/>
  <c r="D46" i="14"/>
  <c r="J45" i="14"/>
  <c r="I45" i="14"/>
  <c r="E45" i="14"/>
  <c r="D45" i="14"/>
  <c r="J44" i="14"/>
  <c r="I44" i="14"/>
  <c r="E44" i="14"/>
  <c r="D44" i="14"/>
  <c r="J43" i="14"/>
  <c r="I43" i="14"/>
  <c r="E43" i="14"/>
  <c r="E42" i="14" s="1"/>
  <c r="D43" i="14"/>
  <c r="D42" i="14" s="1"/>
  <c r="J42" i="14"/>
  <c r="I42" i="14"/>
  <c r="J41" i="14"/>
  <c r="I41" i="14"/>
  <c r="E41" i="14"/>
  <c r="D41" i="14"/>
  <c r="J40" i="14"/>
  <c r="I40" i="14"/>
  <c r="I25" i="14" s="1"/>
  <c r="J39" i="14"/>
  <c r="I39" i="14"/>
  <c r="E39" i="14"/>
  <c r="D39" i="14"/>
  <c r="J38" i="14"/>
  <c r="I38" i="14"/>
  <c r="E38" i="14"/>
  <c r="D38" i="14"/>
  <c r="J37" i="14"/>
  <c r="I37" i="14"/>
  <c r="E37" i="14"/>
  <c r="D37" i="14"/>
  <c r="J36" i="14"/>
  <c r="I36" i="14"/>
  <c r="E36" i="14"/>
  <c r="D36" i="14"/>
  <c r="J35" i="14"/>
  <c r="I35" i="14"/>
  <c r="E35" i="14"/>
  <c r="D35" i="14"/>
  <c r="J34" i="14"/>
  <c r="I34" i="14"/>
  <c r="E34" i="14"/>
  <c r="D34" i="14"/>
  <c r="J33" i="14"/>
  <c r="I33" i="14"/>
  <c r="E33" i="14"/>
  <c r="D33" i="14"/>
  <c r="J32" i="14"/>
  <c r="I32" i="14"/>
  <c r="E32" i="14"/>
  <c r="D32" i="14"/>
  <c r="J31" i="14"/>
  <c r="I31" i="14"/>
  <c r="E31" i="14"/>
  <c r="D31" i="14"/>
  <c r="J30" i="14"/>
  <c r="I30" i="14"/>
  <c r="E30" i="14"/>
  <c r="D30" i="14"/>
  <c r="J29" i="14"/>
  <c r="I29" i="14"/>
  <c r="E29" i="14"/>
  <c r="D29" i="14"/>
  <c r="J28" i="14"/>
  <c r="I28" i="14"/>
  <c r="E28" i="14"/>
  <c r="E27" i="14" s="1"/>
  <c r="D28" i="14"/>
  <c r="D27" i="14" s="1"/>
  <c r="J27" i="14"/>
  <c r="I27" i="14"/>
  <c r="J26" i="14"/>
  <c r="I26" i="14"/>
  <c r="M25" i="14"/>
  <c r="L25" i="14"/>
  <c r="D22" i="14" s="1"/>
  <c r="J25" i="14"/>
  <c r="E25" i="14"/>
  <c r="D25" i="14"/>
  <c r="M24" i="14"/>
  <c r="L24" i="14"/>
  <c r="J24" i="14"/>
  <c r="I24" i="14"/>
  <c r="E24" i="14"/>
  <c r="D24" i="14"/>
  <c r="J23" i="14"/>
  <c r="I23" i="14"/>
  <c r="E23" i="14"/>
  <c r="D23" i="14"/>
  <c r="J22" i="14"/>
  <c r="I22" i="14"/>
  <c r="E22" i="14"/>
  <c r="M21" i="14"/>
  <c r="L21" i="14"/>
  <c r="J21" i="14"/>
  <c r="I21" i="14"/>
  <c r="E21" i="14"/>
  <c r="D21" i="14"/>
  <c r="M20" i="14"/>
  <c r="L20" i="14"/>
  <c r="J20" i="14"/>
  <c r="I20" i="14"/>
  <c r="M19" i="14"/>
  <c r="L19" i="14"/>
  <c r="J19" i="14"/>
  <c r="I19" i="14"/>
  <c r="J18" i="14"/>
  <c r="I18" i="14"/>
  <c r="E18" i="14"/>
  <c r="D18" i="14"/>
  <c r="J17" i="14"/>
  <c r="I17" i="14"/>
  <c r="E17" i="14"/>
  <c r="J16" i="14"/>
  <c r="I16" i="14"/>
  <c r="E16" i="14"/>
  <c r="D16" i="14"/>
  <c r="J15" i="14"/>
  <c r="I15" i="14"/>
  <c r="N15" i="14" s="1"/>
  <c r="E15" i="14"/>
  <c r="D15" i="14"/>
  <c r="J14" i="14"/>
  <c r="I14" i="14"/>
  <c r="E14" i="14"/>
  <c r="D14" i="14"/>
  <c r="J13" i="14"/>
  <c r="I13" i="14"/>
  <c r="E13" i="14"/>
  <c r="D13" i="14"/>
  <c r="J12" i="14"/>
  <c r="I12" i="14"/>
  <c r="E12" i="14"/>
  <c r="D12" i="14"/>
  <c r="J11" i="14"/>
  <c r="I11" i="14"/>
  <c r="E11" i="14"/>
  <c r="D11" i="14"/>
  <c r="J10" i="14"/>
  <c r="I10" i="14"/>
  <c r="E10" i="14"/>
  <c r="D10" i="14"/>
  <c r="J9" i="14"/>
  <c r="I9" i="14"/>
  <c r="E9" i="14"/>
  <c r="D9" i="14"/>
  <c r="J8" i="14"/>
  <c r="I8" i="14"/>
  <c r="E8" i="14"/>
  <c r="E7" i="14" s="1"/>
  <c r="D8" i="14"/>
  <c r="D7" i="14" s="1"/>
  <c r="J7" i="14"/>
  <c r="I7" i="14"/>
  <c r="A3" i="14"/>
  <c r="A2" i="14"/>
  <c r="K127" i="13"/>
  <c r="K88" i="13" s="1"/>
  <c r="J127" i="13"/>
  <c r="J88" i="13" s="1"/>
  <c r="K126" i="13"/>
  <c r="J126" i="13"/>
  <c r="K123" i="13"/>
  <c r="J123" i="13"/>
  <c r="K122" i="13"/>
  <c r="J122" i="13"/>
  <c r="K121" i="13"/>
  <c r="J121" i="13"/>
  <c r="K120" i="13"/>
  <c r="J120" i="13"/>
  <c r="E114" i="13"/>
  <c r="D114" i="13"/>
  <c r="E113" i="13"/>
  <c r="D113" i="13"/>
  <c r="E110" i="13"/>
  <c r="D110" i="13"/>
  <c r="E109" i="13"/>
  <c r="D109" i="13"/>
  <c r="E108" i="13"/>
  <c r="D108" i="13"/>
  <c r="E107" i="13"/>
  <c r="E106" i="13" s="1"/>
  <c r="D107" i="13"/>
  <c r="D106" i="13" s="1"/>
  <c r="E105" i="13"/>
  <c r="D105" i="13"/>
  <c r="E104" i="13"/>
  <c r="D104" i="13"/>
  <c r="E103" i="13"/>
  <c r="D103" i="13"/>
  <c r="E102" i="13"/>
  <c r="D102" i="13"/>
  <c r="E101" i="13"/>
  <c r="D101" i="13"/>
  <c r="E100" i="13"/>
  <c r="D100" i="13"/>
  <c r="E99" i="13"/>
  <c r="D99" i="13"/>
  <c r="E98" i="13"/>
  <c r="D98" i="13"/>
  <c r="E97" i="13"/>
  <c r="E96" i="13" s="1"/>
  <c r="D97" i="13"/>
  <c r="D96" i="13" s="1"/>
  <c r="E95" i="13"/>
  <c r="D95" i="13"/>
  <c r="E94" i="13"/>
  <c r="D94" i="13"/>
  <c r="E93" i="13"/>
  <c r="D93" i="13"/>
  <c r="E92" i="13"/>
  <c r="D92" i="13"/>
  <c r="E91" i="13"/>
  <c r="K90" i="13"/>
  <c r="J90" i="13"/>
  <c r="E90" i="13"/>
  <c r="D90" i="13"/>
  <c r="E89" i="13"/>
  <c r="E88" i="13"/>
  <c r="D88" i="13"/>
  <c r="K87" i="13"/>
  <c r="J87" i="13"/>
  <c r="E87" i="13"/>
  <c r="D87" i="13"/>
  <c r="K86" i="13"/>
  <c r="J86" i="13"/>
  <c r="E86" i="13"/>
  <c r="D86" i="13"/>
  <c r="E85" i="13"/>
  <c r="D85" i="13"/>
  <c r="K84" i="13"/>
  <c r="J84" i="13"/>
  <c r="E84" i="13"/>
  <c r="D84" i="13"/>
  <c r="K83" i="13"/>
  <c r="J83" i="13"/>
  <c r="E83" i="13"/>
  <c r="D83" i="13"/>
  <c r="K82" i="13"/>
  <c r="J82" i="13"/>
  <c r="E82" i="13"/>
  <c r="D82" i="13"/>
  <c r="E81" i="13"/>
  <c r="E80" i="13"/>
  <c r="D80" i="13"/>
  <c r="K79" i="13"/>
  <c r="J79" i="13"/>
  <c r="E79" i="13"/>
  <c r="D79" i="13"/>
  <c r="E78" i="13"/>
  <c r="D78" i="13"/>
  <c r="E77" i="13"/>
  <c r="E76" i="13" s="1"/>
  <c r="D77" i="13"/>
  <c r="D76" i="13" s="1"/>
  <c r="K76" i="13"/>
  <c r="J76" i="13"/>
  <c r="E75" i="13"/>
  <c r="D75" i="13"/>
  <c r="E74" i="13"/>
  <c r="D74" i="13"/>
  <c r="K73" i="13"/>
  <c r="K72" i="13" s="1"/>
  <c r="J73" i="13"/>
  <c r="E73" i="13"/>
  <c r="D73" i="13"/>
  <c r="J72" i="13"/>
  <c r="K71" i="13"/>
  <c r="K69" i="13" s="1"/>
  <c r="J71" i="13"/>
  <c r="E71" i="13"/>
  <c r="D71" i="13"/>
  <c r="K70" i="13"/>
  <c r="J70" i="13"/>
  <c r="E70" i="13"/>
  <c r="D70" i="13"/>
  <c r="J69" i="13"/>
  <c r="E69" i="13"/>
  <c r="D69" i="13"/>
  <c r="K68" i="13"/>
  <c r="J68" i="13"/>
  <c r="E68" i="13"/>
  <c r="D68" i="13"/>
  <c r="K67" i="13"/>
  <c r="K65" i="13" s="1"/>
  <c r="K64" i="13" s="1"/>
  <c r="J67" i="13"/>
  <c r="E67" i="13"/>
  <c r="E66" i="13" s="1"/>
  <c r="E65" i="13" s="1"/>
  <c r="D67" i="13"/>
  <c r="K66" i="13"/>
  <c r="J66" i="13"/>
  <c r="D66" i="13"/>
  <c r="J65" i="13"/>
  <c r="J64" i="13" s="1"/>
  <c r="E64" i="13"/>
  <c r="D64" i="13"/>
  <c r="D63" i="13" s="1"/>
  <c r="K63" i="13"/>
  <c r="J63" i="13"/>
  <c r="E63" i="13"/>
  <c r="K62" i="13"/>
  <c r="J62" i="13"/>
  <c r="E62" i="13"/>
  <c r="D62" i="13"/>
  <c r="K61" i="13"/>
  <c r="J61" i="13"/>
  <c r="E61" i="13"/>
  <c r="D61" i="13"/>
  <c r="K60" i="13"/>
  <c r="J60" i="13"/>
  <c r="E60" i="13"/>
  <c r="D60" i="13"/>
  <c r="D59" i="13" s="1"/>
  <c r="K59" i="13"/>
  <c r="K58" i="13" s="1"/>
  <c r="J59" i="13"/>
  <c r="J58" i="13" s="1"/>
  <c r="E59" i="13"/>
  <c r="E58" i="13"/>
  <c r="D58" i="13"/>
  <c r="E57" i="13"/>
  <c r="E52" i="13" s="1"/>
  <c r="D57" i="13"/>
  <c r="E56" i="13"/>
  <c r="D56" i="13"/>
  <c r="K55" i="13"/>
  <c r="J55" i="13"/>
  <c r="E55" i="13"/>
  <c r="D55" i="13"/>
  <c r="K54" i="13"/>
  <c r="J54" i="13"/>
  <c r="E54" i="13"/>
  <c r="D54" i="13"/>
  <c r="K53" i="13"/>
  <c r="J53" i="13"/>
  <c r="E53" i="13"/>
  <c r="D53" i="13"/>
  <c r="D52" i="13" s="1"/>
  <c r="K52" i="13"/>
  <c r="J52" i="13"/>
  <c r="K51" i="13"/>
  <c r="J51" i="13"/>
  <c r="E51" i="13"/>
  <c r="D51" i="13"/>
  <c r="K50" i="13"/>
  <c r="J50" i="13"/>
  <c r="E50" i="13"/>
  <c r="D50" i="13"/>
  <c r="K49" i="13"/>
  <c r="J49" i="13"/>
  <c r="E49" i="13"/>
  <c r="D49" i="13"/>
  <c r="K48" i="13"/>
  <c r="J48" i="13"/>
  <c r="E48" i="13"/>
  <c r="D48" i="13"/>
  <c r="K47" i="13"/>
  <c r="J47" i="13"/>
  <c r="E47" i="13"/>
  <c r="D47" i="13"/>
  <c r="K46" i="13"/>
  <c r="J46" i="13"/>
  <c r="E46" i="13"/>
  <c r="D46" i="13"/>
  <c r="K45" i="13"/>
  <c r="J45" i="13"/>
  <c r="E45" i="13"/>
  <c r="D45" i="13"/>
  <c r="K44" i="13"/>
  <c r="J44" i="13"/>
  <c r="E44" i="13"/>
  <c r="D44" i="13"/>
  <c r="K43" i="13"/>
  <c r="J43" i="13"/>
  <c r="E43" i="13"/>
  <c r="D43" i="13"/>
  <c r="K42" i="13"/>
  <c r="K38" i="13" s="1"/>
  <c r="J42" i="13"/>
  <c r="E42" i="13"/>
  <c r="D42" i="13"/>
  <c r="K41" i="13"/>
  <c r="J41" i="13"/>
  <c r="E41" i="13"/>
  <c r="D41" i="13"/>
  <c r="K40" i="13"/>
  <c r="J40" i="13"/>
  <c r="D40" i="13"/>
  <c r="M39" i="13"/>
  <c r="L39" i="13"/>
  <c r="K39" i="13"/>
  <c r="J39" i="13"/>
  <c r="E39" i="13"/>
  <c r="D39" i="13"/>
  <c r="D38" i="13" s="1"/>
  <c r="J38" i="13"/>
  <c r="K37" i="13"/>
  <c r="J37" i="13"/>
  <c r="K36" i="13"/>
  <c r="J36" i="13"/>
  <c r="E36" i="13"/>
  <c r="D36" i="13"/>
  <c r="K35" i="13"/>
  <c r="K34" i="13" s="1"/>
  <c r="J35" i="13"/>
  <c r="E35" i="13"/>
  <c r="D35" i="13"/>
  <c r="J34" i="13"/>
  <c r="E34" i="13"/>
  <c r="D34" i="13"/>
  <c r="K33" i="13"/>
  <c r="J33" i="13"/>
  <c r="E33" i="13"/>
  <c r="D33" i="13"/>
  <c r="K32" i="13"/>
  <c r="J32" i="13"/>
  <c r="E32" i="13"/>
  <c r="D32" i="13"/>
  <c r="K31" i="13"/>
  <c r="J31" i="13"/>
  <c r="E31" i="13"/>
  <c r="D31" i="13"/>
  <c r="K30" i="13"/>
  <c r="J30" i="13"/>
  <c r="E30" i="13"/>
  <c r="D30" i="13"/>
  <c r="K29" i="13"/>
  <c r="K28" i="13" s="1"/>
  <c r="J29" i="13"/>
  <c r="J28" i="13" s="1"/>
  <c r="E28" i="13"/>
  <c r="D28" i="13"/>
  <c r="K27" i="13"/>
  <c r="J27" i="13"/>
  <c r="K26" i="13"/>
  <c r="J26" i="13"/>
  <c r="E26" i="13"/>
  <c r="D26" i="13"/>
  <c r="K25" i="13"/>
  <c r="J25" i="13"/>
  <c r="K24" i="13"/>
  <c r="J24" i="13"/>
  <c r="E24" i="13"/>
  <c r="D24" i="13"/>
  <c r="K23" i="13"/>
  <c r="J23" i="13"/>
  <c r="E23" i="13"/>
  <c r="D23" i="13"/>
  <c r="K22" i="13"/>
  <c r="J22" i="13"/>
  <c r="E22" i="13"/>
  <c r="D22" i="13"/>
  <c r="K21" i="13"/>
  <c r="J21" i="13"/>
  <c r="E21" i="13"/>
  <c r="D21" i="13"/>
  <c r="K20" i="13"/>
  <c r="J20" i="13"/>
  <c r="E20" i="13"/>
  <c r="K19" i="13"/>
  <c r="J19" i="13"/>
  <c r="E19" i="13"/>
  <c r="D19" i="13"/>
  <c r="K18" i="13"/>
  <c r="J18" i="13"/>
  <c r="K17" i="13"/>
  <c r="J17" i="13"/>
  <c r="E17" i="13"/>
  <c r="D17" i="13"/>
  <c r="K16" i="13"/>
  <c r="J16" i="13"/>
  <c r="K15" i="13"/>
  <c r="J15" i="13"/>
  <c r="E15" i="13"/>
  <c r="D15" i="13"/>
  <c r="K14" i="13"/>
  <c r="J14" i="13"/>
  <c r="E14" i="13"/>
  <c r="D14" i="13"/>
  <c r="K13" i="13"/>
  <c r="J13" i="13"/>
  <c r="E13" i="13"/>
  <c r="D13" i="13"/>
  <c r="K12" i="13"/>
  <c r="J12" i="13"/>
  <c r="E12" i="13"/>
  <c r="D12" i="13"/>
  <c r="K11" i="13"/>
  <c r="J11" i="13"/>
  <c r="E11" i="13"/>
  <c r="D11" i="13"/>
  <c r="K10" i="13"/>
  <c r="J10" i="13"/>
  <c r="E10" i="13"/>
  <c r="D10" i="13"/>
  <c r="K9" i="13"/>
  <c r="J9" i="13"/>
  <c r="J7" i="13" s="1"/>
  <c r="E9" i="13"/>
  <c r="E8" i="13" s="1"/>
  <c r="D9" i="13"/>
  <c r="D8" i="13" s="1"/>
  <c r="D7" i="13" s="1"/>
  <c r="K8" i="13"/>
  <c r="J8" i="13"/>
  <c r="A3" i="13"/>
  <c r="A2" i="13"/>
  <c r="E76" i="11"/>
  <c r="D76" i="11"/>
  <c r="E75" i="11"/>
  <c r="D75" i="11"/>
  <c r="E74" i="11"/>
  <c r="D74" i="11"/>
  <c r="E73" i="11"/>
  <c r="D73" i="11"/>
  <c r="E72" i="11"/>
  <c r="E71" i="11"/>
  <c r="D71" i="11"/>
  <c r="E70" i="11"/>
  <c r="D70" i="11"/>
  <c r="E69" i="11"/>
  <c r="E68" i="11" s="1"/>
  <c r="D69" i="11"/>
  <c r="D68" i="11" s="1"/>
  <c r="E67" i="11"/>
  <c r="D67" i="11"/>
  <c r="J66" i="11"/>
  <c r="I66" i="11"/>
  <c r="E66" i="11"/>
  <c r="D66" i="11"/>
  <c r="E65" i="11"/>
  <c r="D65" i="11"/>
  <c r="E64" i="11"/>
  <c r="E63" i="11" s="1"/>
  <c r="D64" i="11"/>
  <c r="D63" i="11"/>
  <c r="E62" i="11"/>
  <c r="E59" i="11" s="1"/>
  <c r="D62" i="11"/>
  <c r="J61" i="11"/>
  <c r="I61" i="11"/>
  <c r="E61" i="11"/>
  <c r="D61" i="11"/>
  <c r="E60" i="11"/>
  <c r="D60" i="11"/>
  <c r="D59" i="11" s="1"/>
  <c r="J59" i="11"/>
  <c r="I59" i="11"/>
  <c r="J58" i="11"/>
  <c r="I58" i="11"/>
  <c r="E58" i="11"/>
  <c r="D58" i="11"/>
  <c r="J57" i="11"/>
  <c r="I57" i="11"/>
  <c r="E57" i="11"/>
  <c r="D57" i="11"/>
  <c r="J56" i="11"/>
  <c r="I56" i="11"/>
  <c r="E56" i="11"/>
  <c r="D56" i="11"/>
  <c r="J55" i="11"/>
  <c r="I55" i="11"/>
  <c r="E55" i="11"/>
  <c r="D55" i="11"/>
  <c r="J54" i="11"/>
  <c r="I54" i="11"/>
  <c r="E54" i="11"/>
  <c r="D54" i="11"/>
  <c r="J53" i="11"/>
  <c r="I53" i="11"/>
  <c r="E53" i="11"/>
  <c r="D53" i="11"/>
  <c r="J52" i="11"/>
  <c r="I52" i="11"/>
  <c r="E52" i="11"/>
  <c r="D52" i="11"/>
  <c r="J51" i="11"/>
  <c r="I51" i="11"/>
  <c r="E51" i="11"/>
  <c r="D51" i="11"/>
  <c r="D50" i="11" s="1"/>
  <c r="J50" i="11"/>
  <c r="I50" i="11"/>
  <c r="J49" i="11"/>
  <c r="I49" i="11"/>
  <c r="E49" i="11"/>
  <c r="D49" i="11"/>
  <c r="J48" i="11"/>
  <c r="I48" i="11"/>
  <c r="E48" i="11"/>
  <c r="D48" i="11"/>
  <c r="J47" i="11"/>
  <c r="I47" i="11"/>
  <c r="E47" i="11"/>
  <c r="J46" i="11"/>
  <c r="J40" i="11" s="1"/>
  <c r="I46" i="11"/>
  <c r="E46" i="11"/>
  <c r="J45" i="11"/>
  <c r="I45" i="11"/>
  <c r="E45" i="11"/>
  <c r="D45" i="11"/>
  <c r="J44" i="11"/>
  <c r="I44" i="11"/>
  <c r="E43" i="11"/>
  <c r="D43" i="11"/>
  <c r="J42" i="11"/>
  <c r="I42" i="11"/>
  <c r="E42" i="11"/>
  <c r="D42" i="11"/>
  <c r="J41" i="11"/>
  <c r="I41" i="11"/>
  <c r="I40" i="11" s="1"/>
  <c r="E41" i="11"/>
  <c r="D41" i="11"/>
  <c r="E40" i="11"/>
  <c r="D40" i="11"/>
  <c r="J39" i="11"/>
  <c r="I39" i="11"/>
  <c r="E39" i="11"/>
  <c r="D39" i="11"/>
  <c r="J38" i="11"/>
  <c r="I38" i="11"/>
  <c r="E38" i="11"/>
  <c r="E37" i="11" s="1"/>
  <c r="D38" i="11"/>
  <c r="D37" i="11" s="1"/>
  <c r="J37" i="11"/>
  <c r="I37" i="11"/>
  <c r="J36" i="11"/>
  <c r="I36" i="11"/>
  <c r="E36" i="11"/>
  <c r="D36" i="11"/>
  <c r="J35" i="11"/>
  <c r="I35" i="11"/>
  <c r="E35" i="11"/>
  <c r="D35" i="11"/>
  <c r="J34" i="11"/>
  <c r="I34" i="11"/>
  <c r="E34" i="11"/>
  <c r="E32" i="11" s="1"/>
  <c r="D34" i="11"/>
  <c r="D32" i="11" s="1"/>
  <c r="J33" i="11"/>
  <c r="I33" i="11"/>
  <c r="E33" i="11"/>
  <c r="D33" i="11"/>
  <c r="J32" i="11"/>
  <c r="I32" i="11"/>
  <c r="J31" i="11"/>
  <c r="I31" i="11"/>
  <c r="E31" i="11"/>
  <c r="D31" i="11"/>
  <c r="J30" i="11"/>
  <c r="I30" i="11"/>
  <c r="E30" i="11"/>
  <c r="E29" i="11" s="1"/>
  <c r="D30" i="11"/>
  <c r="D29" i="11" s="1"/>
  <c r="J29" i="11"/>
  <c r="I29" i="11"/>
  <c r="J28" i="11"/>
  <c r="I28" i="11"/>
  <c r="E28" i="11"/>
  <c r="E26" i="11" s="1"/>
  <c r="D28" i="11"/>
  <c r="D26" i="11" s="1"/>
  <c r="J27" i="11"/>
  <c r="I27" i="11"/>
  <c r="E27" i="11"/>
  <c r="D27" i="11"/>
  <c r="J26" i="11"/>
  <c r="I26" i="11"/>
  <c r="J25" i="11"/>
  <c r="I25" i="11"/>
  <c r="E25" i="11"/>
  <c r="D25" i="11"/>
  <c r="J24" i="11"/>
  <c r="I24" i="11"/>
  <c r="E24" i="11"/>
  <c r="D24" i="11"/>
  <c r="J23" i="11"/>
  <c r="I23" i="11"/>
  <c r="E23" i="11"/>
  <c r="D23" i="11"/>
  <c r="J22" i="11"/>
  <c r="I22" i="11"/>
  <c r="E22" i="11"/>
  <c r="D22" i="11"/>
  <c r="J21" i="11"/>
  <c r="I21" i="11"/>
  <c r="I20" i="11" s="1"/>
  <c r="E21" i="11"/>
  <c r="D21" i="11"/>
  <c r="J20" i="11"/>
  <c r="E20" i="11"/>
  <c r="D20" i="11"/>
  <c r="D17" i="11" s="1"/>
  <c r="E19" i="11"/>
  <c r="D19" i="11"/>
  <c r="J18" i="11"/>
  <c r="I18" i="11"/>
  <c r="E18" i="11"/>
  <c r="E17" i="11" s="1"/>
  <c r="D18" i="11"/>
  <c r="J17" i="11"/>
  <c r="J16" i="11" s="1"/>
  <c r="I17" i="11"/>
  <c r="I16" i="11" s="1"/>
  <c r="E16" i="11"/>
  <c r="D16" i="11"/>
  <c r="J15" i="11"/>
  <c r="E15" i="11"/>
  <c r="D15" i="11"/>
  <c r="J14" i="11"/>
  <c r="I14" i="11"/>
  <c r="E14" i="11"/>
  <c r="D14" i="11"/>
  <c r="J13" i="11"/>
  <c r="I13" i="11"/>
  <c r="E13" i="11"/>
  <c r="D13" i="11"/>
  <c r="J12" i="11"/>
  <c r="I12" i="11"/>
  <c r="E12" i="11"/>
  <c r="D12" i="11"/>
  <c r="J11" i="11"/>
  <c r="I11" i="11"/>
  <c r="E11" i="11"/>
  <c r="D11" i="11"/>
  <c r="J10" i="11"/>
  <c r="I10" i="11"/>
  <c r="E10" i="11"/>
  <c r="D10" i="11"/>
  <c r="D8" i="11" s="1"/>
  <c r="J9" i="11"/>
  <c r="I9" i="11"/>
  <c r="E9" i="11"/>
  <c r="E8" i="11" s="1"/>
  <c r="J8" i="11"/>
  <c r="J7" i="11" s="1"/>
  <c r="I8" i="11"/>
  <c r="I7" i="11" s="1"/>
  <c r="A3" i="11"/>
  <c r="A2" i="11"/>
  <c r="E155" i="10"/>
  <c r="D155" i="10"/>
  <c r="E154" i="10"/>
  <c r="D154" i="10"/>
  <c r="E153" i="10"/>
  <c r="D153" i="10"/>
  <c r="E152" i="10"/>
  <c r="D152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D130" i="10" s="1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E130" i="10" s="1"/>
  <c r="D131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E120" i="10" s="1"/>
  <c r="D123" i="10"/>
  <c r="D120" i="10" s="1"/>
  <c r="E122" i="10"/>
  <c r="D122" i="10"/>
  <c r="E121" i="10"/>
  <c r="D121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E100" i="10" s="1"/>
  <c r="E99" i="10" s="1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D100" i="10" s="1"/>
  <c r="D99" i="10" s="1"/>
  <c r="E98" i="10"/>
  <c r="D98" i="10"/>
  <c r="E97" i="10"/>
  <c r="D97" i="10"/>
  <c r="E96" i="10"/>
  <c r="D96" i="10"/>
  <c r="E95" i="10"/>
  <c r="D95" i="10"/>
  <c r="E94" i="10"/>
  <c r="D94" i="10"/>
  <c r="E93" i="10"/>
  <c r="D93" i="10"/>
  <c r="K92" i="10"/>
  <c r="J92" i="10"/>
  <c r="E92" i="10"/>
  <c r="D92" i="10"/>
  <c r="E91" i="10"/>
  <c r="D91" i="10"/>
  <c r="E90" i="10"/>
  <c r="D90" i="10"/>
  <c r="K89" i="10"/>
  <c r="J89" i="10"/>
  <c r="E89" i="10"/>
  <c r="D89" i="10"/>
  <c r="K88" i="10"/>
  <c r="J88" i="10"/>
  <c r="E88" i="10"/>
  <c r="D88" i="10"/>
  <c r="K87" i="10"/>
  <c r="J87" i="10"/>
  <c r="E87" i="10"/>
  <c r="D87" i="10"/>
  <c r="K86" i="10"/>
  <c r="J86" i="10"/>
  <c r="E86" i="10"/>
  <c r="D86" i="10"/>
  <c r="K85" i="10"/>
  <c r="J85" i="10"/>
  <c r="E85" i="10"/>
  <c r="D85" i="10"/>
  <c r="K84" i="10"/>
  <c r="J84" i="10"/>
  <c r="E84" i="10"/>
  <c r="D84" i="10"/>
  <c r="K83" i="10"/>
  <c r="J83" i="10"/>
  <c r="E83" i="10"/>
  <c r="D83" i="10"/>
  <c r="K82" i="10"/>
  <c r="J82" i="10"/>
  <c r="E82" i="10"/>
  <c r="D82" i="10"/>
  <c r="K81" i="10"/>
  <c r="J81" i="10"/>
  <c r="E81" i="10"/>
  <c r="D81" i="10"/>
  <c r="K80" i="10"/>
  <c r="J80" i="10"/>
  <c r="E80" i="10"/>
  <c r="D80" i="10"/>
  <c r="K79" i="10"/>
  <c r="J79" i="10"/>
  <c r="E79" i="10"/>
  <c r="E76" i="10" s="1"/>
  <c r="D79" i="10"/>
  <c r="D76" i="10" s="1"/>
  <c r="K78" i="10"/>
  <c r="J78" i="10"/>
  <c r="E78" i="10"/>
  <c r="D78" i="10"/>
  <c r="K77" i="10"/>
  <c r="J77" i="10"/>
  <c r="E77" i="10"/>
  <c r="D77" i="10"/>
  <c r="K76" i="10"/>
  <c r="J76" i="10"/>
  <c r="K75" i="10"/>
  <c r="J75" i="10"/>
  <c r="E75" i="10"/>
  <c r="D75" i="10"/>
  <c r="K74" i="10"/>
  <c r="J74" i="10"/>
  <c r="E74" i="10"/>
  <c r="D74" i="10"/>
  <c r="K73" i="10"/>
  <c r="J73" i="10"/>
  <c r="E73" i="10"/>
  <c r="D73" i="10"/>
  <c r="K72" i="10"/>
  <c r="J72" i="10"/>
  <c r="E72" i="10"/>
  <c r="D72" i="10"/>
  <c r="K71" i="10"/>
  <c r="J71" i="10"/>
  <c r="E71" i="10"/>
  <c r="D71" i="10"/>
  <c r="K70" i="10"/>
  <c r="J70" i="10"/>
  <c r="E70" i="10"/>
  <c r="D70" i="10"/>
  <c r="K69" i="10"/>
  <c r="J69" i="10"/>
  <c r="E69" i="10"/>
  <c r="D69" i="10"/>
  <c r="K68" i="10"/>
  <c r="J68" i="10"/>
  <c r="E68" i="10"/>
  <c r="D68" i="10"/>
  <c r="K67" i="10"/>
  <c r="J67" i="10"/>
  <c r="E67" i="10"/>
  <c r="D67" i="10"/>
  <c r="K66" i="10"/>
  <c r="J66" i="10"/>
  <c r="E66" i="10"/>
  <c r="D66" i="10"/>
  <c r="K65" i="10"/>
  <c r="J65" i="10"/>
  <c r="E65" i="10"/>
  <c r="D65" i="10"/>
  <c r="K64" i="10"/>
  <c r="J64" i="10"/>
  <c r="E64" i="10"/>
  <c r="D64" i="10"/>
  <c r="K63" i="10"/>
  <c r="J63" i="10"/>
  <c r="E63" i="10"/>
  <c r="D63" i="10"/>
  <c r="K62" i="10"/>
  <c r="J62" i="10"/>
  <c r="E62" i="10"/>
  <c r="D62" i="10"/>
  <c r="K61" i="10"/>
  <c r="J61" i="10"/>
  <c r="E61" i="10"/>
  <c r="D61" i="10"/>
  <c r="K60" i="10"/>
  <c r="J60" i="10"/>
  <c r="E60" i="10"/>
  <c r="D60" i="10"/>
  <c r="K59" i="10"/>
  <c r="J59" i="10"/>
  <c r="E59" i="10"/>
  <c r="E58" i="10" s="1"/>
  <c r="D59" i="10"/>
  <c r="D58" i="10" s="1"/>
  <c r="K58" i="10"/>
  <c r="J58" i="10"/>
  <c r="E57" i="10"/>
  <c r="D57" i="10"/>
  <c r="E56" i="10"/>
  <c r="D56" i="10"/>
  <c r="K55" i="10"/>
  <c r="J55" i="10"/>
  <c r="E55" i="10"/>
  <c r="D55" i="10"/>
  <c r="K54" i="10"/>
  <c r="J54" i="10"/>
  <c r="K53" i="10"/>
  <c r="J53" i="10"/>
  <c r="E53" i="10"/>
  <c r="D53" i="10"/>
  <c r="K52" i="10"/>
  <c r="J52" i="10"/>
  <c r="E52" i="10"/>
  <c r="D52" i="10"/>
  <c r="K51" i="10"/>
  <c r="J51" i="10"/>
  <c r="E51" i="10"/>
  <c r="D51" i="10"/>
  <c r="K50" i="10"/>
  <c r="J50" i="10"/>
  <c r="E50" i="10"/>
  <c r="D50" i="10"/>
  <c r="K49" i="10"/>
  <c r="J49" i="10"/>
  <c r="E49" i="10"/>
  <c r="D49" i="10"/>
  <c r="K48" i="10"/>
  <c r="J48" i="10"/>
  <c r="E48" i="10"/>
  <c r="D48" i="10"/>
  <c r="K47" i="10"/>
  <c r="J47" i="10"/>
  <c r="E47" i="10"/>
  <c r="D47" i="10"/>
  <c r="K46" i="10"/>
  <c r="J46" i="10"/>
  <c r="E46" i="10"/>
  <c r="D46" i="10"/>
  <c r="K45" i="10"/>
  <c r="J45" i="10"/>
  <c r="E45" i="10"/>
  <c r="D45" i="10"/>
  <c r="D43" i="10" s="1"/>
  <c r="K44" i="10"/>
  <c r="J44" i="10"/>
  <c r="E44" i="10"/>
  <c r="D44" i="10"/>
  <c r="K43" i="10"/>
  <c r="J43" i="10"/>
  <c r="J31" i="10" s="1"/>
  <c r="E43" i="10"/>
  <c r="K42" i="10"/>
  <c r="J42" i="10"/>
  <c r="E42" i="10"/>
  <c r="D42" i="10"/>
  <c r="K41" i="10"/>
  <c r="J41" i="10"/>
  <c r="E41" i="10"/>
  <c r="D41" i="10"/>
  <c r="K40" i="10"/>
  <c r="J40" i="10"/>
  <c r="E40" i="10"/>
  <c r="D40" i="10"/>
  <c r="K39" i="10"/>
  <c r="J39" i="10"/>
  <c r="E39" i="10"/>
  <c r="D39" i="10"/>
  <c r="K38" i="10"/>
  <c r="J38" i="10"/>
  <c r="E38" i="10"/>
  <c r="D38" i="10"/>
  <c r="K37" i="10"/>
  <c r="J37" i="10"/>
  <c r="E37" i="10"/>
  <c r="D37" i="10"/>
  <c r="K36" i="10"/>
  <c r="J36" i="10"/>
  <c r="E36" i="10"/>
  <c r="D36" i="10"/>
  <c r="K35" i="10"/>
  <c r="J35" i="10"/>
  <c r="E35" i="10"/>
  <c r="D35" i="10"/>
  <c r="K34" i="10"/>
  <c r="J34" i="10"/>
  <c r="E34" i="10"/>
  <c r="D34" i="10"/>
  <c r="K33" i="10"/>
  <c r="K31" i="10" s="1"/>
  <c r="J33" i="10"/>
  <c r="E33" i="10"/>
  <c r="D33" i="10"/>
  <c r="D31" i="10" s="1"/>
  <c r="K32" i="10"/>
  <c r="J32" i="10"/>
  <c r="E32" i="10"/>
  <c r="D32" i="10"/>
  <c r="E31" i="10"/>
  <c r="K30" i="10"/>
  <c r="J30" i="10"/>
  <c r="K29" i="10"/>
  <c r="J29" i="10"/>
  <c r="E29" i="10"/>
  <c r="D29" i="10"/>
  <c r="K28" i="10"/>
  <c r="J28" i="10"/>
  <c r="J24" i="10" s="1"/>
  <c r="E28" i="10"/>
  <c r="D28" i="10"/>
  <c r="K27" i="10"/>
  <c r="J27" i="10"/>
  <c r="E27" i="10"/>
  <c r="D27" i="10"/>
  <c r="K26" i="10"/>
  <c r="J26" i="10"/>
  <c r="E26" i="10"/>
  <c r="D26" i="10"/>
  <c r="K25" i="10"/>
  <c r="J25" i="10"/>
  <c r="E25" i="10"/>
  <c r="D25" i="10"/>
  <c r="K24" i="10"/>
  <c r="E24" i="10"/>
  <c r="D24" i="10"/>
  <c r="K23" i="10"/>
  <c r="J23" i="10"/>
  <c r="E23" i="10"/>
  <c r="D23" i="10"/>
  <c r="K22" i="10"/>
  <c r="J22" i="10"/>
  <c r="J12" i="10" s="1"/>
  <c r="E22" i="10"/>
  <c r="D22" i="10"/>
  <c r="K21" i="10"/>
  <c r="J21" i="10"/>
  <c r="E21" i="10"/>
  <c r="E20" i="10" s="1"/>
  <c r="D21" i="10"/>
  <c r="D20" i="10" s="1"/>
  <c r="K20" i="10"/>
  <c r="J20" i="10"/>
  <c r="K19" i="10"/>
  <c r="J19" i="10"/>
  <c r="E19" i="10"/>
  <c r="D19" i="10"/>
  <c r="K18" i="10"/>
  <c r="J18" i="10"/>
  <c r="E18" i="10"/>
  <c r="D18" i="10"/>
  <c r="K17" i="10"/>
  <c r="J17" i="10"/>
  <c r="E17" i="10"/>
  <c r="D17" i="10"/>
  <c r="K16" i="10"/>
  <c r="J16" i="10"/>
  <c r="E16" i="10"/>
  <c r="D16" i="10"/>
  <c r="K15" i="10"/>
  <c r="J15" i="10"/>
  <c r="E15" i="10"/>
  <c r="D15" i="10"/>
  <c r="D11" i="10" s="1"/>
  <c r="K14" i="10"/>
  <c r="J14" i="10"/>
  <c r="E14" i="10"/>
  <c r="D14" i="10"/>
  <c r="K13" i="10"/>
  <c r="J13" i="10"/>
  <c r="E13" i="10"/>
  <c r="E11" i="10" s="1"/>
  <c r="D13" i="10"/>
  <c r="K12" i="10"/>
  <c r="E12" i="10"/>
  <c r="D12" i="10"/>
  <c r="K11" i="10"/>
  <c r="J11" i="10"/>
  <c r="K10" i="10"/>
  <c r="K9" i="10" s="1"/>
  <c r="K8" i="10" s="1"/>
  <c r="J10" i="10"/>
  <c r="J9" i="10" s="1"/>
  <c r="E10" i="10"/>
  <c r="D10" i="10"/>
  <c r="E9" i="10"/>
  <c r="D9" i="10"/>
  <c r="A3" i="10"/>
  <c r="A2" i="10"/>
  <c r="I56" i="8"/>
  <c r="I55" i="8"/>
  <c r="I54" i="8"/>
  <c r="I53" i="8"/>
  <c r="I52" i="8"/>
  <c r="I50" i="8"/>
  <c r="I49" i="8"/>
  <c r="H48" i="8"/>
  <c r="D48" i="8"/>
  <c r="I47" i="8"/>
  <c r="I46" i="8"/>
  <c r="I45" i="8"/>
  <c r="I44" i="8"/>
  <c r="I43" i="8"/>
  <c r="D42" i="8"/>
  <c r="I42" i="8" s="1"/>
  <c r="I41" i="8"/>
  <c r="H39" i="8"/>
  <c r="I39" i="8" s="1"/>
  <c r="H38" i="8"/>
  <c r="I38" i="8" s="1"/>
  <c r="I37" i="8"/>
  <c r="I35" i="8"/>
  <c r="I34" i="8"/>
  <c r="H33" i="8"/>
  <c r="H36" i="8" s="1"/>
  <c r="G33" i="8"/>
  <c r="G57" i="8" s="1"/>
  <c r="F33" i="8"/>
  <c r="E33" i="8"/>
  <c r="E57" i="8" s="1"/>
  <c r="D33" i="8"/>
  <c r="D57" i="8" s="1"/>
  <c r="F44" i="7"/>
  <c r="D44" i="7"/>
  <c r="E41" i="7"/>
  <c r="C41" i="7"/>
  <c r="E33" i="7"/>
  <c r="C33" i="7"/>
  <c r="E32" i="7"/>
  <c r="C32" i="7"/>
  <c r="E27" i="7"/>
  <c r="F25" i="7" s="1"/>
  <c r="C27" i="7"/>
  <c r="D25" i="7" s="1"/>
  <c r="F20" i="7"/>
  <c r="D20" i="7"/>
  <c r="F11" i="7"/>
  <c r="F23" i="7" s="1"/>
  <c r="D11" i="7"/>
  <c r="D23" i="7" s="1"/>
  <c r="D104" i="6"/>
  <c r="C104" i="6"/>
  <c r="D103" i="6"/>
  <c r="C103" i="6"/>
  <c r="D102" i="6"/>
  <c r="C102" i="6"/>
  <c r="D101" i="6"/>
  <c r="C101" i="6"/>
  <c r="D99" i="6"/>
  <c r="D98" i="6" s="1"/>
  <c r="C99" i="6"/>
  <c r="C98" i="6" s="1"/>
  <c r="D97" i="6"/>
  <c r="C97" i="6"/>
  <c r="H96" i="6"/>
  <c r="G96" i="6"/>
  <c r="D96" i="6"/>
  <c r="C96" i="6"/>
  <c r="D95" i="6"/>
  <c r="C95" i="6"/>
  <c r="H94" i="6"/>
  <c r="G94" i="6"/>
  <c r="D94" i="6"/>
  <c r="C94" i="6"/>
  <c r="H93" i="6"/>
  <c r="G93" i="6"/>
  <c r="D93" i="6"/>
  <c r="C93" i="6"/>
  <c r="H92" i="6"/>
  <c r="G92" i="6"/>
  <c r="D92" i="6"/>
  <c r="D91" i="6" s="1"/>
  <c r="C92" i="6"/>
  <c r="C91" i="6" s="1"/>
  <c r="H91" i="6"/>
  <c r="G91" i="6"/>
  <c r="D90" i="6"/>
  <c r="C90" i="6"/>
  <c r="D89" i="6"/>
  <c r="C89" i="6"/>
  <c r="H88" i="6"/>
  <c r="G88" i="6"/>
  <c r="D88" i="6"/>
  <c r="C88" i="6"/>
  <c r="H87" i="6"/>
  <c r="G87" i="6"/>
  <c r="D87" i="6"/>
  <c r="C87" i="6"/>
  <c r="H86" i="6"/>
  <c r="G86" i="6"/>
  <c r="D86" i="6"/>
  <c r="C86" i="6"/>
  <c r="H85" i="6"/>
  <c r="G85" i="6"/>
  <c r="D85" i="6"/>
  <c r="C85" i="6"/>
  <c r="H84" i="6"/>
  <c r="G84" i="6"/>
  <c r="D84" i="6"/>
  <c r="C84" i="6"/>
  <c r="H83" i="6"/>
  <c r="G83" i="6"/>
  <c r="D83" i="6"/>
  <c r="D82" i="6" s="1"/>
  <c r="C83" i="6"/>
  <c r="C82" i="6" s="1"/>
  <c r="H82" i="6"/>
  <c r="G82" i="6"/>
  <c r="H81" i="6"/>
  <c r="G81" i="6"/>
  <c r="D81" i="6"/>
  <c r="D80" i="6" s="1"/>
  <c r="C81" i="6"/>
  <c r="C80" i="6" s="1"/>
  <c r="H80" i="6"/>
  <c r="G80" i="6"/>
  <c r="H79" i="6"/>
  <c r="G79" i="6"/>
  <c r="D79" i="6"/>
  <c r="C79" i="6"/>
  <c r="H78" i="6"/>
  <c r="G78" i="6"/>
  <c r="D78" i="6"/>
  <c r="C78" i="6"/>
  <c r="H77" i="6"/>
  <c r="G77" i="6"/>
  <c r="D77" i="6"/>
  <c r="C77" i="6"/>
  <c r="D76" i="6"/>
  <c r="C76" i="6"/>
  <c r="H75" i="6"/>
  <c r="G75" i="6"/>
  <c r="D75" i="6"/>
  <c r="C75" i="6"/>
  <c r="H74" i="6"/>
  <c r="G74" i="6"/>
  <c r="D74" i="6"/>
  <c r="D73" i="6" s="1"/>
  <c r="C74" i="6"/>
  <c r="C73" i="6" s="1"/>
  <c r="H73" i="6"/>
  <c r="G73" i="6"/>
  <c r="H72" i="6"/>
  <c r="G72" i="6"/>
  <c r="D72" i="6"/>
  <c r="C72" i="6"/>
  <c r="H71" i="6"/>
  <c r="G71" i="6"/>
  <c r="D71" i="6"/>
  <c r="C71" i="6"/>
  <c r="H70" i="6"/>
  <c r="G70" i="6"/>
  <c r="D70" i="6"/>
  <c r="C70" i="6"/>
  <c r="H69" i="6"/>
  <c r="G69" i="6"/>
  <c r="D69" i="6"/>
  <c r="C69" i="6"/>
  <c r="H68" i="6"/>
  <c r="G68" i="6"/>
  <c r="D68" i="6"/>
  <c r="C68" i="6"/>
  <c r="H67" i="6"/>
  <c r="G67" i="6"/>
  <c r="D67" i="6"/>
  <c r="C67" i="6"/>
  <c r="H66" i="6"/>
  <c r="G66" i="6"/>
  <c r="D66" i="6"/>
  <c r="C66" i="6"/>
  <c r="H65" i="6"/>
  <c r="G65" i="6"/>
  <c r="D65" i="6"/>
  <c r="C65" i="6"/>
  <c r="H64" i="6"/>
  <c r="G64" i="6"/>
  <c r="D64" i="6"/>
  <c r="C64" i="6"/>
  <c r="H63" i="6"/>
  <c r="G63" i="6"/>
  <c r="D63" i="6"/>
  <c r="H62" i="6"/>
  <c r="G62" i="6"/>
  <c r="G61" i="6" s="1"/>
  <c r="D62" i="6"/>
  <c r="C62" i="6"/>
  <c r="H61" i="6"/>
  <c r="D61" i="6"/>
  <c r="C61" i="6"/>
  <c r="H60" i="6"/>
  <c r="G60" i="6"/>
  <c r="D60" i="6"/>
  <c r="C60" i="6"/>
  <c r="H59" i="6"/>
  <c r="G59" i="6"/>
  <c r="H58" i="6"/>
  <c r="G58" i="6"/>
  <c r="H57" i="6"/>
  <c r="G57" i="6"/>
  <c r="D57" i="6"/>
  <c r="C57" i="6"/>
  <c r="H56" i="6"/>
  <c r="G56" i="6"/>
  <c r="D56" i="6"/>
  <c r="C56" i="6"/>
  <c r="H55" i="6"/>
  <c r="G55" i="6"/>
  <c r="D55" i="6"/>
  <c r="C55" i="6"/>
  <c r="H54" i="6"/>
  <c r="G54" i="6"/>
  <c r="D54" i="6"/>
  <c r="C54" i="6"/>
  <c r="H53" i="6"/>
  <c r="G53" i="6"/>
  <c r="D53" i="6"/>
  <c r="C53" i="6"/>
  <c r="H52" i="6"/>
  <c r="G52" i="6"/>
  <c r="D52" i="6"/>
  <c r="C52" i="6"/>
  <c r="H51" i="6"/>
  <c r="G51" i="6"/>
  <c r="D51" i="6"/>
  <c r="C51" i="6"/>
  <c r="H50" i="6"/>
  <c r="G50" i="6"/>
  <c r="D50" i="6"/>
  <c r="C50" i="6"/>
  <c r="H49" i="6"/>
  <c r="G49" i="6"/>
  <c r="D49" i="6"/>
  <c r="C49" i="6"/>
  <c r="H48" i="6"/>
  <c r="G48" i="6"/>
  <c r="D48" i="6"/>
  <c r="C48" i="6"/>
  <c r="H47" i="6"/>
  <c r="G47" i="6"/>
  <c r="D47" i="6"/>
  <c r="C47" i="6"/>
  <c r="H46" i="6"/>
  <c r="G46" i="6"/>
  <c r="D46" i="6"/>
  <c r="C46" i="6"/>
  <c r="H45" i="6"/>
  <c r="H23" i="6" s="1"/>
  <c r="G45" i="6"/>
  <c r="D45" i="6"/>
  <c r="C45" i="6"/>
  <c r="H44" i="6"/>
  <c r="G44" i="6"/>
  <c r="D44" i="6"/>
  <c r="C44" i="6"/>
  <c r="D43" i="6"/>
  <c r="C43" i="6"/>
  <c r="H42" i="6"/>
  <c r="G42" i="6"/>
  <c r="D42" i="6"/>
  <c r="C42" i="6"/>
  <c r="H41" i="6"/>
  <c r="G41" i="6"/>
  <c r="D41" i="6"/>
  <c r="C41" i="6"/>
  <c r="H40" i="6"/>
  <c r="G40" i="6"/>
  <c r="D40" i="6"/>
  <c r="C40" i="6"/>
  <c r="H39" i="6"/>
  <c r="G39" i="6"/>
  <c r="D39" i="6"/>
  <c r="C39" i="6"/>
  <c r="H38" i="6"/>
  <c r="G38" i="6"/>
  <c r="D38" i="6"/>
  <c r="C38" i="6"/>
  <c r="C37" i="6" s="1"/>
  <c r="H37" i="6"/>
  <c r="G37" i="6"/>
  <c r="D37" i="6"/>
  <c r="H36" i="6"/>
  <c r="G36" i="6"/>
  <c r="D36" i="6"/>
  <c r="C36" i="6"/>
  <c r="H35" i="6"/>
  <c r="G35" i="6"/>
  <c r="D35" i="6"/>
  <c r="C35" i="6"/>
  <c r="H34" i="6"/>
  <c r="G34" i="6"/>
  <c r="D34" i="6"/>
  <c r="C34" i="6"/>
  <c r="H33" i="6"/>
  <c r="G33" i="6"/>
  <c r="D33" i="6"/>
  <c r="D32" i="6" s="1"/>
  <c r="C33" i="6"/>
  <c r="H32" i="6"/>
  <c r="G32" i="6"/>
  <c r="C32" i="6"/>
  <c r="H31" i="6"/>
  <c r="G31" i="6"/>
  <c r="D31" i="6"/>
  <c r="C31" i="6"/>
  <c r="H30" i="6"/>
  <c r="G30" i="6"/>
  <c r="D30" i="6"/>
  <c r="C30" i="6"/>
  <c r="C29" i="6" s="1"/>
  <c r="H29" i="6"/>
  <c r="G29" i="6"/>
  <c r="D29" i="6"/>
  <c r="H28" i="6"/>
  <c r="G28" i="6"/>
  <c r="D28" i="6"/>
  <c r="C28" i="6"/>
  <c r="H27" i="6"/>
  <c r="G27" i="6"/>
  <c r="D27" i="6"/>
  <c r="D26" i="6" s="1"/>
  <c r="C27" i="6"/>
  <c r="H26" i="6"/>
  <c r="G26" i="6"/>
  <c r="C26" i="6"/>
  <c r="H25" i="6"/>
  <c r="G25" i="6"/>
  <c r="D25" i="6"/>
  <c r="C25" i="6"/>
  <c r="H24" i="6"/>
  <c r="G24" i="6"/>
  <c r="D24" i="6"/>
  <c r="C24" i="6"/>
  <c r="G23" i="6"/>
  <c r="D23" i="6"/>
  <c r="C23" i="6"/>
  <c r="H22" i="6"/>
  <c r="G22" i="6"/>
  <c r="D22" i="6"/>
  <c r="C22" i="6"/>
  <c r="H21" i="6"/>
  <c r="G21" i="6"/>
  <c r="D21" i="6"/>
  <c r="C21" i="6"/>
  <c r="H20" i="6"/>
  <c r="G20" i="6"/>
  <c r="D20" i="6"/>
  <c r="C20" i="6"/>
  <c r="H19" i="6"/>
  <c r="G19" i="6"/>
  <c r="D19" i="6"/>
  <c r="C19" i="6"/>
  <c r="H18" i="6"/>
  <c r="G18" i="6"/>
  <c r="D18" i="6"/>
  <c r="C18" i="6"/>
  <c r="C17" i="6" s="1"/>
  <c r="H17" i="6"/>
  <c r="G17" i="6"/>
  <c r="D17" i="6"/>
  <c r="H16" i="6"/>
  <c r="G16" i="6"/>
  <c r="D16" i="6"/>
  <c r="C16" i="6"/>
  <c r="H15" i="6"/>
  <c r="G15" i="6"/>
  <c r="D15" i="6"/>
  <c r="D9" i="6" s="1"/>
  <c r="C15" i="6"/>
  <c r="H14" i="6"/>
  <c r="G14" i="6"/>
  <c r="D14" i="6"/>
  <c r="C14" i="6"/>
  <c r="D13" i="6"/>
  <c r="C13" i="6"/>
  <c r="H12" i="6"/>
  <c r="G12" i="6"/>
  <c r="D12" i="6"/>
  <c r="C12" i="6"/>
  <c r="H11" i="6"/>
  <c r="G11" i="6"/>
  <c r="D11" i="6"/>
  <c r="C11" i="6"/>
  <c r="H10" i="6"/>
  <c r="G10" i="6"/>
  <c r="D10" i="6"/>
  <c r="C10" i="6"/>
  <c r="H9" i="6"/>
  <c r="G9" i="6"/>
  <c r="C9" i="6"/>
  <c r="H8" i="6"/>
  <c r="G8" i="6"/>
  <c r="H7" i="6"/>
  <c r="G7" i="6"/>
  <c r="A3" i="6"/>
  <c r="A2" i="6"/>
  <c r="I119" i="5"/>
  <c r="H119" i="5"/>
  <c r="D119" i="5"/>
  <c r="C119" i="5"/>
  <c r="D118" i="5"/>
  <c r="C118" i="5"/>
  <c r="D117" i="5"/>
  <c r="C117" i="5"/>
  <c r="D116" i="5"/>
  <c r="C116" i="5"/>
  <c r="D115" i="5"/>
  <c r="C115" i="5"/>
  <c r="D114" i="5"/>
  <c r="C114" i="5"/>
  <c r="C113" i="5" s="1"/>
  <c r="D113" i="5"/>
  <c r="D112" i="5"/>
  <c r="C112" i="5"/>
  <c r="D111" i="5"/>
  <c r="C111" i="5"/>
  <c r="D110" i="5"/>
  <c r="C110" i="5"/>
  <c r="D109" i="5"/>
  <c r="C109" i="5"/>
  <c r="I108" i="5"/>
  <c r="H108" i="5"/>
  <c r="D108" i="5"/>
  <c r="C108" i="5"/>
  <c r="I107" i="5"/>
  <c r="H107" i="5"/>
  <c r="D107" i="5"/>
  <c r="C107" i="5"/>
  <c r="I106" i="5"/>
  <c r="H106" i="5"/>
  <c r="D106" i="5"/>
  <c r="C106" i="5"/>
  <c r="I105" i="5"/>
  <c r="H105" i="5"/>
  <c r="D105" i="5"/>
  <c r="C105" i="5"/>
  <c r="I104" i="5"/>
  <c r="H104" i="5"/>
  <c r="D104" i="5"/>
  <c r="C104" i="5"/>
  <c r="C103" i="5" s="1"/>
  <c r="I103" i="5"/>
  <c r="H103" i="5"/>
  <c r="D103" i="5"/>
  <c r="I102" i="5"/>
  <c r="H102" i="5"/>
  <c r="D102" i="5"/>
  <c r="C102" i="5"/>
  <c r="I101" i="5"/>
  <c r="H101" i="5"/>
  <c r="D101" i="5"/>
  <c r="C101" i="5"/>
  <c r="I100" i="5"/>
  <c r="H100" i="5"/>
  <c r="D100" i="5"/>
  <c r="C100" i="5"/>
  <c r="I99" i="5"/>
  <c r="H99" i="5"/>
  <c r="D99" i="5"/>
  <c r="C99" i="5"/>
  <c r="I98" i="5"/>
  <c r="H98" i="5"/>
  <c r="D98" i="5"/>
  <c r="C98" i="5"/>
  <c r="I97" i="5"/>
  <c r="H97" i="5"/>
  <c r="D97" i="5"/>
  <c r="C97" i="5"/>
  <c r="I96" i="5"/>
  <c r="H96" i="5"/>
  <c r="D96" i="5"/>
  <c r="C96" i="5"/>
  <c r="I95" i="5"/>
  <c r="H95" i="5"/>
  <c r="D95" i="5"/>
  <c r="C95" i="5"/>
  <c r="I94" i="5"/>
  <c r="H94" i="5"/>
  <c r="D94" i="5"/>
  <c r="C94" i="5"/>
  <c r="I93" i="5"/>
  <c r="H93" i="5"/>
  <c r="D93" i="5"/>
  <c r="C93" i="5"/>
  <c r="I92" i="5"/>
  <c r="H92" i="5"/>
  <c r="D92" i="5"/>
  <c r="C92" i="5"/>
  <c r="I91" i="5"/>
  <c r="H91" i="5"/>
  <c r="D91" i="5"/>
  <c r="C91" i="5"/>
  <c r="I90" i="5"/>
  <c r="H90" i="5"/>
  <c r="D90" i="5"/>
  <c r="C90" i="5"/>
  <c r="I89" i="5"/>
  <c r="H89" i="5"/>
  <c r="D89" i="5"/>
  <c r="C89" i="5"/>
  <c r="I88" i="5"/>
  <c r="H88" i="5"/>
  <c r="D88" i="5"/>
  <c r="C88" i="5"/>
  <c r="I87" i="5"/>
  <c r="H87" i="5"/>
  <c r="D87" i="5"/>
  <c r="C87" i="5"/>
  <c r="I86" i="5"/>
  <c r="H86" i="5"/>
  <c r="D86" i="5"/>
  <c r="C86" i="5"/>
  <c r="I85" i="5"/>
  <c r="H85" i="5"/>
  <c r="D85" i="5"/>
  <c r="C85" i="5"/>
  <c r="I84" i="5"/>
  <c r="H84" i="5"/>
  <c r="D84" i="5"/>
  <c r="C84" i="5"/>
  <c r="C83" i="5" s="1"/>
  <c r="I83" i="5"/>
  <c r="H83" i="5"/>
  <c r="D83" i="5"/>
  <c r="D82" i="5"/>
  <c r="C82" i="5"/>
  <c r="I81" i="5"/>
  <c r="H81" i="5"/>
  <c r="D81" i="5"/>
  <c r="C81" i="5"/>
  <c r="I80" i="5"/>
  <c r="H80" i="5"/>
  <c r="D80" i="5"/>
  <c r="C80" i="5"/>
  <c r="I79" i="5"/>
  <c r="H79" i="5"/>
  <c r="D79" i="5"/>
  <c r="C79" i="5"/>
  <c r="I78" i="5"/>
  <c r="H78" i="5"/>
  <c r="D78" i="5"/>
  <c r="C78" i="5"/>
  <c r="I77" i="5"/>
  <c r="H77" i="5"/>
  <c r="D77" i="5"/>
  <c r="C77" i="5"/>
  <c r="C73" i="5" s="1"/>
  <c r="I76" i="5"/>
  <c r="H76" i="5"/>
  <c r="D76" i="5"/>
  <c r="C76" i="5"/>
  <c r="D75" i="5"/>
  <c r="C75" i="5"/>
  <c r="I74" i="5"/>
  <c r="H74" i="5"/>
  <c r="D74" i="5"/>
  <c r="D73" i="5" s="1"/>
  <c r="D72" i="5" s="1"/>
  <c r="C74" i="5"/>
  <c r="I73" i="5"/>
  <c r="H73" i="5"/>
  <c r="I72" i="5"/>
  <c r="H72" i="5"/>
  <c r="I71" i="5"/>
  <c r="H71" i="5"/>
  <c r="D71" i="5"/>
  <c r="C71" i="5"/>
  <c r="I70" i="5"/>
  <c r="H70" i="5"/>
  <c r="D70" i="5"/>
  <c r="D69" i="5" s="1"/>
  <c r="C70" i="5"/>
  <c r="I69" i="5"/>
  <c r="H69" i="5"/>
  <c r="C69" i="5"/>
  <c r="D68" i="5"/>
  <c r="C68" i="5"/>
  <c r="D67" i="5"/>
  <c r="C67" i="5"/>
  <c r="I66" i="5"/>
  <c r="H66" i="5"/>
  <c r="D66" i="5"/>
  <c r="C66" i="5"/>
  <c r="I65" i="5"/>
  <c r="H65" i="5"/>
  <c r="D65" i="5"/>
  <c r="C65" i="5"/>
  <c r="I64" i="5"/>
  <c r="H64" i="5"/>
  <c r="D64" i="5"/>
  <c r="C64" i="5"/>
  <c r="I63" i="5"/>
  <c r="H63" i="5"/>
  <c r="D63" i="5"/>
  <c r="C63" i="5"/>
  <c r="I62" i="5"/>
  <c r="H62" i="5"/>
  <c r="D62" i="5"/>
  <c r="C62" i="5"/>
  <c r="I61" i="5"/>
  <c r="H61" i="5"/>
  <c r="D61" i="5"/>
  <c r="C61" i="5"/>
  <c r="I60" i="5"/>
  <c r="H60" i="5"/>
  <c r="D60" i="5"/>
  <c r="C60" i="5"/>
  <c r="I59" i="5"/>
  <c r="H59" i="5"/>
  <c r="D59" i="5"/>
  <c r="C59" i="5"/>
  <c r="I58" i="5"/>
  <c r="H58" i="5"/>
  <c r="D58" i="5"/>
  <c r="C58" i="5"/>
  <c r="C57" i="5" s="1"/>
  <c r="I57" i="5"/>
  <c r="I56" i="5" s="1"/>
  <c r="H57" i="5"/>
  <c r="H56" i="5" s="1"/>
  <c r="D57" i="5"/>
  <c r="D56" i="5"/>
  <c r="C56" i="5"/>
  <c r="I55" i="5"/>
  <c r="H55" i="5"/>
  <c r="D55" i="5"/>
  <c r="C55" i="5"/>
  <c r="I54" i="5"/>
  <c r="H54" i="5"/>
  <c r="D54" i="5"/>
  <c r="C54" i="5"/>
  <c r="C52" i="5" s="1"/>
  <c r="I53" i="5"/>
  <c r="H53" i="5"/>
  <c r="D53" i="5"/>
  <c r="D52" i="5" s="1"/>
  <c r="C53" i="5"/>
  <c r="I52" i="5"/>
  <c r="H52" i="5"/>
  <c r="I51" i="5"/>
  <c r="H51" i="5"/>
  <c r="D51" i="5"/>
  <c r="C51" i="5"/>
  <c r="I50" i="5"/>
  <c r="H50" i="5"/>
  <c r="I49" i="5"/>
  <c r="H49" i="5"/>
  <c r="H43" i="5" s="1"/>
  <c r="D49" i="5"/>
  <c r="C49" i="5"/>
  <c r="I48" i="5"/>
  <c r="H48" i="5"/>
  <c r="D48" i="5"/>
  <c r="C48" i="5"/>
  <c r="I47" i="5"/>
  <c r="H47" i="5"/>
  <c r="D47" i="5"/>
  <c r="C47" i="5"/>
  <c r="I46" i="5"/>
  <c r="H46" i="5"/>
  <c r="D46" i="5"/>
  <c r="C46" i="5"/>
  <c r="I45" i="5"/>
  <c r="H45" i="5"/>
  <c r="D45" i="5"/>
  <c r="C45" i="5"/>
  <c r="I44" i="5"/>
  <c r="I43" i="5" s="1"/>
  <c r="H44" i="5"/>
  <c r="D44" i="5"/>
  <c r="C44" i="5"/>
  <c r="D43" i="5"/>
  <c r="C43" i="5"/>
  <c r="I42" i="5"/>
  <c r="H42" i="5"/>
  <c r="D42" i="5"/>
  <c r="C42" i="5"/>
  <c r="I41" i="5"/>
  <c r="H41" i="5"/>
  <c r="D41" i="5"/>
  <c r="C41" i="5"/>
  <c r="I40" i="5"/>
  <c r="I39" i="5" s="1"/>
  <c r="H40" i="5"/>
  <c r="D40" i="5"/>
  <c r="C40" i="5"/>
  <c r="H39" i="5"/>
  <c r="D39" i="5"/>
  <c r="C39" i="5"/>
  <c r="I38" i="5"/>
  <c r="I8" i="5" s="1"/>
  <c r="I75" i="5" s="1"/>
  <c r="I120" i="5" s="1"/>
  <c r="H38" i="5"/>
  <c r="I37" i="5"/>
  <c r="H37" i="5"/>
  <c r="D37" i="5"/>
  <c r="C37" i="5"/>
  <c r="I36" i="5"/>
  <c r="H36" i="5"/>
  <c r="D36" i="5"/>
  <c r="C36" i="5"/>
  <c r="I35" i="5"/>
  <c r="H35" i="5"/>
  <c r="D35" i="5"/>
  <c r="C35" i="5"/>
  <c r="I34" i="5"/>
  <c r="H34" i="5"/>
  <c r="D34" i="5"/>
  <c r="C34" i="5"/>
  <c r="I33" i="5"/>
  <c r="H33" i="5"/>
  <c r="D33" i="5"/>
  <c r="C33" i="5"/>
  <c r="I32" i="5"/>
  <c r="H32" i="5"/>
  <c r="D32" i="5"/>
  <c r="C32" i="5"/>
  <c r="I31" i="5"/>
  <c r="H31" i="5"/>
  <c r="D31" i="5"/>
  <c r="C31" i="5"/>
  <c r="I30" i="5"/>
  <c r="H30" i="5"/>
  <c r="D30" i="5"/>
  <c r="C30" i="5"/>
  <c r="I29" i="5"/>
  <c r="H29" i="5"/>
  <c r="D29" i="5"/>
  <c r="C29" i="5"/>
  <c r="I28" i="5"/>
  <c r="H28" i="5"/>
  <c r="D28" i="5"/>
  <c r="C28" i="5"/>
  <c r="I27" i="5"/>
  <c r="H27" i="5"/>
  <c r="D27" i="5"/>
  <c r="C27" i="5"/>
  <c r="I26" i="5"/>
  <c r="H26" i="5"/>
  <c r="D26" i="5"/>
  <c r="C26" i="5"/>
  <c r="I25" i="5"/>
  <c r="H25" i="5"/>
  <c r="D25" i="5"/>
  <c r="C25" i="5"/>
  <c r="I24" i="5"/>
  <c r="H24" i="5"/>
  <c r="D24" i="5"/>
  <c r="C24" i="5"/>
  <c r="I23" i="5"/>
  <c r="H23" i="5"/>
  <c r="D23" i="5"/>
  <c r="C23" i="5"/>
  <c r="I22" i="5"/>
  <c r="H22" i="5"/>
  <c r="D22" i="5"/>
  <c r="C22" i="5"/>
  <c r="I21" i="5"/>
  <c r="H21" i="5"/>
  <c r="D21" i="5"/>
  <c r="C21" i="5"/>
  <c r="I20" i="5"/>
  <c r="H20" i="5"/>
  <c r="D20" i="5"/>
  <c r="C20" i="5"/>
  <c r="I19" i="5"/>
  <c r="H19" i="5"/>
  <c r="D19" i="5"/>
  <c r="C19" i="5"/>
  <c r="I18" i="5"/>
  <c r="H18" i="5"/>
  <c r="D18" i="5"/>
  <c r="C18" i="5"/>
  <c r="I17" i="5"/>
  <c r="H17" i="5"/>
  <c r="D17" i="5"/>
  <c r="C17" i="5"/>
  <c r="I16" i="5"/>
  <c r="H16" i="5"/>
  <c r="D16" i="5"/>
  <c r="C16" i="5"/>
  <c r="I15" i="5"/>
  <c r="H15" i="5"/>
  <c r="D15" i="5"/>
  <c r="C15" i="5"/>
  <c r="I14" i="5"/>
  <c r="H14" i="5"/>
  <c r="D14" i="5"/>
  <c r="D8" i="5" s="1"/>
  <c r="D120" i="5" s="1"/>
  <c r="C14" i="5"/>
  <c r="I13" i="5"/>
  <c r="H13" i="5"/>
  <c r="D13" i="5"/>
  <c r="C13" i="5"/>
  <c r="I12" i="5"/>
  <c r="H12" i="5"/>
  <c r="D12" i="5"/>
  <c r="C12" i="5"/>
  <c r="I11" i="5"/>
  <c r="H11" i="5"/>
  <c r="D11" i="5"/>
  <c r="C11" i="5"/>
  <c r="I10" i="5"/>
  <c r="H10" i="5"/>
  <c r="D10" i="5"/>
  <c r="C10" i="5"/>
  <c r="I9" i="5"/>
  <c r="H9" i="5"/>
  <c r="D9" i="5"/>
  <c r="C9" i="5"/>
  <c r="C8" i="5" s="1"/>
  <c r="H8" i="5"/>
  <c r="A3" i="5"/>
  <c r="A2" i="5"/>
  <c r="K57" i="10" l="1"/>
  <c r="K156" i="10" s="1"/>
  <c r="D7" i="11"/>
  <c r="C59" i="6"/>
  <c r="C58" i="6" s="1"/>
  <c r="D44" i="11"/>
  <c r="C120" i="5"/>
  <c r="D8" i="6"/>
  <c r="D7" i="6" s="1"/>
  <c r="D59" i="6"/>
  <c r="D58" i="6" s="1"/>
  <c r="E8" i="10"/>
  <c r="E156" i="10" s="1"/>
  <c r="D117" i="13"/>
  <c r="C72" i="5"/>
  <c r="E7" i="11"/>
  <c r="D65" i="13"/>
  <c r="D116" i="13" s="1"/>
  <c r="D118" i="13" s="1"/>
  <c r="C8" i="6"/>
  <c r="C7" i="6" s="1"/>
  <c r="J8" i="10"/>
  <c r="J57" i="10" s="1"/>
  <c r="J156" i="10" s="1"/>
  <c r="L46" i="13"/>
  <c r="H75" i="5"/>
  <c r="H120" i="5" s="1"/>
  <c r="D100" i="6"/>
  <c r="C100" i="6"/>
  <c r="D20" i="14"/>
  <c r="D19" i="14" s="1"/>
  <c r="D26" i="14" s="1"/>
  <c r="D40" i="14" s="1"/>
  <c r="I60" i="14" s="1"/>
  <c r="I62" i="14" s="1"/>
  <c r="I66" i="14" s="1"/>
  <c r="D8" i="10"/>
  <c r="D156" i="10" s="1"/>
  <c r="H40" i="8"/>
  <c r="H57" i="8" s="1"/>
  <c r="E40" i="13"/>
  <c r="E38" i="13" s="1"/>
  <c r="E7" i="13" s="1"/>
  <c r="E116" i="13" s="1"/>
  <c r="E118" i="13" s="1"/>
  <c r="J124" i="13"/>
  <c r="J91" i="13" s="1"/>
  <c r="J80" i="13" s="1"/>
  <c r="J94" i="13" s="1"/>
  <c r="D50" i="14"/>
  <c r="E20" i="14"/>
  <c r="E19" i="14" s="1"/>
  <c r="E26" i="14" s="1"/>
  <c r="E40" i="14" s="1"/>
  <c r="J60" i="14" s="1"/>
  <c r="J62" i="14" s="1"/>
  <c r="J66" i="14" s="1"/>
  <c r="K7" i="13"/>
  <c r="E117" i="13" s="1"/>
  <c r="K80" i="13"/>
  <c r="K94" i="13" s="1"/>
  <c r="K124" i="13"/>
  <c r="K91" i="13" s="1"/>
  <c r="E50" i="14"/>
  <c r="E50" i="11"/>
  <c r="E115" i="13"/>
  <c r="J57" i="13"/>
  <c r="E44" i="11"/>
  <c r="J19" i="11" s="1"/>
  <c r="J60" i="11" s="1"/>
  <c r="J64" i="11" s="1"/>
  <c r="J70" i="11" s="1"/>
  <c r="I33" i="8"/>
  <c r="I36" i="8" s="1"/>
  <c r="I40" i="8" s="1"/>
  <c r="F51" i="8"/>
  <c r="D115" i="13" l="1"/>
  <c r="H13" i="6"/>
  <c r="H95" i="6" s="1"/>
  <c r="H97" i="6" s="1"/>
  <c r="H100" i="6" s="1"/>
  <c r="K57" i="13"/>
  <c r="K115" i="13" s="1"/>
  <c r="K117" i="13" s="1"/>
  <c r="L47" i="13"/>
  <c r="I19" i="11"/>
  <c r="I60" i="11" s="1"/>
  <c r="I64" i="11" s="1"/>
  <c r="I70" i="11" s="1"/>
  <c r="J115" i="13"/>
  <c r="J117" i="13" s="1"/>
  <c r="M108" i="13" s="1"/>
  <c r="G13" i="6"/>
  <c r="G95" i="6" s="1"/>
  <c r="G97" i="6" s="1"/>
  <c r="G100" i="6" s="1"/>
  <c r="E123" i="13"/>
  <c r="D123" i="13"/>
  <c r="I51" i="8"/>
  <c r="F48" i="8"/>
  <c r="I48" i="8" l="1"/>
  <c r="I57" i="8" s="1"/>
  <c r="F5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C37" authorId="0" shapeId="0" xr:uid="{00000000-0006-0000-0700-000001000000}">
      <text>
        <r>
          <rPr>
            <b/>
            <sz val="11"/>
            <color indexed="81"/>
            <rFont val="굴림"/>
            <family val="3"/>
            <charset val="129"/>
          </rPr>
          <t>"</t>
        </r>
        <r>
          <rPr>
            <b/>
            <sz val="11"/>
            <color indexed="10"/>
            <rFont val="굴림"/>
            <family val="3"/>
            <charset val="129"/>
          </rPr>
          <t>(붉은글씨)</t>
        </r>
        <r>
          <rPr>
            <b/>
            <sz val="11"/>
            <color indexed="81"/>
            <rFont val="굴림"/>
            <family val="3"/>
            <charset val="129"/>
          </rPr>
          <t>" 및 "</t>
        </r>
        <r>
          <rPr>
            <b/>
            <sz val="11"/>
            <color indexed="10"/>
            <rFont val="굴림"/>
            <family val="3"/>
            <charset val="129"/>
          </rPr>
          <t>자본조정, 당기순손실, 매도가능증권평가손실, 부의지분법자본변동</t>
        </r>
        <r>
          <rPr>
            <b/>
            <sz val="11"/>
            <color indexed="81"/>
            <rFont val="굴림"/>
            <family val="3"/>
            <charset val="129"/>
          </rPr>
          <t>"에 해당하는 금액 입력시는 "</t>
        </r>
        <r>
          <rPr>
            <b/>
            <sz val="11"/>
            <color indexed="10"/>
            <rFont val="굴림"/>
            <family val="3"/>
            <charset val="129"/>
          </rPr>
          <t>-</t>
        </r>
        <r>
          <rPr>
            <b/>
            <sz val="11"/>
            <color indexed="81"/>
            <rFont val="굴림"/>
            <family val="3"/>
            <charset val="129"/>
          </rPr>
          <t>"를 먼저 한 다음 금액 입력하세요!</t>
        </r>
      </text>
    </comment>
  </commentList>
</comments>
</file>

<file path=xl/sharedStrings.xml><?xml version="1.0" encoding="utf-8"?>
<sst xmlns="http://schemas.openxmlformats.org/spreadsheetml/2006/main" count="1603" uniqueCount="982">
  <si>
    <t xml:space="preserve">   1. 사  업  보  고  서</t>
    <phoneticPr fontId="4" type="noConversion"/>
  </si>
  <si>
    <t xml:space="preserve">         (2012년도)</t>
    <phoneticPr fontId="4" type="noConversion"/>
  </si>
  <si>
    <t>가. 사 업 개 황</t>
    <phoneticPr fontId="4" type="noConversion"/>
  </si>
  <si>
    <t xml:space="preserve">2012년도 한해는 한우 사육두수가 3,017천두로 사상 최고치를 기록하고 한우 산지가격은 2000년 이후 최저치를 </t>
    <phoneticPr fontId="4" type="noConversion"/>
  </si>
  <si>
    <t>기록하는  어려운 한해가 아니었나 합니다.  국제 곡물가격 상승으로  사료가격은 떨어질줄 모르고 언제 발생할</t>
    <phoneticPr fontId="4" type="noConversion"/>
  </si>
  <si>
    <t>지 모르는 가축의 질병은 조합원들의 열악한 축산환경을 더욱 힘들게 하고 있습니다.</t>
    <phoneticPr fontId="4" type="noConversion"/>
  </si>
  <si>
    <t>2012년 한우산업 현황을 보면 사육호수는 지속적으로 감소하는 반면, 호당 사육두수는 지속적으로 증가하고 있어</t>
    <phoneticPr fontId="4" type="noConversion"/>
  </si>
  <si>
    <t>이로인해 산지가격 약세 등 한우산업 성장 둔화의 주요원인으로 작용하였습니다. 한우자율감축사업등 극단의</t>
    <phoneticPr fontId="4" type="noConversion"/>
  </si>
  <si>
    <t>조치들이 취해지기는 했지만 우리 축산인과 조합도 깊이있게 반성해야할 부분이 무엇인지 다시한번 생각하게</t>
    <phoneticPr fontId="4" type="noConversion"/>
  </si>
  <si>
    <t xml:space="preserve">하는 한해였던것 같습니다. </t>
    <phoneticPr fontId="4" type="noConversion"/>
  </si>
  <si>
    <t>2013년도 사업여건은 한우 산지가격 약세에 따른 한우농가의 사육심리가 크게 위축될 것이며 국제 곡물가격의</t>
    <phoneticPr fontId="4" type="noConversion"/>
  </si>
  <si>
    <t xml:space="preserve">강세로 생산비 상승에 따른 농가 부담 증가, 가계 부채 상환 부담등 소비여력 제한으로 소비시장 침체 지속, </t>
    <phoneticPr fontId="4" type="noConversion"/>
  </si>
  <si>
    <t>축산업허가제, 축산 분뇨법 개정에 따른 지자체 조례 강화등 관련 제도및 규제가 강화되는 한해가 될 것 같습니다.</t>
    <phoneticPr fontId="4" type="noConversion"/>
  </si>
  <si>
    <t>이렇게 어렵고 힘들 때일수록 조합과 조합원이 함께 힘을 합쳐 역경을 극복해 나가는 한해가 되어야 할 것입니다</t>
    <phoneticPr fontId="4" type="noConversion"/>
  </si>
  <si>
    <t>조합원 여러분!</t>
    <phoneticPr fontId="4" type="noConversion"/>
  </si>
  <si>
    <t>홍천축협 임직원은 지난 한해 대내외적으로 어려운 여건속에서도 조합원들에게 힘이 되고자 열심히 노력 하였습니다.</t>
    <phoneticPr fontId="4" type="noConversion"/>
  </si>
  <si>
    <t>그결과 전년도보다 275 백만원이 증가한 10억여원의 당기순이익과 전년도 이월금을 포함하여 약 12억여원을</t>
    <phoneticPr fontId="4" type="noConversion"/>
  </si>
  <si>
    <t>조합원 배당과 함께 적립금으로 적립을 할 예정입니다.  어려운 역경속에서도 조합원님들의 조합 전이용으로 인해</t>
    <phoneticPr fontId="4" type="noConversion"/>
  </si>
  <si>
    <t>예수금은 1,376억  대출금은 1,100 억원을 달성하여 조합원들에게 필요한 자금을 지원하고  있으며 또한, 조합원</t>
    <phoneticPr fontId="4" type="noConversion"/>
  </si>
  <si>
    <t>님들의 사업 이용실적에 따른  배당을 실시할 수 있는 기틀을 다지고 있습니다.</t>
    <phoneticPr fontId="4" type="noConversion"/>
  </si>
  <si>
    <t>올 한해도 축산업 전반에 걸쳐 어려운 한해가 될 것이라고 예상되지만 조합 임직원들의 피나는 노력과 함께  2,800</t>
    <phoneticPr fontId="4" type="noConversion"/>
  </si>
  <si>
    <t xml:space="preserve">여명에 달하는 조합원님들께서 조합에 대한 관심과 애정 그리고 조합사업의 전이용이 있을때만이 위기를 극복할 수 </t>
    <phoneticPr fontId="4" type="noConversion"/>
  </si>
  <si>
    <t>있다고 생각됩니다. 홍천축협은 앞으로도 각종 어려운 여건을 슬기롭게 이겨내어 조합원님들과 함께 성장할 수 있는</t>
    <phoneticPr fontId="4" type="noConversion"/>
  </si>
  <si>
    <t>조직으로 거듭나기 위하여 더욱 열심히 할 것을 약속드립니다.</t>
    <phoneticPr fontId="4" type="noConversion"/>
  </si>
  <si>
    <t>1.지도관리사업</t>
    <phoneticPr fontId="4" type="noConversion"/>
  </si>
  <si>
    <t>2012년도부터  조합에서  운영하게 된  공동방제단 사업은  5명의 직원이 신규 채용되어 소규모 농가를 순회하며</t>
    <phoneticPr fontId="4" type="noConversion"/>
  </si>
  <si>
    <t xml:space="preserve">각종 질병으로 부터 축산농가를  보호해야 한다는 사명감으로 방역활동에 전념한 한 해였습니다. </t>
    <phoneticPr fontId="4" type="noConversion"/>
  </si>
  <si>
    <t>축산물 가격의 하락과 생산원가 상승으로 어려움을 겪고 있는 조합원님들에게 조금이나마 힘이 되고자 조합원</t>
    <phoneticPr fontId="4" type="noConversion"/>
  </si>
  <si>
    <t>자녀 88명에게 장학금   44,000천원을 지급하여 조합원과 어려움을 함께 나누며 장학금 수혜자에게는 꿈과 희망을</t>
    <phoneticPr fontId="4" type="noConversion"/>
  </si>
  <si>
    <t xml:space="preserve">위해 열심히 공부하길 당부하였습니다.   또한 갑작스러운 기상이변으로 홍천지역에 우박이 내렸을때는 </t>
    <phoneticPr fontId="4" type="noConversion"/>
  </si>
  <si>
    <t xml:space="preserve"> 18,700 키로그램의 건초를 공급하는등 농가와 고락을 함께하기 위하여 노력하였습니다. </t>
    <phoneticPr fontId="4" type="noConversion"/>
  </si>
  <si>
    <t>그밖에 자가수정 농가에게는 인공수정 기구세트를 지원하였고,  해썹 농가에게 컨설팅 지원금을 2,900만원 지원</t>
    <phoneticPr fontId="4" type="noConversion"/>
  </si>
  <si>
    <t>하였으며  알코발효사료보조금으로 8,500만원, 인공수정료 지원금으로 3,000만원을 집행하였습니다.</t>
    <phoneticPr fontId="4" type="noConversion"/>
  </si>
  <si>
    <t>작년에 이어 개최된 제2회 명품축제는 이틀을 연장하여 5일동안  열렸으며 전체 12여억원의 매출을 달성하였습니다.</t>
    <phoneticPr fontId="4" type="noConversion"/>
  </si>
  <si>
    <t xml:space="preserve">조합원들의 관심과 성원이 없었다면 이룰 수 없는 성과라고 여겨집니다.  </t>
    <phoneticPr fontId="4" type="noConversion"/>
  </si>
  <si>
    <t>2013년에도 각종 원가 절감을 통한 긴축재정으로 조합원의 지원을 확대하는등 조합원의 편에서 조합원을 위하는</t>
    <phoneticPr fontId="4" type="noConversion"/>
  </si>
  <si>
    <t>조합으로 거듭나도록 최선의 노력을 다 하겠습니다.</t>
    <phoneticPr fontId="4" type="noConversion"/>
  </si>
  <si>
    <t>2.신용사업</t>
    <phoneticPr fontId="4" type="noConversion"/>
  </si>
  <si>
    <t>경기침체와 더불어 잦은 금리변동과  타 금융권 및 제1금융권과의 경쟁이 날로 치열해져만 가는 상황에서 소규모의</t>
    <phoneticPr fontId="4" type="noConversion"/>
  </si>
  <si>
    <t>지역 금융기관으로서의 경쟁의 어려움과  한계에 봉착하는 등  힘든점이 많은 한 해였던 것 같습니다.</t>
    <phoneticPr fontId="4" type="noConversion"/>
  </si>
  <si>
    <t>그러한 경쟁속에서 마진율 축소에 따른 신용사업 수익의 감소는 전체적인 조합손익에 영향을 주고 있습니다.</t>
    <phoneticPr fontId="4" type="noConversion"/>
  </si>
  <si>
    <t>이러한 어려운 여건속에서도 조합은 조합원들에게 힘이 되고자 비조합원과 조합원과의 금리차를 더 늘려 운영하므</t>
    <phoneticPr fontId="4" type="noConversion"/>
  </si>
  <si>
    <t>로써 조합원에게 혜택이 가고자 노력하였으며  마진율 축소의 문제점을 사업량 확대로 대체하고자 노력하였습니다.</t>
    <phoneticPr fontId="4" type="noConversion"/>
  </si>
  <si>
    <t xml:space="preserve">2012년 홍천축협은 1,376억원의 예수금과 1,100억원의 상호금융 대출금을 운영하여 예대비율 80.65%를 유지하고 </t>
    <phoneticPr fontId="4" type="noConversion"/>
  </si>
  <si>
    <t xml:space="preserve">있는데 이는 전년도의 운영비율을 유지하고 있는 수치로 전국 평균보다 높게 운영되고 있습니다. </t>
    <phoneticPr fontId="4" type="noConversion"/>
  </si>
  <si>
    <t>2013년에는 고객서비스를 더욱 더 강화하고  교육을 통한 직원들의 전문지식을 넓혀 고객과 조합원에게 양질의 서비</t>
    <phoneticPr fontId="4" type="noConversion"/>
  </si>
  <si>
    <t>스가 이루어 질 수 있도록 노력할 것이며  직원별 목표를 부여하여 신용사업이 활성화 될 수 있도록 노력하겠습니다.</t>
    <phoneticPr fontId="4" type="noConversion"/>
  </si>
  <si>
    <t>3.구매사업</t>
    <phoneticPr fontId="4" type="noConversion"/>
  </si>
  <si>
    <t>국제 곡물가격의 고공행진으로 인하여 사료가격은 떨어질 줄 몰라 생산원가 상승의 큰 요인으로 작용하고 있습니다.</t>
    <phoneticPr fontId="4" type="noConversion"/>
  </si>
  <si>
    <t xml:space="preserve">2013년에도  국제 곡물가격의 상승세가 이어질 것으로 보여 하락의 기미는 없고 상승할 요인만 상존하고 있어 </t>
    <phoneticPr fontId="4" type="noConversion"/>
  </si>
  <si>
    <t>커다란 부담이 되고 있는 실정입니다.  이러한 사료가격 인상요인은 조합의 힘 만으로는 해결할 수 없는 문제라 많은</t>
    <phoneticPr fontId="4" type="noConversion"/>
  </si>
  <si>
    <t>고민을 하게 만들고  다른 지원방안을 연구한 결과 2012년 1월에 외상매출금 이자율을 인하 운영 하였습니다.</t>
    <phoneticPr fontId="4" type="noConversion"/>
  </si>
  <si>
    <t xml:space="preserve">많은 보탬이 되지는 않았겠지만 2013년에는 외상구매약정기간을 연장하는등 조합원들에게  더 많은 혜택이 돌아갈 </t>
    <phoneticPr fontId="4" type="noConversion"/>
  </si>
  <si>
    <t xml:space="preserve">수 있도록 여러방면으로 노력을 아끼지 않겠습니다. </t>
    <phoneticPr fontId="4" type="noConversion"/>
  </si>
  <si>
    <t>이러한 어려운 상황속에서도 초지일관 조합을 이용하신 조합원님들께 감사드리며 더 많은 조합이용을 다시 한번</t>
    <phoneticPr fontId="4" type="noConversion"/>
  </si>
  <si>
    <t>당부드립니다.</t>
    <phoneticPr fontId="4" type="noConversion"/>
  </si>
  <si>
    <t>4.판매사업</t>
    <phoneticPr fontId="4" type="noConversion"/>
  </si>
  <si>
    <t xml:space="preserve">가격하락과 출하 지연에도 불구하고 많은 조합원님들께서 계통출하를 이용해주셔서 판매사업 또한 순조롭게 </t>
    <phoneticPr fontId="4" type="noConversion"/>
  </si>
  <si>
    <t xml:space="preserve">이루어진 점에 대하여 이용해 주신 모든 조합원님들께 진심으로 감사를 드립니다. 조합원이 원하는 출하시기를 맞춰 </t>
    <phoneticPr fontId="4" type="noConversion"/>
  </si>
  <si>
    <t>나갈수 있는 방안에 대해 끊임없이 연구하고 자체 판매량을 늘리는 방안에 대하여도 노력을 게을리 하지 않겠습니다.</t>
    <phoneticPr fontId="4" type="noConversion"/>
  </si>
  <si>
    <t xml:space="preserve">올해는 중단 되었던 군납사업이 재개된 뜻깊은 한해 였습니다. 이에 힘입어 군납으로 올 한해 5,046백만원의  </t>
    <phoneticPr fontId="4" type="noConversion"/>
  </si>
  <si>
    <t>사업량이 증가 하였습니다.  철저한 관리로 군납사업이 무난히 수행될 수 있도록 최선을 다하겠습니다.</t>
    <phoneticPr fontId="4" type="noConversion"/>
  </si>
  <si>
    <t>5.마트사업</t>
    <phoneticPr fontId="4" type="noConversion"/>
  </si>
  <si>
    <t>구제역의 여파로 인하여 매출에 어려움이 많았던 지난해와는 달리 무난한 성장세를 기록한 한해 였습니다.</t>
    <phoneticPr fontId="4" type="noConversion"/>
  </si>
  <si>
    <t>2012년도 마트사업은 146억원의 매출을 달성하였으며, 지속적으로 거래처 확대를 위하여 노력하고 있습니다.</t>
    <phoneticPr fontId="4" type="noConversion"/>
  </si>
  <si>
    <t>수도권에 늘푸름 한우의 우수성을 알리는데 주력하고자 개장한 동두천 소요산 프라자는 마트사업 매출의 일환으로서</t>
    <phoneticPr fontId="4" type="noConversion"/>
  </si>
  <si>
    <t>자리매김하고 있습니다. 앞으로도 마트사업은 늘푸름 한우의 저변확대를 통한 조합원의  소득증대를 위하여 최선을</t>
    <phoneticPr fontId="4" type="noConversion"/>
  </si>
  <si>
    <t xml:space="preserve">다 할 뿐만 아니라 축산물 소비촉진행사,직거래 장터, 지역행사에도 지속적으로 참여함으로서 축산물 판매를 </t>
    <phoneticPr fontId="4" type="noConversion"/>
  </si>
  <si>
    <t>확대하는데 주력하겠습니다.</t>
    <phoneticPr fontId="4" type="noConversion"/>
  </si>
  <si>
    <t>주) 1. 사업개황 작성은 사업전반(조직, 사업, 경영 등)에 대해 기술하고</t>
    <phoneticPr fontId="4" type="noConversion"/>
  </si>
  <si>
    <t xml:space="preserve">    2. 지도, 신용, 경제부문으로 구분하여 조합원으로 하여금 이해하기 쉽도록 작성</t>
    <phoneticPr fontId="4" type="noConversion"/>
  </si>
  <si>
    <t>재  무  상  태  표</t>
    <phoneticPr fontId="4" type="noConversion"/>
  </si>
  <si>
    <t>(통      합)</t>
    <phoneticPr fontId="4" type="noConversion"/>
  </si>
  <si>
    <r>
      <t>(단위</t>
    </r>
    <r>
      <rPr>
        <sz val="11"/>
        <color theme="1"/>
        <rFont val="맑은 고딕"/>
        <family val="2"/>
        <charset val="129"/>
        <scheme val="minor"/>
      </rPr>
      <t>:천원)</t>
    </r>
    <phoneticPr fontId="4" type="noConversion"/>
  </si>
  <si>
    <t>자     산</t>
  </si>
  <si>
    <t>제   47  (당)기</t>
    <phoneticPr fontId="4" type="noConversion"/>
  </si>
  <si>
    <t>제  46   (전)기</t>
    <phoneticPr fontId="4" type="noConversion"/>
  </si>
  <si>
    <t>부채 및 자본</t>
  </si>
  <si>
    <t>제 46   (전)기</t>
    <phoneticPr fontId="4" type="noConversion"/>
  </si>
  <si>
    <t>계   정   과   목</t>
  </si>
  <si>
    <t>금        액</t>
  </si>
  <si>
    <t>Ⅰ. 유    동    자    산</t>
  </si>
  <si>
    <t>Ⅰ. 유    동    부    채</t>
  </si>
  <si>
    <t>현 금</t>
  </si>
  <si>
    <t>외 상 매 입 금</t>
  </si>
  <si>
    <t>단기매매증권</t>
    <phoneticPr fontId="4" type="noConversion"/>
  </si>
  <si>
    <t>계 통 외 상 매 입 금</t>
  </si>
  <si>
    <t>외 상 매 출 금</t>
  </si>
  <si>
    <t>선 수 금</t>
  </si>
  <si>
    <t>(대 손 충 당 금)</t>
  </si>
  <si>
    <t>추 곡 수 매 선 수 금</t>
    <phoneticPr fontId="4" type="noConversion"/>
  </si>
  <si>
    <t>(현재가치할인차금)</t>
    <phoneticPr fontId="4" type="noConversion"/>
  </si>
  <si>
    <t>수탁상품권선수금</t>
  </si>
  <si>
    <t>재 고 자 산</t>
  </si>
  <si>
    <t>부가가치세예수금</t>
  </si>
  <si>
    <t>(재고자산평가손실누계액)</t>
    <phoneticPr fontId="4" type="noConversion"/>
  </si>
  <si>
    <t>단 기 차 입 금</t>
  </si>
  <si>
    <t>신용카드수탁취급계정</t>
    <phoneticPr fontId="4" type="noConversion"/>
  </si>
  <si>
    <t>(차입금대충)</t>
    <phoneticPr fontId="4" type="noConversion"/>
  </si>
  <si>
    <t>(대손충당금)</t>
    <phoneticPr fontId="4" type="noConversion"/>
  </si>
  <si>
    <t>미 지 급 비 용</t>
  </si>
  <si>
    <t>자 금 수 수 계 정</t>
  </si>
  <si>
    <t>선 수 수 익</t>
  </si>
  <si>
    <t>생물자산</t>
    <phoneticPr fontId="4" type="noConversion"/>
  </si>
  <si>
    <t>미 지 급 금</t>
  </si>
  <si>
    <t>(생물자산손상차손누계액)</t>
    <phoneticPr fontId="4" type="noConversion"/>
  </si>
  <si>
    <t>(감가상각누계액)</t>
    <phoneticPr fontId="4" type="noConversion"/>
  </si>
  <si>
    <t xml:space="preserve">부 </t>
    <phoneticPr fontId="4" type="noConversion"/>
  </si>
  <si>
    <t>미 지 급 배 당 금</t>
  </si>
  <si>
    <t>수 탁 사 업 미 수 금</t>
  </si>
  <si>
    <t>예수금(일반)</t>
    <phoneticPr fontId="4" type="noConversion"/>
  </si>
  <si>
    <t>수 탁 사 업 예 수 금</t>
  </si>
  <si>
    <t>선 급 금</t>
  </si>
  <si>
    <t>위촉사업예수금</t>
    <phoneticPr fontId="4" type="noConversion"/>
  </si>
  <si>
    <t>수탁수매예수금</t>
    <phoneticPr fontId="4" type="noConversion"/>
  </si>
  <si>
    <t>추 곡 수 매 선 금</t>
    <phoneticPr fontId="4" type="noConversion"/>
  </si>
  <si>
    <t>수 입 제 세</t>
  </si>
  <si>
    <t>부 가 가 치 세 선 급 금</t>
  </si>
  <si>
    <t>미 지 급 법 인 세</t>
  </si>
  <si>
    <t>선 급 법 인 세</t>
  </si>
  <si>
    <t>미 수 수 익</t>
  </si>
  <si>
    <t>대 리 대 출 추 심 금</t>
  </si>
  <si>
    <t>선 급 비 용</t>
  </si>
  <si>
    <t>국 고 대 리 점</t>
  </si>
  <si>
    <t>미 수 금</t>
  </si>
  <si>
    <t>유가증권청약증거금</t>
  </si>
  <si>
    <t>여 신 관 리 자 금</t>
  </si>
  <si>
    <t>지 로 계 정</t>
  </si>
  <si>
    <t>단 기 대 여 금</t>
  </si>
  <si>
    <t>신용기프트카드충전액</t>
    <phoneticPr fontId="4" type="noConversion"/>
  </si>
  <si>
    <t>타행간현수채무</t>
    <phoneticPr fontId="4" type="noConversion"/>
  </si>
  <si>
    <t>협 동 카 드 계 정</t>
  </si>
  <si>
    <t>미지급외국환채무</t>
    <phoneticPr fontId="4" type="noConversion"/>
  </si>
  <si>
    <t>잡부채</t>
    <phoneticPr fontId="4" type="noConversion"/>
  </si>
  <si>
    <t>보험대리자금</t>
    <phoneticPr fontId="4" type="noConversion"/>
  </si>
  <si>
    <t>대 리 예 수 예 치 금</t>
  </si>
  <si>
    <t xml:space="preserve">Ⅱ.금 융 업 예 수 금 </t>
    <phoneticPr fontId="4" type="noConversion"/>
  </si>
  <si>
    <t>대 리 대 출 금</t>
  </si>
  <si>
    <t>요 구 불 예 수 금</t>
  </si>
  <si>
    <t>농어가목돈마련저축장려기금</t>
  </si>
  <si>
    <t>저 축 성 예 수 금</t>
  </si>
  <si>
    <t>용 도 품</t>
  </si>
  <si>
    <t>자 유 로 부 금</t>
  </si>
  <si>
    <t>단기매도가능증권(일반)</t>
    <phoneticPr fontId="4" type="noConversion"/>
  </si>
  <si>
    <t>채</t>
    <phoneticPr fontId="4" type="noConversion"/>
  </si>
  <si>
    <t>Ⅲ. 금  융  업  차  입  금</t>
    <phoneticPr fontId="4" type="noConversion"/>
  </si>
  <si>
    <t>타행간현송채권</t>
    <phoneticPr fontId="4" type="noConversion"/>
  </si>
  <si>
    <t>상 호 금 융 차 입 금</t>
  </si>
  <si>
    <r>
      <t>기 타 의</t>
    </r>
    <r>
      <rPr>
        <sz val="11"/>
        <color theme="1"/>
        <rFont val="맑은 고딕"/>
        <family val="2"/>
        <charset val="129"/>
        <scheme val="minor"/>
      </rPr>
      <t xml:space="preserve"> 당 좌 </t>
    </r>
    <r>
      <rPr>
        <sz val="10"/>
        <rFont val="돋움"/>
        <family val="3"/>
        <charset val="129"/>
      </rPr>
      <t>자 산</t>
    </r>
    <phoneticPr fontId="4" type="noConversion"/>
  </si>
  <si>
    <t>정 책 자 금 차 입 금</t>
  </si>
  <si>
    <t>공제사업채무</t>
    <phoneticPr fontId="4" type="noConversion"/>
  </si>
  <si>
    <t>잡자산</t>
    <phoneticPr fontId="4" type="noConversion"/>
  </si>
  <si>
    <t>외화차입금</t>
    <phoneticPr fontId="4" type="noConversion"/>
  </si>
  <si>
    <t>(기타자산손상차손누계액)</t>
    <phoneticPr fontId="4" type="noConversion"/>
  </si>
  <si>
    <t>기 타 차 입 금</t>
  </si>
  <si>
    <t>보험일반차입금</t>
    <phoneticPr fontId="4" type="noConversion"/>
  </si>
  <si>
    <t>Ⅳ. 공제·농작물보험부채</t>
    <phoneticPr fontId="4" type="noConversion"/>
  </si>
  <si>
    <t>Ⅱ. 금  융  업  예  치  금</t>
    <phoneticPr fontId="4" type="noConversion"/>
  </si>
  <si>
    <t>공제미지급금</t>
    <phoneticPr fontId="4" type="noConversion"/>
  </si>
  <si>
    <t>대 내 예 치 금</t>
  </si>
  <si>
    <t>농 작 물 보 험 예 수 금</t>
  </si>
  <si>
    <t>대 외 예 치 금</t>
  </si>
  <si>
    <t>농 작 물 보 험 자 금</t>
    <phoneticPr fontId="4" type="noConversion"/>
  </si>
  <si>
    <t>외화예치금</t>
    <phoneticPr fontId="4" type="noConversion"/>
  </si>
  <si>
    <t>농작물보험미지급금</t>
    <phoneticPr fontId="4" type="noConversion"/>
  </si>
  <si>
    <t>기 타 예 치 금</t>
  </si>
  <si>
    <t>Ⅴ. 비  유  동  부  채</t>
    <phoneticPr fontId="4" type="noConversion"/>
  </si>
  <si>
    <t>Ⅲ. 금 융 업 대 출 채 권</t>
  </si>
  <si>
    <t>장 기 차 입 금</t>
    <phoneticPr fontId="4" type="noConversion"/>
  </si>
  <si>
    <t>상호금융자금대출금</t>
  </si>
  <si>
    <t>(차 입 금 대 충)</t>
  </si>
  <si>
    <t>(대  손  충  당  금)</t>
    <phoneticPr fontId="4" type="noConversion"/>
  </si>
  <si>
    <t>장 기 성 미 지 급 금</t>
  </si>
  <si>
    <t>정 책 자 금 대 출 금</t>
  </si>
  <si>
    <t>수 입 보 증 금</t>
  </si>
  <si>
    <t>(대 손 충 당 금)</t>
    <phoneticPr fontId="4" type="noConversion"/>
  </si>
  <si>
    <t>공동사업기금</t>
    <phoneticPr fontId="4" type="noConversion"/>
  </si>
  <si>
    <t>공 제 대 출 금</t>
  </si>
  <si>
    <t>헬퍼사업기금</t>
    <phoneticPr fontId="4" type="noConversion"/>
  </si>
  <si>
    <t>송아지생산안정자금</t>
    <phoneticPr fontId="4" type="noConversion"/>
  </si>
  <si>
    <t>매입외환</t>
    <phoneticPr fontId="4" type="noConversion"/>
  </si>
  <si>
    <t>젖소검정사업기금</t>
    <phoneticPr fontId="4" type="noConversion"/>
  </si>
  <si>
    <t>유통손실보전자금</t>
    <phoneticPr fontId="4" type="noConversion"/>
  </si>
  <si>
    <t>보험일반대출금</t>
    <phoneticPr fontId="4" type="noConversion"/>
  </si>
  <si>
    <t>Ⅳ. 공제·농작물보험자산</t>
    <phoneticPr fontId="4" type="noConversion"/>
  </si>
  <si>
    <t>퇴직급여충당부채</t>
    <phoneticPr fontId="4" type="noConversion"/>
  </si>
  <si>
    <t>공제미수금</t>
    <phoneticPr fontId="4" type="noConversion"/>
  </si>
  <si>
    <t>(국 민 연 금 전 환 금)</t>
  </si>
  <si>
    <t>농 작 물 보 험 미 수 금</t>
  </si>
  <si>
    <t>(퇴 직 금 운 용 자 산)</t>
    <phoneticPr fontId="4" type="noConversion"/>
  </si>
  <si>
    <t>Ⅴ.</t>
  </si>
  <si>
    <t>비유동자산</t>
    <phoneticPr fontId="4" type="noConversion"/>
  </si>
  <si>
    <t>인수고정자산미지급금</t>
    <phoneticPr fontId="4" type="noConversion"/>
  </si>
  <si>
    <t>(1)</t>
    <phoneticPr fontId="4" type="noConversion"/>
  </si>
  <si>
    <t>투 자 자 산</t>
  </si>
  <si>
    <t>이용고환원충당부채</t>
    <phoneticPr fontId="4" type="noConversion"/>
  </si>
  <si>
    <t>계통출자금</t>
    <phoneticPr fontId="4" type="noConversion"/>
  </si>
  <si>
    <t>기타충당부채</t>
    <phoneticPr fontId="4" type="noConversion"/>
  </si>
  <si>
    <t>공동사업투자금</t>
    <phoneticPr fontId="4" type="noConversion"/>
  </si>
  <si>
    <t>부 채 합 계</t>
    <phoneticPr fontId="4" type="noConversion"/>
  </si>
  <si>
    <t>매도가능증권</t>
    <phoneticPr fontId="4" type="noConversion"/>
  </si>
  <si>
    <t>Ⅰ. 출        자        금</t>
  </si>
  <si>
    <t>만기보유증권</t>
    <phoneticPr fontId="4" type="noConversion"/>
  </si>
  <si>
    <t>일 반 출 자 금</t>
  </si>
  <si>
    <t>지분법적용투자주식</t>
    <phoneticPr fontId="4" type="noConversion"/>
  </si>
  <si>
    <t>(미 납 입 출 자 금)</t>
  </si>
  <si>
    <t>장기대여금</t>
    <phoneticPr fontId="4" type="noConversion"/>
  </si>
  <si>
    <t>회 전 출 자 금</t>
  </si>
  <si>
    <t>가입금</t>
    <phoneticPr fontId="4" type="noConversion"/>
  </si>
  <si>
    <t>비업무용자산</t>
    <phoneticPr fontId="4" type="noConversion"/>
  </si>
  <si>
    <t>자</t>
    <phoneticPr fontId="4" type="noConversion"/>
  </si>
  <si>
    <t>우선출자금</t>
    <phoneticPr fontId="4" type="noConversion"/>
  </si>
  <si>
    <t>기타의투자자산</t>
    <phoneticPr fontId="4" type="noConversion"/>
  </si>
  <si>
    <t>(2)</t>
    <phoneticPr fontId="4" type="noConversion"/>
  </si>
  <si>
    <t>유 형 자 산</t>
  </si>
  <si>
    <t>Ⅱ. 자   본   잉   여   금</t>
  </si>
  <si>
    <t>토 지</t>
  </si>
  <si>
    <t>자 본 적 립 금</t>
  </si>
  <si>
    <t>(보조금)</t>
    <phoneticPr fontId="4" type="noConversion"/>
  </si>
  <si>
    <t>가</t>
    <phoneticPr fontId="4" type="noConversion"/>
  </si>
  <si>
    <t>재 평 가 적 립 금</t>
  </si>
  <si>
    <t>(유형자산손상차손누계액)</t>
    <phoneticPr fontId="4" type="noConversion"/>
  </si>
  <si>
    <t>나</t>
    <phoneticPr fontId="4" type="noConversion"/>
  </si>
  <si>
    <t>자 본 준 비 금</t>
  </si>
  <si>
    <t>(자산재평가손상차손누계액)</t>
    <phoneticPr fontId="4" type="noConversion"/>
  </si>
  <si>
    <t>기 타 자 본 잉 여 금</t>
  </si>
  <si>
    <t>건물</t>
    <phoneticPr fontId="4" type="noConversion"/>
  </si>
  <si>
    <t>Ⅲ. 자   본   조   정</t>
    <phoneticPr fontId="4" type="noConversion"/>
  </si>
  <si>
    <t>탈퇴지분선급금</t>
    <phoneticPr fontId="4" type="noConversion"/>
  </si>
  <si>
    <t>(보      조    금)</t>
    <phoneticPr fontId="4" type="noConversion"/>
  </si>
  <si>
    <t>본</t>
    <phoneticPr fontId="4" type="noConversion"/>
  </si>
  <si>
    <t>우선출자매입</t>
    <phoneticPr fontId="4" type="noConversion"/>
  </si>
  <si>
    <t>Ⅳ. 기타포괄손익누계액</t>
    <phoneticPr fontId="4" type="noConversion"/>
  </si>
  <si>
    <t>매도가능증권평가이익</t>
    <phoneticPr fontId="4" type="noConversion"/>
  </si>
  <si>
    <t>임차점포시설물</t>
    <phoneticPr fontId="4" type="noConversion"/>
  </si>
  <si>
    <t>(또는 매도가능증권평가손실)</t>
    <phoneticPr fontId="4" type="noConversion"/>
  </si>
  <si>
    <t>지분법자본변동</t>
    <phoneticPr fontId="4" type="noConversion"/>
  </si>
  <si>
    <t>(또는 부의지분법자본변동)</t>
    <phoneticPr fontId="4" type="noConversion"/>
  </si>
  <si>
    <t>업무용동산</t>
    <phoneticPr fontId="4" type="noConversion"/>
  </si>
  <si>
    <t>재 평 가 잉 여 금</t>
    <phoneticPr fontId="4" type="noConversion"/>
  </si>
  <si>
    <t>Ⅴ. 이 익 잉 여 금</t>
    <phoneticPr fontId="4" type="noConversion"/>
  </si>
  <si>
    <t>(보          조          금)</t>
    <phoneticPr fontId="4" type="noConversion"/>
  </si>
  <si>
    <t>(또는 결손금)</t>
    <phoneticPr fontId="4" type="noConversion"/>
  </si>
  <si>
    <t>법정적립금</t>
    <phoneticPr fontId="4" type="noConversion"/>
  </si>
  <si>
    <t>임의적립금</t>
    <phoneticPr fontId="4" type="noConversion"/>
  </si>
  <si>
    <t>건 설 중 인 자 산</t>
  </si>
  <si>
    <r>
      <t>가. 사</t>
    </r>
    <r>
      <rPr>
        <sz val="11"/>
        <color theme="1"/>
        <rFont val="맑은 고딕"/>
        <family val="2"/>
        <charset val="129"/>
        <scheme val="minor"/>
      </rPr>
      <t xml:space="preserve">    </t>
    </r>
    <r>
      <rPr>
        <sz val="10"/>
        <rFont val="돋움"/>
        <family val="3"/>
        <charset val="129"/>
      </rPr>
      <t>업</t>
    </r>
    <r>
      <rPr>
        <sz val="11"/>
        <color theme="1"/>
        <rFont val="맑은 고딕"/>
        <family val="2"/>
        <charset val="129"/>
        <scheme val="minor"/>
      </rPr>
      <t xml:space="preserve">    </t>
    </r>
    <r>
      <rPr>
        <sz val="10"/>
        <rFont val="돋움"/>
        <family val="3"/>
        <charset val="129"/>
      </rPr>
      <t>준</t>
    </r>
    <r>
      <rPr>
        <sz val="11"/>
        <color theme="1"/>
        <rFont val="맑은 고딕"/>
        <family val="2"/>
        <charset val="129"/>
        <scheme val="minor"/>
      </rPr>
      <t xml:space="preserve">    </t>
    </r>
    <r>
      <rPr>
        <sz val="10"/>
        <rFont val="돋움"/>
        <family val="3"/>
        <charset val="129"/>
      </rPr>
      <t>비</t>
    </r>
    <r>
      <rPr>
        <sz val="11"/>
        <color theme="1"/>
        <rFont val="맑은 고딕"/>
        <family val="2"/>
        <charset val="129"/>
        <scheme val="minor"/>
      </rPr>
      <t xml:space="preserve">    </t>
    </r>
    <r>
      <rPr>
        <sz val="10"/>
        <rFont val="돋움"/>
        <family val="3"/>
        <charset val="129"/>
      </rPr>
      <t>금</t>
    </r>
    <phoneticPr fontId="4" type="noConversion"/>
  </si>
  <si>
    <r>
      <t>나.</t>
    </r>
    <r>
      <rPr>
        <sz val="11"/>
        <color theme="1"/>
        <rFont val="맑은 고딕"/>
        <family val="2"/>
        <charset val="129"/>
        <scheme val="minor"/>
      </rPr>
      <t>사업활성화적립금</t>
    </r>
    <phoneticPr fontId="4" type="noConversion"/>
  </si>
  <si>
    <t>(3)</t>
    <phoneticPr fontId="4" type="noConversion"/>
  </si>
  <si>
    <t>무형자산</t>
    <phoneticPr fontId="4" type="noConversion"/>
  </si>
  <si>
    <t>다.유통손실보전적립금</t>
    <phoneticPr fontId="4" type="noConversion"/>
  </si>
  <si>
    <t>산 업 재 산 권</t>
  </si>
  <si>
    <t>전기이월이익잉여금</t>
    <phoneticPr fontId="4" type="noConversion"/>
  </si>
  <si>
    <t>영 업 권</t>
  </si>
  <si>
    <t>(또는 차기이월결손금)</t>
    <phoneticPr fontId="4" type="noConversion"/>
  </si>
  <si>
    <t>(무형자산손상차손누계액)</t>
    <phoneticPr fontId="4" type="noConversion"/>
  </si>
  <si>
    <t>처리전이익잉여금</t>
    <phoneticPr fontId="4" type="noConversion"/>
  </si>
  <si>
    <t>개 발 비</t>
  </si>
  <si>
    <t>(당기순이익)</t>
    <phoneticPr fontId="4" type="noConversion"/>
  </si>
  <si>
    <t>(또는 당기순손실)</t>
    <phoneticPr fontId="4" type="noConversion"/>
  </si>
  <si>
    <t>사용수익기부자산</t>
  </si>
  <si>
    <t>임차권리금</t>
    <phoneticPr fontId="4" type="noConversion"/>
  </si>
  <si>
    <t>기 타 의 무 형 자 산</t>
  </si>
  <si>
    <t>(4)</t>
    <phoneticPr fontId="4" type="noConversion"/>
  </si>
  <si>
    <t>기타비유동자산</t>
    <phoneticPr fontId="4" type="noConversion"/>
  </si>
  <si>
    <t>자산처분미수금</t>
    <phoneticPr fontId="4" type="noConversion"/>
  </si>
  <si>
    <t>보증금</t>
    <phoneticPr fontId="4" type="noConversion"/>
  </si>
  <si>
    <t>장기미수금</t>
    <phoneticPr fontId="4" type="noConversion"/>
  </si>
  <si>
    <t>기타의비유동자산</t>
    <phoneticPr fontId="4" type="noConversion"/>
  </si>
  <si>
    <t>자 본 합 계</t>
    <phoneticPr fontId="4" type="noConversion"/>
  </si>
  <si>
    <t>자 산 총 계</t>
  </si>
  <si>
    <t>부채와 자본총계</t>
    <phoneticPr fontId="4" type="noConversion"/>
  </si>
  <si>
    <t>손   익   계   산   서</t>
    <phoneticPr fontId="4" type="noConversion"/>
  </si>
  <si>
    <t>(단위:천원)</t>
    <phoneticPr fontId="4" type="noConversion"/>
  </si>
  <si>
    <t>구      분</t>
  </si>
  <si>
    <t>제  47  (당)기</t>
    <phoneticPr fontId="4" type="noConversion"/>
  </si>
  <si>
    <t>제 46  (전)기</t>
    <phoneticPr fontId="4" type="noConversion"/>
  </si>
  <si>
    <t>구       분</t>
  </si>
  <si>
    <t>제 47  (당)기</t>
    <phoneticPr fontId="4" type="noConversion"/>
  </si>
  <si>
    <t>금       액</t>
  </si>
  <si>
    <t>1. 영     업     수     익</t>
  </si>
  <si>
    <t>전 산 비 용</t>
  </si>
  <si>
    <t>신용사업영업수익</t>
  </si>
  <si>
    <t>대 손 상 각 비</t>
  </si>
  <si>
    <t xml:space="preserve">가 </t>
    <phoneticPr fontId="4" type="noConversion"/>
  </si>
  <si>
    <t>이 자 수 익</t>
  </si>
  <si>
    <t>감 가 상 각 비</t>
  </si>
  <si>
    <t>예 치 금 이 자</t>
  </si>
  <si>
    <t>무 형 자 산 상 각 비</t>
  </si>
  <si>
    <t>단기매매증권이자</t>
    <phoneticPr fontId="4" type="noConversion"/>
  </si>
  <si>
    <t>판 매 경 비</t>
  </si>
  <si>
    <t>(구)투자유가증권이자</t>
    <phoneticPr fontId="4" type="noConversion"/>
  </si>
  <si>
    <t>경 비</t>
  </si>
  <si>
    <t>대 출 금 이 자</t>
  </si>
  <si>
    <t>Ⅳ. 영     업     손     익</t>
  </si>
  <si>
    <t>매도가능증권이자</t>
    <phoneticPr fontId="4" type="noConversion"/>
  </si>
  <si>
    <t>Ⅴ. 교 육 지 원 사 업 수 익</t>
  </si>
  <si>
    <t>만기보유증권이자</t>
    <phoneticPr fontId="4" type="noConversion"/>
  </si>
  <si>
    <t>Ⅵ. 교 육 지 원 사 업 비 용</t>
  </si>
  <si>
    <t>기 타 이 자 수  익</t>
  </si>
  <si>
    <t>환 원 사 업 비</t>
  </si>
  <si>
    <t>유가증권평가 및 처분이익</t>
    <phoneticPr fontId="4" type="noConversion"/>
  </si>
  <si>
    <t>영 농 지 도 비</t>
  </si>
  <si>
    <t>단기매매증권평가이익</t>
    <phoneticPr fontId="4" type="noConversion"/>
  </si>
  <si>
    <t>생 활 지 도 비</t>
  </si>
  <si>
    <t>단기매매증권처분이익</t>
    <phoneticPr fontId="4" type="noConversion"/>
  </si>
  <si>
    <t>교 육 비</t>
  </si>
  <si>
    <t>매도가능증권처분이익</t>
    <phoneticPr fontId="4" type="noConversion"/>
  </si>
  <si>
    <t>보 급 선 전 비</t>
  </si>
  <si>
    <t>만기보유증권처분이익</t>
    <phoneticPr fontId="4" type="noConversion"/>
  </si>
  <si>
    <t>조 사 연 구 비</t>
  </si>
  <si>
    <t>(구)투자유가증권처분이익</t>
    <phoneticPr fontId="4" type="noConversion"/>
  </si>
  <si>
    <t>복 지 지 원 비</t>
  </si>
  <si>
    <t>매도가능증권손상차손환입</t>
    <phoneticPr fontId="4" type="noConversion"/>
  </si>
  <si>
    <t>Ⅶ. 영   업   외   수   익</t>
    <phoneticPr fontId="4" type="noConversion"/>
  </si>
  <si>
    <t>만기보유증권손상차손환입</t>
    <phoneticPr fontId="4" type="noConversion"/>
  </si>
  <si>
    <t>이 자 수 익(일반)</t>
    <phoneticPr fontId="4" type="noConversion"/>
  </si>
  <si>
    <t>(구)투자유가증권감액손실환입</t>
    <phoneticPr fontId="4" type="noConversion"/>
  </si>
  <si>
    <t>배 당 금 수 익</t>
  </si>
  <si>
    <t>다</t>
    <phoneticPr fontId="4" type="noConversion"/>
  </si>
  <si>
    <t>대출채권평가 및 처분이익</t>
    <phoneticPr fontId="4" type="noConversion"/>
  </si>
  <si>
    <t>임 대 료</t>
  </si>
  <si>
    <t>대손충당금환입액</t>
    <phoneticPr fontId="4" type="noConversion"/>
  </si>
  <si>
    <t>단기매매증권처분이익(일반)</t>
    <phoneticPr fontId="4" type="noConversion"/>
  </si>
  <si>
    <t>대출채권매각이익</t>
    <phoneticPr fontId="4" type="noConversion"/>
  </si>
  <si>
    <t>단기매매증권평가이익(일반)</t>
    <phoneticPr fontId="4" type="noConversion"/>
  </si>
  <si>
    <t>라</t>
    <phoneticPr fontId="4" type="noConversion"/>
  </si>
  <si>
    <t>외환거래이익</t>
    <phoneticPr fontId="4" type="noConversion"/>
  </si>
  <si>
    <t>외 환 차 익(일반)</t>
    <phoneticPr fontId="4" type="noConversion"/>
  </si>
  <si>
    <t>외화환산이익</t>
    <phoneticPr fontId="4" type="noConversion"/>
  </si>
  <si>
    <t>외 화 환 산 이 익(일반)</t>
    <phoneticPr fontId="4" type="noConversion"/>
  </si>
  <si>
    <t>외환차익</t>
    <phoneticPr fontId="4" type="noConversion"/>
  </si>
  <si>
    <t>지 분 법 이 익</t>
    <phoneticPr fontId="4" type="noConversion"/>
  </si>
  <si>
    <t>마</t>
    <phoneticPr fontId="4" type="noConversion"/>
  </si>
  <si>
    <t>수수료수익</t>
    <phoneticPr fontId="4" type="noConversion"/>
  </si>
  <si>
    <t>(구)투자유가증권처분이익(일반)</t>
    <phoneticPr fontId="4" type="noConversion"/>
  </si>
  <si>
    <t>수입수수료</t>
    <phoneticPr fontId="4" type="noConversion"/>
  </si>
  <si>
    <t>(구)투자유가증권감액손실환입(일반)</t>
    <phoneticPr fontId="4" type="noConversion"/>
  </si>
  <si>
    <t>전자금융수수료</t>
    <phoneticPr fontId="4" type="noConversion"/>
  </si>
  <si>
    <t>비업무용자산처분이익</t>
  </si>
  <si>
    <t>기타수입수수료</t>
    <phoneticPr fontId="4" type="noConversion"/>
  </si>
  <si>
    <t>유 형 자 산 처 분 이 익</t>
  </si>
  <si>
    <t>바</t>
    <phoneticPr fontId="4" type="noConversion"/>
  </si>
  <si>
    <t>배당금수익</t>
    <phoneticPr fontId="4" type="noConversion"/>
  </si>
  <si>
    <t>퇴 직 금 운 용 자 산 이 익</t>
    <phoneticPr fontId="4" type="noConversion"/>
  </si>
  <si>
    <t>사</t>
    <phoneticPr fontId="4" type="noConversion"/>
  </si>
  <si>
    <t>기타영업수익</t>
    <phoneticPr fontId="4" type="noConversion"/>
  </si>
  <si>
    <t>판 매 장 려 금</t>
  </si>
  <si>
    <t>신탁예치금처분이익</t>
    <phoneticPr fontId="4" type="noConversion"/>
  </si>
  <si>
    <t>카 드 사 업 수 익(일반)</t>
    <phoneticPr fontId="4" type="noConversion"/>
  </si>
  <si>
    <t>신탁예치금평가이익</t>
    <phoneticPr fontId="4" type="noConversion"/>
  </si>
  <si>
    <t>보 조 금 수 익</t>
  </si>
  <si>
    <t>기타충당부채환입</t>
    <phoneticPr fontId="4" type="noConversion"/>
  </si>
  <si>
    <t>위 약 배 상 금 수 익</t>
  </si>
  <si>
    <t>기타잡수익</t>
    <phoneticPr fontId="4" type="noConversion"/>
  </si>
  <si>
    <t>상 각 채 권 추 심 이 익</t>
  </si>
  <si>
    <t>신용카드수탁취급수수료</t>
    <phoneticPr fontId="4" type="noConversion"/>
  </si>
  <si>
    <t>대 손 충 당 금 환 입(일반)</t>
    <phoneticPr fontId="4" type="noConversion"/>
  </si>
  <si>
    <t>보험대리대출금이자</t>
    <phoneticPr fontId="4" type="noConversion"/>
  </si>
  <si>
    <t>경제사업영업수익</t>
  </si>
  <si>
    <t>원가차익</t>
    <phoneticPr fontId="4" type="noConversion"/>
  </si>
  <si>
    <t>상 품 매 출 액</t>
  </si>
  <si>
    <t>전기오류수정이익</t>
    <phoneticPr fontId="4" type="noConversion"/>
  </si>
  <si>
    <t>생  물 자 산 매 출 액</t>
    <phoneticPr fontId="4" type="noConversion"/>
  </si>
  <si>
    <t>일반사업채권매각이익</t>
    <phoneticPr fontId="4" type="noConversion"/>
  </si>
  <si>
    <t>제 품 매 출 액</t>
  </si>
  <si>
    <t>자산손상차손환입액</t>
    <phoneticPr fontId="4" type="noConversion"/>
  </si>
  <si>
    <t>수 탁 사 업 수 수 료</t>
  </si>
  <si>
    <t>매도가능증권손상차손환입(일반)</t>
    <phoneticPr fontId="4" type="noConversion"/>
  </si>
  <si>
    <t>창 고 매 출 액</t>
  </si>
  <si>
    <t>만기보유증권손상차손환입(일반)</t>
    <phoneticPr fontId="4" type="noConversion"/>
  </si>
  <si>
    <t>이 용 매 출 액</t>
  </si>
  <si>
    <t>매도가능증권처분이익(일반)</t>
    <phoneticPr fontId="4" type="noConversion"/>
  </si>
  <si>
    <t>운 송 매 출 액</t>
  </si>
  <si>
    <t>만기보유증권처분이익(일반)</t>
    <phoneticPr fontId="4" type="noConversion"/>
  </si>
  <si>
    <t>기 타 매 출 액</t>
  </si>
  <si>
    <t>지분법적용투자주식처분이익</t>
    <phoneticPr fontId="4" type="noConversion"/>
  </si>
  <si>
    <t>수 수 료 수 익</t>
  </si>
  <si>
    <t>지분법적용투자주식손상차손환입</t>
    <phoneticPr fontId="4" type="noConversion"/>
  </si>
  <si>
    <t>공 제 사 업 영 업 수 익</t>
  </si>
  <si>
    <t>상각채권매각이익</t>
    <phoneticPr fontId="4" type="noConversion"/>
  </si>
  <si>
    <t>공 제 수 익</t>
  </si>
  <si>
    <t>자산수증이익</t>
    <phoneticPr fontId="4" type="noConversion"/>
  </si>
  <si>
    <t>농작물보험사업영업수익</t>
    <phoneticPr fontId="4" type="noConversion"/>
  </si>
  <si>
    <t>채무면제이익</t>
    <phoneticPr fontId="4" type="noConversion"/>
  </si>
  <si>
    <t xml:space="preserve">농작물보험수익 </t>
    <phoneticPr fontId="4" type="noConversion"/>
  </si>
  <si>
    <t>보험금수익</t>
    <phoneticPr fontId="4" type="noConversion"/>
  </si>
  <si>
    <t>Ⅱ. 영    업    비    용</t>
  </si>
  <si>
    <t>자산재평가손실환입</t>
    <phoneticPr fontId="4" type="noConversion"/>
  </si>
  <si>
    <t>신 용 사 업 영 업 비 용</t>
  </si>
  <si>
    <t>공동사업배분수익</t>
    <phoneticPr fontId="4" type="noConversion"/>
  </si>
  <si>
    <t>이 자 비 용</t>
  </si>
  <si>
    <t>기타영업외수익</t>
    <phoneticPr fontId="4" type="noConversion"/>
  </si>
  <si>
    <t>예 수 금 이 자</t>
  </si>
  <si>
    <t>Ⅷ. 영   업   외   비   용</t>
  </si>
  <si>
    <t>차 입 금 이 자</t>
  </si>
  <si>
    <t>이   자   비   용(일반)</t>
    <phoneticPr fontId="4" type="noConversion"/>
  </si>
  <si>
    <t>기 타 이 자 비 용</t>
  </si>
  <si>
    <t>단기매매증권처분손실(일반)</t>
    <phoneticPr fontId="4" type="noConversion"/>
  </si>
  <si>
    <t>유가증권평가 및 처분손실</t>
    <phoneticPr fontId="4" type="noConversion"/>
  </si>
  <si>
    <t>단기매매증권평가손실(일반)</t>
    <phoneticPr fontId="4" type="noConversion"/>
  </si>
  <si>
    <t>단기매매증권평가손실</t>
    <phoneticPr fontId="4" type="noConversion"/>
  </si>
  <si>
    <t>외   환   차   손(일반)</t>
    <phoneticPr fontId="4" type="noConversion"/>
  </si>
  <si>
    <t>단기매매증권처분손실</t>
    <phoneticPr fontId="4" type="noConversion"/>
  </si>
  <si>
    <t>외 화 환 산 손 실(일반)</t>
    <phoneticPr fontId="4" type="noConversion"/>
  </si>
  <si>
    <t>매도가능증권처분손실</t>
    <phoneticPr fontId="4" type="noConversion"/>
  </si>
  <si>
    <t>지 분 법 손 실</t>
    <phoneticPr fontId="4" type="noConversion"/>
  </si>
  <si>
    <t>만기보유증권처분손실</t>
    <phoneticPr fontId="4" type="noConversion"/>
  </si>
  <si>
    <t xml:space="preserve">(구)투자유가증권감액손실(일반) </t>
    <phoneticPr fontId="4" type="noConversion"/>
  </si>
  <si>
    <t>(구)투자유가증권처분손실</t>
    <phoneticPr fontId="4" type="noConversion"/>
  </si>
  <si>
    <t>(구)투자유가증권처분손실(일반)</t>
    <phoneticPr fontId="4" type="noConversion"/>
  </si>
  <si>
    <t>매도가능증권손상차손</t>
    <phoneticPr fontId="4" type="noConversion"/>
  </si>
  <si>
    <t>비업무용자산처분손실</t>
  </si>
  <si>
    <t>만기보유증권손상차손</t>
    <phoneticPr fontId="4" type="noConversion"/>
  </si>
  <si>
    <t>유 형 자 산 처 분 손 실</t>
  </si>
  <si>
    <t xml:space="preserve">(구)투자유가증권감액손실 </t>
    <phoneticPr fontId="4" type="noConversion"/>
  </si>
  <si>
    <t xml:space="preserve">퇴 직 금 운 용 자 산 손 실 </t>
    <phoneticPr fontId="4" type="noConversion"/>
  </si>
  <si>
    <t>대출채권평가 및 처분손실</t>
    <phoneticPr fontId="4" type="noConversion"/>
  </si>
  <si>
    <t>카 드 사 업 비 용(일반)</t>
    <phoneticPr fontId="4" type="noConversion"/>
  </si>
  <si>
    <t xml:space="preserve">    </t>
    <phoneticPr fontId="4" type="noConversion"/>
  </si>
  <si>
    <t>대손상각비</t>
    <phoneticPr fontId="4" type="noConversion"/>
  </si>
  <si>
    <t>기타의대손상각비</t>
  </si>
  <si>
    <t>대출채권매각손실</t>
    <phoneticPr fontId="4" type="noConversion"/>
  </si>
  <si>
    <t>재고자산감모손실</t>
  </si>
  <si>
    <t>보험관련 대손상각비</t>
    <phoneticPr fontId="4" type="noConversion"/>
  </si>
  <si>
    <t>외환거래손실</t>
    <phoneticPr fontId="4" type="noConversion"/>
  </si>
  <si>
    <t>유 입 물 건 관 리 비</t>
  </si>
  <si>
    <t>외환환산손실</t>
    <phoneticPr fontId="4" type="noConversion"/>
  </si>
  <si>
    <t>원 가 차 손</t>
  </si>
  <si>
    <t>외환차손</t>
    <phoneticPr fontId="4" type="noConversion"/>
  </si>
  <si>
    <t>전기오류수정손실</t>
    <phoneticPr fontId="4" type="noConversion"/>
  </si>
  <si>
    <t>수수료비용</t>
    <phoneticPr fontId="4" type="noConversion"/>
  </si>
  <si>
    <t xml:space="preserve">매도가능증권손상차손(일반) </t>
    <phoneticPr fontId="4" type="noConversion"/>
  </si>
  <si>
    <t>지급수수료</t>
    <phoneticPr fontId="4" type="noConversion"/>
  </si>
  <si>
    <t xml:space="preserve">만기보유증권손상차손(일반) </t>
    <phoneticPr fontId="4" type="noConversion"/>
  </si>
  <si>
    <t>기타영업비용</t>
    <phoneticPr fontId="4" type="noConversion"/>
  </si>
  <si>
    <t>기부금</t>
    <phoneticPr fontId="4" type="noConversion"/>
  </si>
  <si>
    <t>기금출연금</t>
    <phoneticPr fontId="4" type="noConversion"/>
  </si>
  <si>
    <t>일반사업채권매각손실</t>
    <phoneticPr fontId="4" type="noConversion"/>
  </si>
  <si>
    <t>신탁예치금처분손실</t>
    <phoneticPr fontId="4" type="noConversion"/>
  </si>
  <si>
    <t>매도가능증권처분손실(일반)</t>
    <phoneticPr fontId="4" type="noConversion"/>
  </si>
  <si>
    <t>신탁예치금평가손실</t>
    <phoneticPr fontId="4" type="noConversion"/>
  </si>
  <si>
    <t xml:space="preserve">자산손상차손 </t>
    <phoneticPr fontId="4" type="noConversion"/>
  </si>
  <si>
    <t>기타충당부채전입액</t>
    <phoneticPr fontId="4" type="noConversion"/>
  </si>
  <si>
    <t>만기보유증권처분손실(일반)</t>
    <phoneticPr fontId="4" type="noConversion"/>
  </si>
  <si>
    <t>기타잡비용</t>
    <phoneticPr fontId="4" type="noConversion"/>
  </si>
  <si>
    <t>지분법적용투자주식처분손실</t>
    <phoneticPr fontId="4" type="noConversion"/>
  </si>
  <si>
    <t>신용카드수탁취급비용</t>
    <phoneticPr fontId="4" type="noConversion"/>
  </si>
  <si>
    <t xml:space="preserve">지분법적용투자주식손상차손 </t>
    <phoneticPr fontId="4" type="noConversion"/>
  </si>
  <si>
    <t>보험수탁취급비용</t>
    <phoneticPr fontId="4" type="noConversion"/>
  </si>
  <si>
    <t>정책보험비용</t>
    <phoneticPr fontId="4" type="noConversion"/>
  </si>
  <si>
    <t>경 제 사 업 영 업 비 용</t>
  </si>
  <si>
    <t>재해손실</t>
    <phoneticPr fontId="4" type="noConversion"/>
  </si>
  <si>
    <t>상 품 매 출 원 가</t>
  </si>
  <si>
    <t>자산재평가손실</t>
    <phoneticPr fontId="4" type="noConversion"/>
  </si>
  <si>
    <t>생물자산매출원가</t>
    <phoneticPr fontId="4" type="noConversion"/>
  </si>
  <si>
    <t>공동사업배분비용</t>
    <phoneticPr fontId="4" type="noConversion"/>
  </si>
  <si>
    <t>제 품 매 출 원 가</t>
  </si>
  <si>
    <t>기 타 영 업 외 비 용</t>
  </si>
  <si>
    <t>수탁가공원가</t>
    <phoneticPr fontId="4" type="noConversion"/>
  </si>
  <si>
    <t>Ⅸ. 법인세비용차감전계속사업손익</t>
    <phoneticPr fontId="4" type="noConversion"/>
  </si>
  <si>
    <t>공 제 사 업 영 업 비 용</t>
  </si>
  <si>
    <t>Ⅹ. 계속사업손익법인세비용</t>
    <phoneticPr fontId="4" type="noConversion"/>
  </si>
  <si>
    <t>공 제 비 용</t>
  </si>
  <si>
    <t>ⅩⅠ. 계    속    사    업    손    익</t>
    <phoneticPr fontId="4" type="noConversion"/>
  </si>
  <si>
    <t>농작물보험 사 업 영 업 비 용</t>
    <phoneticPr fontId="4" type="noConversion"/>
  </si>
  <si>
    <t>ⅩⅡ. 중    단    사    업    손    익</t>
    <phoneticPr fontId="4" type="noConversion"/>
  </si>
  <si>
    <t>농작물보험비용</t>
    <phoneticPr fontId="4" type="noConversion"/>
  </si>
  <si>
    <t>(법인세효과:             원)</t>
    <phoneticPr fontId="4" type="noConversion"/>
  </si>
  <si>
    <t>Ⅲ.</t>
    <phoneticPr fontId="4" type="noConversion"/>
  </si>
  <si>
    <t>판매비와관리비</t>
    <phoneticPr fontId="4" type="noConversion"/>
  </si>
  <si>
    <t>ⅩⅢ . 당  기  순  손  익</t>
    <phoneticPr fontId="4" type="noConversion"/>
  </si>
  <si>
    <t xml:space="preserve">인 건 비 </t>
  </si>
  <si>
    <t>일반퇴직급여</t>
    <phoneticPr fontId="4" type="noConversion"/>
  </si>
  <si>
    <t>ⅩⅣ . 주    당    손    익</t>
    <phoneticPr fontId="4" type="noConversion"/>
  </si>
  <si>
    <t>특별퇴직급여</t>
    <phoneticPr fontId="4" type="noConversion"/>
  </si>
  <si>
    <t>기본주당계속사업손익</t>
    <phoneticPr fontId="4" type="noConversion"/>
  </si>
  <si>
    <t>세 금 과 공 과</t>
  </si>
  <si>
    <t>기본주당순손익</t>
    <phoneticPr fontId="4" type="noConversion"/>
  </si>
  <si>
    <t>이 익 잉 여 금 처 분 계 산 서</t>
    <phoneticPr fontId="4" type="noConversion"/>
  </si>
  <si>
    <t xml:space="preserve">                    제( 47 )기 2012년  1월  1일부터</t>
    <phoneticPr fontId="4" type="noConversion"/>
  </si>
  <si>
    <t>제( 46 )기 2011년  1월  1일부터</t>
    <phoneticPr fontId="4" type="noConversion"/>
  </si>
  <si>
    <t xml:space="preserve">                                     2012년 12월 31일까지   </t>
  </si>
  <si>
    <t xml:space="preserve">                 2011년 12월 31일까지   </t>
  </si>
  <si>
    <t xml:space="preserve">                      처분예정일 2013년 1 월 31일           </t>
    <phoneticPr fontId="4" type="noConversion"/>
  </si>
  <si>
    <t xml:space="preserve">   처분확정일 2012년  2   월 23 일           </t>
    <phoneticPr fontId="4" type="noConversion"/>
  </si>
  <si>
    <t>사무소명 :홍천축협</t>
    <phoneticPr fontId="4" type="noConversion"/>
  </si>
  <si>
    <t xml:space="preserve"> (단위：천원)</t>
    <phoneticPr fontId="4" type="noConversion"/>
  </si>
  <si>
    <t>과          목</t>
  </si>
  <si>
    <t>제  47  (당)기</t>
    <phoneticPr fontId="4" type="noConversion"/>
  </si>
  <si>
    <t>제   46  (전)기</t>
    <phoneticPr fontId="4" type="noConversion"/>
  </si>
  <si>
    <t>금             액</t>
  </si>
  <si>
    <t>금            액</t>
  </si>
  <si>
    <t>Ⅰ. 미 처 분 이 익 잉 여 금</t>
    <phoneticPr fontId="4" type="noConversion"/>
  </si>
  <si>
    <t>전기이월미처분이익잉여금</t>
    <phoneticPr fontId="4" type="noConversion"/>
  </si>
  <si>
    <t xml:space="preserve">    </t>
  </si>
  <si>
    <t>(또는     전기이월결손금)</t>
    <phoneticPr fontId="4" type="noConversion"/>
  </si>
  <si>
    <t>회 계 변 경 의 누 적 효 과</t>
    <phoneticPr fontId="4" type="noConversion"/>
  </si>
  <si>
    <r>
      <t xml:space="preserve">전기오류수정이익 </t>
    </r>
    <r>
      <rPr>
        <vertAlign val="superscript"/>
        <sz val="10"/>
        <rFont val="돋움"/>
        <family val="3"/>
        <charset val="129"/>
      </rPr>
      <t>주)</t>
    </r>
    <phoneticPr fontId="4" type="noConversion"/>
  </si>
  <si>
    <r>
      <t xml:space="preserve">전기오류수정손실 </t>
    </r>
    <r>
      <rPr>
        <vertAlign val="superscript"/>
        <sz val="10"/>
        <rFont val="돋움"/>
        <family val="3"/>
        <charset val="129"/>
      </rPr>
      <t>주)</t>
    </r>
    <phoneticPr fontId="4" type="noConversion"/>
  </si>
  <si>
    <t>당기순이익</t>
    <phoneticPr fontId="4" type="noConversion"/>
  </si>
  <si>
    <t xml:space="preserve"> </t>
    <phoneticPr fontId="4" type="noConversion"/>
  </si>
  <si>
    <t>(또는    당기순손실)</t>
    <phoneticPr fontId="4" type="noConversion"/>
  </si>
  <si>
    <t>Ⅱ. 임의적립금 등의 이입액</t>
    <phoneticPr fontId="4" type="noConversion"/>
  </si>
  <si>
    <t>유통손실보전적립금</t>
    <phoneticPr fontId="4" type="noConversion"/>
  </si>
  <si>
    <t>합           계</t>
    <phoneticPr fontId="4" type="noConversion"/>
  </si>
  <si>
    <t>Ⅲ. 이 익 잉 여 금 처 분 액</t>
    <phoneticPr fontId="4" type="noConversion"/>
  </si>
  <si>
    <t>법 정 적 립 금</t>
    <phoneticPr fontId="4" type="noConversion"/>
  </si>
  <si>
    <t xml:space="preserve">임 의 적 립 금 </t>
    <phoneticPr fontId="4" type="noConversion"/>
  </si>
  <si>
    <t>가.  사      업      준      비      금</t>
    <phoneticPr fontId="4" type="noConversion"/>
  </si>
  <si>
    <t>나.  유  통  손  실  보  전  적  립  금</t>
    <phoneticPr fontId="4" type="noConversion"/>
  </si>
  <si>
    <t>다.  사  업  활  성  화  적  립  금</t>
    <phoneticPr fontId="4" type="noConversion"/>
  </si>
  <si>
    <t>라.  경 제 사 업 활 성 화 적 립 금</t>
    <phoneticPr fontId="4" type="noConversion"/>
  </si>
  <si>
    <t>배 당 금</t>
    <phoneticPr fontId="4" type="noConversion"/>
  </si>
  <si>
    <t>가.  출      자      배      당      금</t>
    <phoneticPr fontId="4" type="noConversion"/>
  </si>
  <si>
    <t xml:space="preserve"> - 조 합 원   출 자 배 당 금</t>
    <phoneticPr fontId="4" type="noConversion"/>
  </si>
  <si>
    <t xml:space="preserve"> - 우 선 출 자    배 당 금</t>
    <phoneticPr fontId="4" type="noConversion"/>
  </si>
  <si>
    <t xml:space="preserve">                  주당 배당금(률)             </t>
    <phoneticPr fontId="4" type="noConversion"/>
  </si>
  <si>
    <t xml:space="preserve"> - 보통출자 : 당기  ×××원(%)</t>
    <phoneticPr fontId="4" type="noConversion"/>
  </si>
  <si>
    <t xml:space="preserve">                   전기  ×××원(%)</t>
    <phoneticPr fontId="4" type="noConversion"/>
  </si>
  <si>
    <t xml:space="preserve"> - 우선출자 : 당기  ×××원(%)</t>
    <phoneticPr fontId="4" type="noConversion"/>
  </si>
  <si>
    <t>나.  이    용    고    배    당     금</t>
    <phoneticPr fontId="4" type="noConversion"/>
  </si>
  <si>
    <t xml:space="preserve">     -  조 합 원  이 용 고 배 당 금</t>
    <phoneticPr fontId="4" type="noConversion"/>
  </si>
  <si>
    <t xml:space="preserve">     -  준 조 합 원  이 용 고 배 당 금</t>
    <phoneticPr fontId="4" type="noConversion"/>
  </si>
  <si>
    <t>Ⅳ. 차기이월미처분이익잉여금</t>
    <phoneticPr fontId="4" type="noConversion"/>
  </si>
  <si>
    <t>법 에 의 한 이 월 금</t>
    <phoneticPr fontId="4" type="noConversion"/>
  </si>
  <si>
    <t>미 처 분 이 월 금</t>
    <phoneticPr fontId="4" type="noConversion"/>
  </si>
  <si>
    <t>※ 보통출자 : 조합원이 출자한 출자금을 의미,   우선출자 : 조합원외의 우선출자자가 출자한 출자금을 기재</t>
    <phoneticPr fontId="4" type="noConversion"/>
  </si>
  <si>
    <r>
      <t xml:space="preserve">※ 전기오류수정이익·손실 : </t>
    </r>
    <r>
      <rPr>
        <b/>
        <u/>
        <sz val="10"/>
        <color indexed="10"/>
        <rFont val="돋움"/>
        <family val="3"/>
        <charset val="129"/>
      </rPr>
      <t>재무제표의 신뢰성을 심각하게 손상할 수 있는 매우 중대한 오류인 경우에만 해당</t>
    </r>
    <r>
      <rPr>
        <b/>
        <sz val="10"/>
        <color indexed="10"/>
        <rFont val="돋움"/>
        <family val="3"/>
        <charset val="129"/>
      </rPr>
      <t>되며, 
   영업외수익에 해당되는 전기오류수정이익, 영업외비용에 해당되는 전기오류수정손실과 다름</t>
    </r>
    <phoneticPr fontId="4" type="noConversion"/>
  </si>
  <si>
    <t>자    본    변     동     표</t>
    <phoneticPr fontId="4" type="noConversion"/>
  </si>
  <si>
    <r>
      <t>제46기  2011</t>
    </r>
    <r>
      <rPr>
        <sz val="11"/>
        <rFont val="돋움"/>
        <family val="3"/>
        <charset val="129"/>
      </rPr>
      <t xml:space="preserve">년 12월 31일 현재  </t>
    </r>
    <phoneticPr fontId="4" type="noConversion"/>
  </si>
  <si>
    <r>
      <t>제4</t>
    </r>
    <r>
      <rPr>
        <sz val="11"/>
        <color theme="1"/>
        <rFont val="맑은 고딕"/>
        <family val="2"/>
        <charset val="129"/>
        <scheme val="minor"/>
      </rPr>
      <t>7</t>
    </r>
    <r>
      <rPr>
        <sz val="11"/>
        <rFont val="돋움"/>
        <family val="3"/>
        <charset val="129"/>
      </rPr>
      <t xml:space="preserve">기  2012년 12월 31일 현재  </t>
    </r>
    <phoneticPr fontId="4" type="noConversion"/>
  </si>
  <si>
    <t>□ 농축협명 : 홍천축협</t>
    <phoneticPr fontId="4" type="noConversion"/>
  </si>
  <si>
    <t>(단위: 천원)</t>
    <phoneticPr fontId="4" type="noConversion"/>
  </si>
  <si>
    <t>구분</t>
    <phoneticPr fontId="4" type="noConversion"/>
  </si>
  <si>
    <t>계정구분</t>
    <phoneticPr fontId="4" type="noConversion"/>
  </si>
  <si>
    <t>출자금</t>
    <phoneticPr fontId="4" type="noConversion"/>
  </si>
  <si>
    <t>자본잉여금</t>
    <phoneticPr fontId="4" type="noConversion"/>
  </si>
  <si>
    <t>자본조정</t>
    <phoneticPr fontId="4" type="noConversion"/>
  </si>
  <si>
    <t>기타포괄손익누계액</t>
    <phoneticPr fontId="4" type="noConversion"/>
  </si>
  <si>
    <t>이익잉여금</t>
    <phoneticPr fontId="4" type="noConversion"/>
  </si>
  <si>
    <t>총계</t>
    <phoneticPr fontId="4" type="noConversion"/>
  </si>
  <si>
    <t>기초잔액</t>
    <phoneticPr fontId="4" type="noConversion"/>
  </si>
  <si>
    <t>기초BS</t>
    <phoneticPr fontId="4" type="noConversion"/>
  </si>
  <si>
    <t xml:space="preserve"> 2011. 1. 1(보고금액)</t>
    <phoneticPr fontId="4" type="noConversion"/>
  </si>
  <si>
    <t>기초변동</t>
    <phoneticPr fontId="4" type="noConversion"/>
  </si>
  <si>
    <t xml:space="preserve"> 회계정책변경누적효과</t>
    <phoneticPr fontId="4" type="noConversion"/>
  </si>
  <si>
    <t xml:space="preserve"> 전기오류수정손익</t>
    <phoneticPr fontId="4" type="noConversion"/>
  </si>
  <si>
    <t>기초변동반영후이익잉여금</t>
    <phoneticPr fontId="4" type="noConversion"/>
  </si>
  <si>
    <t xml:space="preserve"> 수정후 이익잉여금</t>
    <phoneticPr fontId="4" type="noConversion"/>
  </si>
  <si>
    <t>전기결산
처분</t>
    <phoneticPr fontId="4" type="noConversion"/>
  </si>
  <si>
    <t>당기배당</t>
    <phoneticPr fontId="4" type="noConversion"/>
  </si>
  <si>
    <t xml:space="preserve">  (연차배당)</t>
    <phoneticPr fontId="4" type="noConversion"/>
  </si>
  <si>
    <t>결손금처리</t>
    <phoneticPr fontId="4" type="noConversion"/>
  </si>
  <si>
    <t xml:space="preserve">  (결손금처리-자본잉여금)</t>
    <phoneticPr fontId="4" type="noConversion"/>
  </si>
  <si>
    <t xml:space="preserve">  (결손금처리-출자금) </t>
    <phoneticPr fontId="4" type="noConversion"/>
  </si>
  <si>
    <t>전기결산처분후이익잉여금</t>
    <phoneticPr fontId="4" type="noConversion"/>
  </si>
  <si>
    <t xml:space="preserve"> 처분후 이익잉여금</t>
    <phoneticPr fontId="4" type="noConversion"/>
  </si>
  <si>
    <t>당기변동</t>
    <phoneticPr fontId="4" type="noConversion"/>
  </si>
  <si>
    <t>중간배당</t>
    <phoneticPr fontId="4" type="noConversion"/>
  </si>
  <si>
    <t xml:space="preserve"> 중간배당</t>
    <phoneticPr fontId="4" type="noConversion"/>
  </si>
  <si>
    <t>출자(증자)</t>
    <phoneticPr fontId="4" type="noConversion"/>
  </si>
  <si>
    <t xml:space="preserve"> 증자</t>
    <phoneticPr fontId="4" type="noConversion"/>
  </si>
  <si>
    <t xml:space="preserve">    -  출자금 납입</t>
    <phoneticPr fontId="4" type="noConversion"/>
  </si>
  <si>
    <t xml:space="preserve">    -  회전출자금 납입</t>
    <phoneticPr fontId="4" type="noConversion"/>
  </si>
  <si>
    <t xml:space="preserve">    -  가입금 납입</t>
    <phoneticPr fontId="4" type="noConversion"/>
  </si>
  <si>
    <t xml:space="preserve">    -  우선출자 납입</t>
    <phoneticPr fontId="4" type="noConversion"/>
  </si>
  <si>
    <t>자본잉여금변동</t>
    <phoneticPr fontId="4" type="noConversion"/>
  </si>
  <si>
    <t xml:space="preserve"> 자본잉여금변동(증가)</t>
    <phoneticPr fontId="4" type="noConversion"/>
  </si>
  <si>
    <t>출자금의 감소
(감자)</t>
    <phoneticPr fontId="4" type="noConversion"/>
  </si>
  <si>
    <t xml:space="preserve"> 감자</t>
    <phoneticPr fontId="4" type="noConversion"/>
  </si>
  <si>
    <t xml:space="preserve">    -  (탈퇴지분선급금)</t>
    <phoneticPr fontId="4" type="noConversion"/>
  </si>
  <si>
    <t xml:space="preserve">    -  (우선출자매입)</t>
    <phoneticPr fontId="4" type="noConversion"/>
  </si>
  <si>
    <t xml:space="preserve">    -  (탈퇴지분정산)</t>
    <phoneticPr fontId="4" type="noConversion"/>
  </si>
  <si>
    <t>당기실적</t>
    <phoneticPr fontId="4" type="noConversion"/>
  </si>
  <si>
    <t xml:space="preserve"> 당기순손익</t>
    <phoneticPr fontId="4" type="noConversion"/>
  </si>
  <si>
    <t xml:space="preserve"> 재평가잉여금</t>
    <phoneticPr fontId="4" type="noConversion"/>
  </si>
  <si>
    <t>기타포괄손익누계의변동</t>
    <phoneticPr fontId="4" type="noConversion"/>
  </si>
  <si>
    <t xml:space="preserve"> 매도가능증권평가손익</t>
    <phoneticPr fontId="4" type="noConversion"/>
  </si>
  <si>
    <r>
      <t xml:space="preserve"> 지분법자본변동(또는</t>
    </r>
    <r>
      <rPr>
        <sz val="10"/>
        <color indexed="10"/>
        <rFont val="돋움"/>
        <family val="3"/>
        <charset val="129"/>
      </rPr>
      <t xml:space="preserve"> 부의지분법자본변동</t>
    </r>
    <r>
      <rPr>
        <sz val="10"/>
        <rFont val="돋움"/>
        <family val="3"/>
        <charset val="129"/>
      </rPr>
      <t>)</t>
    </r>
    <phoneticPr fontId="4" type="noConversion"/>
  </si>
  <si>
    <t>해외사업환산손익</t>
    <phoneticPr fontId="4" type="noConversion"/>
  </si>
  <si>
    <t xml:space="preserve"> 해외사업환산손익</t>
    <phoneticPr fontId="4" type="noConversion"/>
  </si>
  <si>
    <t>기말금액</t>
    <phoneticPr fontId="4" type="noConversion"/>
  </si>
  <si>
    <t xml:space="preserve"> 2011.12.31</t>
    <phoneticPr fontId="4" type="noConversion"/>
  </si>
  <si>
    <t xml:space="preserve"> 2012. 1. 1(보고금액)</t>
  </si>
  <si>
    <r>
      <t xml:space="preserve"> 전기오류수정</t>
    </r>
    <r>
      <rPr>
        <sz val="10"/>
        <color indexed="10"/>
        <rFont val="돋움"/>
        <family val="3"/>
        <charset val="129"/>
      </rPr>
      <t>손</t>
    </r>
    <r>
      <rPr>
        <sz val="10"/>
        <rFont val="돋움"/>
        <family val="3"/>
        <charset val="129"/>
      </rPr>
      <t>익</t>
    </r>
    <phoneticPr fontId="4" type="noConversion"/>
  </si>
  <si>
    <t xml:space="preserve"> (연차배당)</t>
    <phoneticPr fontId="4" type="noConversion"/>
  </si>
  <si>
    <t xml:space="preserve"> (결손금처리-자본잉여금)</t>
    <phoneticPr fontId="4" type="noConversion"/>
  </si>
  <si>
    <t xml:space="preserve"> (결손금처리-출자금) </t>
    <phoneticPr fontId="4" type="noConversion"/>
  </si>
  <si>
    <r>
      <t xml:space="preserve"> 매도가능증권평가</t>
    </r>
    <r>
      <rPr>
        <sz val="10"/>
        <color indexed="10"/>
        <rFont val="돋움"/>
        <family val="3"/>
        <charset val="129"/>
      </rPr>
      <t>손</t>
    </r>
    <r>
      <rPr>
        <sz val="10"/>
        <rFont val="돋움"/>
        <family val="3"/>
        <charset val="129"/>
      </rPr>
      <t>익</t>
    </r>
    <phoneticPr fontId="4" type="noConversion"/>
  </si>
  <si>
    <t xml:space="preserve"> 2012.12.31</t>
  </si>
  <si>
    <t>7. 감  사  의  견  서</t>
    <phoneticPr fontId="4" type="noConversion"/>
  </si>
  <si>
    <t>농업협동조합법 제71조 및 조합정관 제134조에 의하여 서기 2013년 1월 21일에 제출된 2012년도 사업보고서</t>
    <phoneticPr fontId="4" type="noConversion"/>
  </si>
  <si>
    <t>대차대조표, 손익계산서및 잉여금 처분 계산서(안)은 각 사항에 대하여 감사한 결과 그 내용이 정확함을 인정함.</t>
    <phoneticPr fontId="4" type="noConversion"/>
  </si>
  <si>
    <t>서기 2013년    1    월     24    일</t>
    <phoneticPr fontId="4" type="noConversion"/>
  </si>
  <si>
    <t>홍천축산업협동조합</t>
    <phoneticPr fontId="4" type="noConversion"/>
  </si>
  <si>
    <t>감  사</t>
    <phoneticPr fontId="4" type="noConversion"/>
  </si>
  <si>
    <t>이</t>
    <phoneticPr fontId="4" type="noConversion"/>
  </si>
  <si>
    <t>건</t>
    <phoneticPr fontId="4" type="noConversion"/>
  </si>
  <si>
    <t>록</t>
    <phoneticPr fontId="4" type="noConversion"/>
  </si>
  <si>
    <t>(인)</t>
    <phoneticPr fontId="4" type="noConversion"/>
  </si>
  <si>
    <t>김</t>
    <phoneticPr fontId="4" type="noConversion"/>
  </si>
  <si>
    <t>기</t>
    <phoneticPr fontId="4" type="noConversion"/>
  </si>
  <si>
    <t>남</t>
    <phoneticPr fontId="4" type="noConversion"/>
  </si>
  <si>
    <t>(신용회계)</t>
    <phoneticPr fontId="4" type="noConversion"/>
  </si>
  <si>
    <t xml:space="preserve"> 자          산</t>
  </si>
  <si>
    <t>제  46  (전)기</t>
    <phoneticPr fontId="4" type="noConversion"/>
  </si>
  <si>
    <t xml:space="preserve">부  채  및  자  본 </t>
  </si>
  <si>
    <t>계  정  과  목</t>
  </si>
  <si>
    <t>Ⅰ.</t>
  </si>
  <si>
    <t>현 금 및 예 치 금</t>
  </si>
  <si>
    <t>부                       채</t>
    <phoneticPr fontId="4" type="noConversion"/>
  </si>
  <si>
    <t>예 수 금</t>
  </si>
  <si>
    <t>요 구 불 예 금</t>
  </si>
  <si>
    <t>외 국 통 화</t>
  </si>
  <si>
    <t>보 통 예 탁 금</t>
  </si>
  <si>
    <t>별 단 예 탁 금</t>
  </si>
  <si>
    <t>상 환 준 비 예 치 금</t>
  </si>
  <si>
    <t>정 기 예 치 금</t>
  </si>
  <si>
    <t>자 립 예 탁 금</t>
  </si>
  <si>
    <t>적 립 식 예 치 금</t>
  </si>
  <si>
    <t>자 유 저 축 예 탁 금</t>
  </si>
  <si>
    <t>중앙회타회계예치금</t>
  </si>
  <si>
    <t>기 업 자 유 예 탁 금</t>
  </si>
  <si>
    <t>일 시 예 치 금</t>
  </si>
  <si>
    <t>정 기 예 탁 금</t>
  </si>
  <si>
    <t>정 기 적 금</t>
  </si>
  <si>
    <t>장 학 적 금</t>
  </si>
  <si>
    <t>자 유 적 립 적 금</t>
  </si>
  <si>
    <t>Ⅱ.</t>
  </si>
  <si>
    <t>아</t>
    <phoneticPr fontId="4" type="noConversion"/>
  </si>
  <si>
    <t>농어가목돈마련저축</t>
  </si>
  <si>
    <t>단기매매국채</t>
    <phoneticPr fontId="4" type="noConversion"/>
  </si>
  <si>
    <t>자 유 정 기 예 탁 금</t>
  </si>
  <si>
    <t>단기매매공사채</t>
    <phoneticPr fontId="4" type="noConversion"/>
  </si>
  <si>
    <t>차</t>
    <phoneticPr fontId="4" type="noConversion"/>
  </si>
  <si>
    <t>기 타 예 탁 금</t>
  </si>
  <si>
    <t>단기매매지방채</t>
    <phoneticPr fontId="4" type="noConversion"/>
  </si>
  <si>
    <t>단기매매금융채</t>
    <phoneticPr fontId="4" type="noConversion"/>
  </si>
  <si>
    <t>차 입 금</t>
  </si>
  <si>
    <t>단기매매회사채</t>
    <phoneticPr fontId="4" type="noConversion"/>
  </si>
  <si>
    <t>상호금융자금차입금</t>
  </si>
  <si>
    <t>단기매매채권형수익형증권</t>
    <phoneticPr fontId="4" type="noConversion"/>
  </si>
  <si>
    <t>(현재가치할인차금)</t>
  </si>
  <si>
    <t>단기매매혼합형수익증권</t>
    <phoneticPr fontId="4" type="noConversion"/>
  </si>
  <si>
    <t>단기매매기업어음</t>
    <phoneticPr fontId="4" type="noConversion"/>
  </si>
  <si>
    <t>기타단기매매증권</t>
    <phoneticPr fontId="4" type="noConversion"/>
  </si>
  <si>
    <t>Ⅲ.</t>
  </si>
  <si>
    <t>기 타 부 채</t>
  </si>
  <si>
    <t>매도가능국채</t>
    <phoneticPr fontId="4" type="noConversion"/>
  </si>
  <si>
    <t>매도가능공사채</t>
    <phoneticPr fontId="4" type="noConversion"/>
  </si>
  <si>
    <t>매도가능지방채</t>
    <phoneticPr fontId="4" type="noConversion"/>
  </si>
  <si>
    <t>매도가능금융채</t>
    <phoneticPr fontId="4" type="noConversion"/>
  </si>
  <si>
    <t>매도가능회사채</t>
    <phoneticPr fontId="4" type="noConversion"/>
  </si>
  <si>
    <t>매도가능채권형수익증권</t>
    <phoneticPr fontId="4" type="noConversion"/>
  </si>
  <si>
    <t>매도가능혼합형수익증권</t>
    <phoneticPr fontId="4" type="noConversion"/>
  </si>
  <si>
    <t>매도가능주식</t>
    <phoneticPr fontId="4" type="noConversion"/>
  </si>
  <si>
    <t>매도가능농금채</t>
    <phoneticPr fontId="4" type="noConversion"/>
  </si>
  <si>
    <t>매도가능기업어음</t>
    <phoneticPr fontId="4" type="noConversion"/>
  </si>
  <si>
    <t>기타매도가능증권</t>
    <phoneticPr fontId="4" type="noConversion"/>
  </si>
  <si>
    <t>Ⅳ.</t>
  </si>
  <si>
    <t>만기보유국채</t>
    <phoneticPr fontId="4" type="noConversion"/>
  </si>
  <si>
    <t>만기보유공사채</t>
    <phoneticPr fontId="4" type="noConversion"/>
  </si>
  <si>
    <t>만기보유지방채</t>
    <phoneticPr fontId="4" type="noConversion"/>
  </si>
  <si>
    <t>(퇴 직 금  운 용 자 산)</t>
    <phoneticPr fontId="4" type="noConversion"/>
  </si>
  <si>
    <t>만기보유금융채</t>
    <phoneticPr fontId="4" type="noConversion"/>
  </si>
  <si>
    <t>만기보유회사채</t>
    <phoneticPr fontId="4" type="noConversion"/>
  </si>
  <si>
    <t>만기보유채권형수익증권</t>
    <phoneticPr fontId="4" type="noConversion"/>
  </si>
  <si>
    <t>만기보유혼합형수익증권</t>
    <phoneticPr fontId="4" type="noConversion"/>
  </si>
  <si>
    <t>기타만기보유증권</t>
    <phoneticPr fontId="4" type="noConversion"/>
  </si>
  <si>
    <t>만기보유농금채</t>
    <phoneticPr fontId="4" type="noConversion"/>
  </si>
  <si>
    <t>상호금융예금자보호기금채권</t>
    <phoneticPr fontId="4" type="noConversion"/>
  </si>
  <si>
    <t>잡 부 채</t>
  </si>
  <si>
    <t>첨가매입국공채</t>
    <phoneticPr fontId="4" type="noConversion"/>
  </si>
  <si>
    <t>비신용사업자금차월</t>
  </si>
  <si>
    <t>만기보유기업어음</t>
    <phoneticPr fontId="4" type="noConversion"/>
  </si>
  <si>
    <t>비 신 용 사 업 계 정</t>
  </si>
  <si>
    <t>부 채 합 계</t>
  </si>
  <si>
    <t>Ⅵ.</t>
  </si>
  <si>
    <t>대 출 채 권</t>
  </si>
  <si>
    <t>일 반 대 출 금</t>
  </si>
  <si>
    <t>가 입 금</t>
  </si>
  <si>
    <t>자 립 예 탁 금 대 출 금</t>
  </si>
  <si>
    <t>종 합 통 장 대 출 금</t>
  </si>
  <si>
    <t>적 금 관 계 대 출 금</t>
  </si>
  <si>
    <t>농어가목돈마련저축대출금</t>
  </si>
  <si>
    <t>상호금융단기농사대출금</t>
  </si>
  <si>
    <t>상호금융중기대출금</t>
  </si>
  <si>
    <t>상호금융특별장기대출금</t>
  </si>
  <si>
    <t>Ⅲ. 자    본    조    정</t>
    <phoneticPr fontId="4" type="noConversion"/>
  </si>
  <si>
    <t>저리대체자금대출금</t>
  </si>
  <si>
    <t>농업자금우대대출금</t>
  </si>
  <si>
    <t>카</t>
    <phoneticPr fontId="4" type="noConversion"/>
  </si>
  <si>
    <t>상 호 급 부 금</t>
    <phoneticPr fontId="4" type="noConversion"/>
  </si>
  <si>
    <t>타</t>
    <phoneticPr fontId="4" type="noConversion"/>
  </si>
  <si>
    <t>상호금융지역발전대출금</t>
  </si>
  <si>
    <t>파</t>
    <phoneticPr fontId="4" type="noConversion"/>
  </si>
  <si>
    <t>할 인 어 음</t>
  </si>
  <si>
    <t>하</t>
    <phoneticPr fontId="4" type="noConversion"/>
  </si>
  <si>
    <t>사모사채</t>
    <phoneticPr fontId="4" type="noConversion"/>
  </si>
  <si>
    <t>단 기 농 사 대 출 금</t>
  </si>
  <si>
    <t>Ⅴ. 이  익  잉  여  금</t>
    <phoneticPr fontId="4" type="noConversion"/>
  </si>
  <si>
    <t>금융농업중기대출금</t>
  </si>
  <si>
    <t>재 정 농 사 대 출 금</t>
  </si>
  <si>
    <t>재정농업중기대출금</t>
  </si>
  <si>
    <t>농 업 개 발 대 출 금</t>
  </si>
  <si>
    <t>가. 사  업  준  비  금</t>
    <phoneticPr fontId="4" type="noConversion"/>
  </si>
  <si>
    <t>국민투자기금대출금</t>
  </si>
  <si>
    <t>나. 사업활성화적립금</t>
    <phoneticPr fontId="4" type="noConversion"/>
  </si>
  <si>
    <t>축산발전기금대출금</t>
  </si>
  <si>
    <t>다. 유통손실보전적립금</t>
    <phoneticPr fontId="4" type="noConversion"/>
  </si>
  <si>
    <t>농 촌 주 택 대 출 금</t>
  </si>
  <si>
    <t>원화표시차관대출금</t>
  </si>
  <si>
    <t>(또는 전기이월결손금)</t>
    <phoneticPr fontId="4" type="noConversion"/>
  </si>
  <si>
    <t>세 은 차 관 대 출 금</t>
  </si>
  <si>
    <t>미처분이익잉여금</t>
    <phoneticPr fontId="4" type="noConversion"/>
  </si>
  <si>
    <t>농가특별자금대출금</t>
  </si>
  <si>
    <t>농지구입자금대출금</t>
  </si>
  <si>
    <t>농어촌구조개선자금대출금</t>
  </si>
  <si>
    <t>금융축산경영자금대출금</t>
  </si>
  <si>
    <t>거</t>
    <phoneticPr fontId="4" type="noConversion"/>
  </si>
  <si>
    <t>재정축산경영자금대출금</t>
  </si>
  <si>
    <t>너</t>
    <phoneticPr fontId="4" type="noConversion"/>
  </si>
  <si>
    <t>기타재정시설자금대출금</t>
  </si>
  <si>
    <t>더</t>
    <phoneticPr fontId="4" type="noConversion"/>
  </si>
  <si>
    <t>기타재정운전자금대출금</t>
  </si>
  <si>
    <t>(보험대출대손충당금)</t>
    <phoneticPr fontId="4" type="noConversion"/>
  </si>
  <si>
    <t>Ⅶ.</t>
  </si>
  <si>
    <t>비유동 자 산</t>
    <phoneticPr fontId="4" type="noConversion"/>
  </si>
  <si>
    <t xml:space="preserve">유 형 자 산 </t>
  </si>
  <si>
    <t>업무용토지</t>
    <phoneticPr fontId="4" type="noConversion"/>
  </si>
  <si>
    <t xml:space="preserve"> </t>
    <phoneticPr fontId="4" type="noConversion"/>
  </si>
  <si>
    <t>(보 조 금)</t>
    <phoneticPr fontId="4" type="noConversion"/>
  </si>
  <si>
    <t>건 물</t>
  </si>
  <si>
    <t>(감 가 상 각 누 계 액)</t>
  </si>
  <si>
    <t>(보     조     금)</t>
    <phoneticPr fontId="4" type="noConversion"/>
  </si>
  <si>
    <t>임 차 점 포 시 설 물</t>
  </si>
  <si>
    <t>(감가상각누계액)</t>
  </si>
  <si>
    <t>업 무 용 동 산</t>
  </si>
  <si>
    <t>(보 조 금)</t>
  </si>
  <si>
    <t>무 형 자 산</t>
  </si>
  <si>
    <t xml:space="preserve">  라</t>
    <phoneticPr fontId="4" type="noConversion"/>
  </si>
  <si>
    <t>비 업 무 용 자 산</t>
  </si>
  <si>
    <t>Ⅷ.</t>
  </si>
  <si>
    <t>기 타 자 산</t>
  </si>
  <si>
    <t>대 리 예 수 예 치 금</t>
    <phoneticPr fontId="4" type="noConversion"/>
  </si>
  <si>
    <t>보 증 금</t>
  </si>
  <si>
    <t>자 산 처 분 미 수 금</t>
  </si>
  <si>
    <t>부가가치세선급금</t>
  </si>
  <si>
    <t>잡 자 산</t>
  </si>
  <si>
    <t>공탁금</t>
    <phoneticPr fontId="4" type="noConversion"/>
  </si>
  <si>
    <t>Ⅸ</t>
    <phoneticPr fontId="4" type="noConversion"/>
  </si>
  <si>
    <t>비신용사업자금대월</t>
  </si>
  <si>
    <t>Ⅹ</t>
    <phoneticPr fontId="4" type="noConversion"/>
  </si>
  <si>
    <t>부채와자본총계</t>
    <phoneticPr fontId="4" type="noConversion"/>
  </si>
  <si>
    <t>구        분</t>
  </si>
  <si>
    <t>영 업 수 익</t>
  </si>
  <si>
    <t>(7)</t>
    <phoneticPr fontId="4" type="noConversion"/>
  </si>
  <si>
    <t>판 매 비 와 관 리 비</t>
  </si>
  <si>
    <t>대출금이자</t>
    <phoneticPr fontId="4" type="noConversion"/>
  </si>
  <si>
    <t>전산비용</t>
  </si>
  <si>
    <t>감가상각비</t>
  </si>
  <si>
    <t>무형자산상각비</t>
  </si>
  <si>
    <t>기 타 이 자 수 익</t>
  </si>
  <si>
    <t>일반사업자금이자수익</t>
    <phoneticPr fontId="4" type="noConversion"/>
  </si>
  <si>
    <t>공통관리비분담비용</t>
  </si>
  <si>
    <t>인건비성분담비용</t>
  </si>
  <si>
    <t>물건비성분담비용</t>
  </si>
  <si>
    <t>Ⅳ.</t>
    <phoneticPr fontId="4" type="noConversion"/>
  </si>
  <si>
    <t>영업손익</t>
    <phoneticPr fontId="4" type="noConversion"/>
  </si>
  <si>
    <t>Ⅴ.</t>
    <phoneticPr fontId="4" type="noConversion"/>
  </si>
  <si>
    <t>영 업 외 수 익</t>
  </si>
  <si>
    <t>유형자산처분이익</t>
  </si>
  <si>
    <t>보조금수익</t>
    <phoneticPr fontId="4" type="noConversion"/>
  </si>
  <si>
    <t>퇴직금운용자산이익</t>
    <phoneticPr fontId="4" type="noConversion"/>
  </si>
  <si>
    <t>상각채권추심익</t>
    <phoneticPr fontId="4" type="noConversion"/>
  </si>
  <si>
    <t>내부수익</t>
    <phoneticPr fontId="4" type="noConversion"/>
  </si>
  <si>
    <t>(5)</t>
    <phoneticPr fontId="4" type="noConversion"/>
  </si>
  <si>
    <t>기타공통관리비배분수익</t>
    <phoneticPr fontId="4" type="noConversion"/>
  </si>
  <si>
    <t>(6)</t>
    <phoneticPr fontId="4" type="noConversion"/>
  </si>
  <si>
    <t>Ⅵ.</t>
    <phoneticPr fontId="4" type="noConversion"/>
  </si>
  <si>
    <t>영 업 외 비 용</t>
  </si>
  <si>
    <t>(8)</t>
    <phoneticPr fontId="4" type="noConversion"/>
  </si>
  <si>
    <t>영 업 비 용</t>
  </si>
  <si>
    <t>기 타 의 대 손 상 각 비</t>
  </si>
  <si>
    <t>퇴직금운용자산손실</t>
    <phoneticPr fontId="4" type="noConversion"/>
  </si>
  <si>
    <t>일반사업자금이자비용</t>
    <phoneticPr fontId="4" type="noConversion"/>
  </si>
  <si>
    <t>내부비용</t>
    <phoneticPr fontId="4" type="noConversion"/>
  </si>
  <si>
    <r>
      <t>(구</t>
    </r>
    <r>
      <rPr>
        <sz val="11"/>
        <color theme="1"/>
        <rFont val="맑은 고딕"/>
        <family val="2"/>
        <charset val="129"/>
        <scheme val="minor"/>
      </rPr>
      <t>)투자유가증권처분손실</t>
    </r>
    <phoneticPr fontId="4" type="noConversion"/>
  </si>
  <si>
    <t>재평가평가손실</t>
    <phoneticPr fontId="4" type="noConversion"/>
  </si>
  <si>
    <t xml:space="preserve">매도가능증권손상차손 </t>
    <phoneticPr fontId="4" type="noConversion"/>
  </si>
  <si>
    <t>기타영업외비용</t>
    <phoneticPr fontId="4" type="noConversion"/>
  </si>
  <si>
    <t>공통관리비분담비용</t>
    <phoneticPr fontId="4" type="noConversion"/>
  </si>
  <si>
    <t>기타분담비용</t>
    <phoneticPr fontId="4" type="noConversion"/>
  </si>
  <si>
    <t>교육지원사업전출</t>
    <phoneticPr fontId="4" type="noConversion"/>
  </si>
  <si>
    <t>Ⅸ.</t>
  </si>
  <si>
    <t>신용사업회계법인세비용차감전계속사업손익</t>
    <phoneticPr fontId="4" type="noConversion"/>
  </si>
  <si>
    <t>Ⅹ.</t>
  </si>
  <si>
    <t>계속사업손익법인세비용</t>
    <phoneticPr fontId="4" type="noConversion"/>
  </si>
  <si>
    <t>외화환산손실</t>
    <phoneticPr fontId="4" type="noConversion"/>
  </si>
  <si>
    <t>ⅩI</t>
    <phoneticPr fontId="4" type="noConversion"/>
  </si>
  <si>
    <t>신용사업회계계속사업손익</t>
    <phoneticPr fontId="4" type="noConversion"/>
  </si>
  <si>
    <t>ⅩⅡ</t>
    <phoneticPr fontId="4" type="noConversion"/>
  </si>
  <si>
    <t>비신용사업회계계속사업손익</t>
    <phoneticPr fontId="4" type="noConversion"/>
  </si>
  <si>
    <t>ⅩⅢ .</t>
  </si>
  <si>
    <t>중단사업손익</t>
    <phoneticPr fontId="4" type="noConversion"/>
  </si>
  <si>
    <t>(법인세효과:        원)</t>
    <phoneticPr fontId="4" type="noConversion"/>
  </si>
  <si>
    <t>ⅩⅣ .</t>
    <phoneticPr fontId="4" type="noConversion"/>
  </si>
  <si>
    <t>당기순손익</t>
    <phoneticPr fontId="4" type="noConversion"/>
  </si>
  <si>
    <t>ⅩⅤ .</t>
    <phoneticPr fontId="4" type="noConversion"/>
  </si>
  <si>
    <t>주당 손익</t>
    <phoneticPr fontId="4" type="noConversion"/>
  </si>
  <si>
    <t>기본주당 계속사업손익</t>
    <phoneticPr fontId="4" type="noConversion"/>
  </si>
  <si>
    <t>기본주당 순손익</t>
    <phoneticPr fontId="4" type="noConversion"/>
  </si>
  <si>
    <t>(일반회계)</t>
    <phoneticPr fontId="4" type="noConversion"/>
  </si>
  <si>
    <t>제 47   (당)기</t>
    <phoneticPr fontId="4" type="noConversion"/>
  </si>
  <si>
    <t>유 동 자 산</t>
  </si>
  <si>
    <t>부              채</t>
    <phoneticPr fontId="4" type="noConversion"/>
  </si>
  <si>
    <t>Ⅰ.</t>
    <phoneticPr fontId="4" type="noConversion"/>
  </si>
  <si>
    <t>유 동 부 채</t>
  </si>
  <si>
    <t>당 좌 자 산</t>
  </si>
  <si>
    <t>예 치 금</t>
  </si>
  <si>
    <t>추 곡 수 매 선 수 금</t>
  </si>
  <si>
    <t>추 곡 수 매 선 금</t>
  </si>
  <si>
    <t>예수금</t>
    <phoneticPr fontId="4" type="noConversion"/>
  </si>
  <si>
    <t>위 촉 사 업 예 수 금</t>
  </si>
  <si>
    <t>자금수수계정</t>
    <phoneticPr fontId="4" type="noConversion"/>
  </si>
  <si>
    <t>공 제 사 업 채 무</t>
  </si>
  <si>
    <t>공 제 차 입 금</t>
  </si>
  <si>
    <t>단기매도가능증권</t>
    <phoneticPr fontId="4" type="noConversion"/>
  </si>
  <si>
    <t xml:space="preserve">공 제 예 수 금 </t>
  </si>
  <si>
    <t>기 타 의 당 좌 자 산</t>
  </si>
  <si>
    <t>공 제 료</t>
  </si>
  <si>
    <t>공 제 자 금</t>
  </si>
  <si>
    <t>농작물보험사업부채</t>
  </si>
  <si>
    <t>농작물보험예수금</t>
  </si>
  <si>
    <t>농 작 물 보 험 자 금</t>
  </si>
  <si>
    <t>비 유 동 부 채</t>
    <phoneticPr fontId="4" type="noConversion"/>
  </si>
  <si>
    <t>상 품</t>
  </si>
  <si>
    <t>장 기 차 입 금</t>
  </si>
  <si>
    <t>(차 입 금 대 충)</t>
    <phoneticPr fontId="4" type="noConversion"/>
  </si>
  <si>
    <t>생 장 물</t>
  </si>
  <si>
    <t>제 품</t>
  </si>
  <si>
    <t>공 동 사 업 기 금</t>
  </si>
  <si>
    <t>재 공 품</t>
  </si>
  <si>
    <t>헬 퍼 사 업 기 금</t>
  </si>
  <si>
    <t>가 공 재 료</t>
  </si>
  <si>
    <t>송아지생산안정자금</t>
  </si>
  <si>
    <t>젖소검정사업기금</t>
  </si>
  <si>
    <t>저 장 품</t>
  </si>
  <si>
    <t>유통손실보전자금</t>
  </si>
  <si>
    <t>재고자산사고미결산</t>
  </si>
  <si>
    <t>기 타 재 고 자 산</t>
  </si>
  <si>
    <t>생 물 자 산</t>
    <phoneticPr fontId="4" type="noConversion"/>
  </si>
  <si>
    <t>인수고정자산미지급금</t>
  </si>
  <si>
    <t>소비용생물자산</t>
    <phoneticPr fontId="4" type="noConversion"/>
  </si>
  <si>
    <t>생산용생물자산</t>
    <phoneticPr fontId="4" type="noConversion"/>
  </si>
  <si>
    <t>신용사업자금차월</t>
  </si>
  <si>
    <t>신 용 사 업 계 정</t>
  </si>
  <si>
    <t>재공품</t>
    <phoneticPr fontId="4" type="noConversion"/>
  </si>
  <si>
    <t>생물자산사고미결산</t>
    <phoneticPr fontId="4" type="noConversion"/>
  </si>
  <si>
    <t>자
본</t>
    <phoneticPr fontId="4" type="noConversion"/>
  </si>
  <si>
    <t>공 제 사 업 자 산</t>
  </si>
  <si>
    <t>농작물보험사업자산</t>
  </si>
  <si>
    <t>농작물보험미수금</t>
  </si>
  <si>
    <t>공 동 사 업 투 자 금</t>
  </si>
  <si>
    <t>Ⅲ. 자  본  조  정</t>
    <phoneticPr fontId="4" type="noConversion"/>
  </si>
  <si>
    <t>장기매도가능증권</t>
    <phoneticPr fontId="4" type="noConversion"/>
  </si>
  <si>
    <t>(자산재평가손실누계액)</t>
    <phoneticPr fontId="4" type="noConversion"/>
  </si>
  <si>
    <t>ⅴ. 이   익   잉   여   금</t>
    <phoneticPr fontId="4" type="noConversion"/>
  </si>
  <si>
    <t>가.사  업  준  비  금</t>
    <phoneticPr fontId="4" type="noConversion"/>
  </si>
  <si>
    <t>사 용 수 익 기  부 자 산</t>
    <phoneticPr fontId="4" type="noConversion"/>
  </si>
  <si>
    <t>신 용 사 업 자 금 대 월</t>
  </si>
  <si>
    <t>불일치금액</t>
    <phoneticPr fontId="4" type="noConversion"/>
  </si>
  <si>
    <t>신용회계비신용사업계정
(플러스금액일경우)</t>
    <phoneticPr fontId="4" type="noConversion"/>
  </si>
  <si>
    <t>(신용)수익합계</t>
    <phoneticPr fontId="4" type="noConversion"/>
  </si>
  <si>
    <t>(일반)수익합계</t>
    <phoneticPr fontId="4" type="noConversion"/>
  </si>
  <si>
    <t>(신용)비용합계</t>
    <phoneticPr fontId="4" type="noConversion"/>
  </si>
  <si>
    <t>일반사업자산합계</t>
    <phoneticPr fontId="4" type="noConversion"/>
  </si>
  <si>
    <t>(일반)비용합계</t>
    <phoneticPr fontId="4" type="noConversion"/>
  </si>
  <si>
    <t>당기순이익</t>
    <phoneticPr fontId="4" type="noConversion"/>
  </si>
  <si>
    <t>대변</t>
    <phoneticPr fontId="4" type="noConversion"/>
  </si>
  <si>
    <t>차변</t>
    <phoneticPr fontId="4" type="noConversion"/>
  </si>
  <si>
    <t>손   익   계   산   서</t>
    <phoneticPr fontId="4" type="noConversion"/>
  </si>
  <si>
    <t>(일반회계)</t>
    <phoneticPr fontId="4" type="noConversion"/>
  </si>
  <si>
    <t>(단위:천원)</t>
    <phoneticPr fontId="4" type="noConversion"/>
  </si>
  <si>
    <t>제  46  (전)기</t>
    <phoneticPr fontId="4" type="noConversion"/>
  </si>
  <si>
    <t>제 46   (전)기</t>
    <phoneticPr fontId="4" type="noConversion"/>
  </si>
  <si>
    <t>매 출 액</t>
  </si>
  <si>
    <t>대손충당금환입</t>
    <phoneticPr fontId="4" type="noConversion"/>
  </si>
  <si>
    <t>원가차익</t>
    <phoneticPr fontId="4" type="noConversion"/>
  </si>
  <si>
    <t>생 물 자 산매 출 액</t>
    <phoneticPr fontId="4" type="noConversion"/>
  </si>
  <si>
    <t>전기오류수정이익</t>
    <phoneticPr fontId="4" type="noConversion"/>
  </si>
  <si>
    <t>일반사업채권매각이익</t>
    <phoneticPr fontId="4" type="noConversion"/>
  </si>
  <si>
    <t>일반사업상각채권매각이익</t>
    <phoneticPr fontId="4" type="noConversion"/>
  </si>
  <si>
    <t>자산손상차손환입액</t>
    <phoneticPr fontId="4" type="noConversion"/>
  </si>
  <si>
    <t>매도가능증권손상차손환입</t>
    <phoneticPr fontId="4" type="noConversion"/>
  </si>
  <si>
    <t>신용사업자금이자수익</t>
    <phoneticPr fontId="4" type="noConversion"/>
  </si>
  <si>
    <t>내부수익</t>
    <phoneticPr fontId="4" type="noConversion"/>
  </si>
  <si>
    <t>만기보유증권손상차손환입</t>
    <phoneticPr fontId="4" type="noConversion"/>
  </si>
  <si>
    <t>매도가능증권처분이익</t>
    <phoneticPr fontId="4" type="noConversion"/>
  </si>
  <si>
    <t>농 작 물 보 험 수 익</t>
  </si>
  <si>
    <t>만기보유증권처분이익</t>
    <phoneticPr fontId="4" type="noConversion"/>
  </si>
  <si>
    <t>매 출 원 가</t>
  </si>
  <si>
    <t>자산수증이익</t>
    <phoneticPr fontId="4" type="noConversion"/>
  </si>
  <si>
    <t>채무면제이익</t>
    <phoneticPr fontId="4" type="noConversion"/>
  </si>
  <si>
    <t>생물자산 매 출 원 가</t>
    <phoneticPr fontId="4" type="noConversion"/>
  </si>
  <si>
    <t>보험금수익</t>
    <phoneticPr fontId="4" type="noConversion"/>
  </si>
  <si>
    <t>자산재평가손실환입</t>
    <phoneticPr fontId="4" type="noConversion"/>
  </si>
  <si>
    <t>수탁가공원가</t>
    <phoneticPr fontId="4" type="noConversion"/>
  </si>
  <si>
    <t>공동사업배분수익</t>
    <phoneticPr fontId="4" type="noConversion"/>
  </si>
  <si>
    <t>기타영업외수익</t>
    <phoneticPr fontId="4" type="noConversion"/>
  </si>
  <si>
    <t>농 작 물 보 험 비 용</t>
  </si>
  <si>
    <t>매 출 총 손 익</t>
    <phoneticPr fontId="4" type="noConversion"/>
  </si>
  <si>
    <t>단기매매증권처분손실</t>
    <phoneticPr fontId="4" type="noConversion"/>
  </si>
  <si>
    <t>인 건 비</t>
  </si>
  <si>
    <t>단기매매증권평가손실</t>
    <phoneticPr fontId="4" type="noConversion"/>
  </si>
  <si>
    <t>일반퇴직급여</t>
    <phoneticPr fontId="4" type="noConversion"/>
  </si>
  <si>
    <t>외 환 차 손</t>
  </si>
  <si>
    <t>특별퇴직급여</t>
    <phoneticPr fontId="4" type="noConversion"/>
  </si>
  <si>
    <t>외 화 환 산 손 실</t>
  </si>
  <si>
    <t>지 분 법 손 실</t>
    <phoneticPr fontId="4" type="noConversion"/>
  </si>
  <si>
    <t>(구)투자유가증권감액손실</t>
    <phoneticPr fontId="4" type="noConversion"/>
  </si>
  <si>
    <t>(구)투자유가증권처분손실</t>
    <phoneticPr fontId="4" type="noConversion"/>
  </si>
  <si>
    <t>퇴직금운용자산손실</t>
    <phoneticPr fontId="4" type="noConversion"/>
  </si>
  <si>
    <t>카 드 사 업 비 용</t>
  </si>
  <si>
    <t>공 통 관 리 비 배 분 수 익</t>
  </si>
  <si>
    <t>공통관리비배분수익</t>
  </si>
  <si>
    <t>재 고 자 산 감 모 손 실</t>
  </si>
  <si>
    <t>영 업 손 익</t>
    <phoneticPr fontId="4" type="noConversion"/>
  </si>
  <si>
    <t>교 육 지 원 사 업 수 익</t>
  </si>
  <si>
    <t>교 육 지 원 사 업 비 용</t>
  </si>
  <si>
    <t>전기오류수정손실</t>
    <phoneticPr fontId="4" type="noConversion"/>
  </si>
  <si>
    <t>매도가능증권손상차손</t>
    <phoneticPr fontId="4" type="noConversion"/>
  </si>
  <si>
    <t>만기보유증권손상차손</t>
    <phoneticPr fontId="4" type="noConversion"/>
  </si>
  <si>
    <t>기부금</t>
    <phoneticPr fontId="4" type="noConversion"/>
  </si>
  <si>
    <t>일반사업채권매각손실</t>
    <phoneticPr fontId="4" type="noConversion"/>
  </si>
  <si>
    <t>매도가능증권처분손실</t>
    <phoneticPr fontId="4" type="noConversion"/>
  </si>
  <si>
    <t>자산손상차손</t>
    <phoneticPr fontId="4" type="noConversion"/>
  </si>
  <si>
    <t>만기보유증권처분손실</t>
    <phoneticPr fontId="4" type="noConversion"/>
  </si>
  <si>
    <t>신용사업자금이자비용</t>
    <phoneticPr fontId="4" type="noConversion"/>
  </si>
  <si>
    <t>내부비용</t>
    <phoneticPr fontId="4" type="noConversion"/>
  </si>
  <si>
    <t>지분법적용투자주식처분손실</t>
    <phoneticPr fontId="4" type="noConversion"/>
  </si>
  <si>
    <t>지분법적용투자주식손상차손</t>
    <phoneticPr fontId="4" type="noConversion"/>
  </si>
  <si>
    <t>단기매매증권처분이익</t>
    <phoneticPr fontId="4" type="noConversion"/>
  </si>
  <si>
    <t>기타공통관리비분담비용</t>
    <phoneticPr fontId="4" type="noConversion"/>
  </si>
  <si>
    <t>단기매매증권평가이익</t>
    <phoneticPr fontId="4" type="noConversion"/>
  </si>
  <si>
    <t>재해손실</t>
    <phoneticPr fontId="4" type="noConversion"/>
  </si>
  <si>
    <t>외 환 차 익</t>
  </si>
  <si>
    <t>자산재평가손실</t>
    <phoneticPr fontId="4" type="noConversion"/>
  </si>
  <si>
    <t>외 환 환 산 이 익</t>
  </si>
  <si>
    <t>공동사업배분비용</t>
    <phoneticPr fontId="4" type="noConversion"/>
  </si>
  <si>
    <t>지 분 법 이 익</t>
    <phoneticPr fontId="4" type="noConversion"/>
  </si>
  <si>
    <t>기타영업외비용</t>
    <phoneticPr fontId="4" type="noConversion"/>
  </si>
  <si>
    <t>지분법적용투자주식처분이익</t>
    <phoneticPr fontId="4" type="noConversion"/>
  </si>
  <si>
    <t>ⅩⅠ</t>
    <phoneticPr fontId="4" type="noConversion"/>
  </si>
  <si>
    <t>교육지원사업전입</t>
    <phoneticPr fontId="4" type="noConversion"/>
  </si>
  <si>
    <t>지분법적용투자주식손상차손환입</t>
    <phoneticPr fontId="4" type="noConversion"/>
  </si>
  <si>
    <t>ⅩⅡ</t>
    <phoneticPr fontId="4" type="noConversion"/>
  </si>
  <si>
    <t>일반사업회계법인세차감전계속사업손익</t>
    <phoneticPr fontId="4" type="noConversion"/>
  </si>
  <si>
    <t>(구)투자유가증권처분이익</t>
    <phoneticPr fontId="4" type="noConversion"/>
  </si>
  <si>
    <t>계속사업손익법인세비용</t>
    <phoneticPr fontId="4" type="noConversion"/>
  </si>
  <si>
    <t>(구)투자유가증권감액손실환입</t>
    <phoneticPr fontId="4" type="noConversion"/>
  </si>
  <si>
    <t>ⅩⅣ .</t>
  </si>
  <si>
    <t>일반사업회계계속사업손익</t>
    <phoneticPr fontId="4" type="noConversion"/>
  </si>
  <si>
    <t>비업무용자산처분이익</t>
    <phoneticPr fontId="4" type="noConversion"/>
  </si>
  <si>
    <t>ⅩⅤ .</t>
  </si>
  <si>
    <t>신용사업회계계속사업손익</t>
    <phoneticPr fontId="4" type="noConversion"/>
  </si>
  <si>
    <t>유형자산처분이익</t>
    <phoneticPr fontId="4" type="noConversion"/>
  </si>
  <si>
    <t>ⅩⅥ .</t>
  </si>
  <si>
    <t>중단사업손익</t>
    <phoneticPr fontId="4" type="noConversion"/>
  </si>
  <si>
    <t>퇴직금운용자산이익</t>
    <phoneticPr fontId="4" type="noConversion"/>
  </si>
  <si>
    <r>
      <t>(법인세효과:</t>
    </r>
    <r>
      <rPr>
        <sz val="11"/>
        <color theme="1"/>
        <rFont val="맑은 고딕"/>
        <family val="2"/>
        <charset val="129"/>
        <scheme val="minor"/>
      </rPr>
      <t xml:space="preserve">               원)</t>
    </r>
    <phoneticPr fontId="4" type="noConversion"/>
  </si>
  <si>
    <t>판매장려금</t>
    <phoneticPr fontId="4" type="noConversion"/>
  </si>
  <si>
    <t>ⅩⅦ .</t>
  </si>
  <si>
    <t>카드사업수익</t>
    <phoneticPr fontId="4" type="noConversion"/>
  </si>
  <si>
    <t>보조금수익</t>
    <phoneticPr fontId="4" type="noConversion"/>
  </si>
  <si>
    <t>ⅩⅧ .</t>
  </si>
  <si>
    <t>주당손익</t>
    <phoneticPr fontId="4" type="noConversion"/>
  </si>
  <si>
    <t>위약배상금수익</t>
    <phoneticPr fontId="4" type="noConversion"/>
  </si>
  <si>
    <t>기본주당계속사업손익</t>
    <phoneticPr fontId="4" type="noConversion"/>
  </si>
  <si>
    <t>상각채권추심익</t>
    <phoneticPr fontId="4" type="noConversion"/>
  </si>
  <si>
    <t>기본주당순손익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</si>
</sst>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0.0%"/>
    <numFmt numFmtId="177" formatCode="_ * #,##0.00_ ;_ * \-#,##0.00_ ;_ * &quot;-&quot;??_ ;_ @_ "/>
    <numFmt numFmtId="178" formatCode="_ * #,##0_ ;_ * \-#,##0_ ;_ * &quot;-&quot;_ ;_ @_ "/>
    <numFmt numFmtId="179" formatCode="_-* #,##0_-;&quot;₩&quot;\!\-* #,##0_-;_-* &quot;-&quot;_-;_-@_-"/>
    <numFmt numFmtId="180" formatCode="_-* #,##0.00_-;&quot;₩&quot;\!\-* #,##0.00_-;_-* &quot;-&quot;??_-;_-@_-"/>
    <numFmt numFmtId="181" formatCode="0.0000000"/>
    <numFmt numFmtId="182" formatCode="* #,##0;* \-#,##0;* &quot;-&quot;;@"/>
    <numFmt numFmtId="183" formatCode="#,##0_ "/>
    <numFmt numFmtId="184" formatCode="#,##0.00_ "/>
    <numFmt numFmtId="185" formatCode="#,##0_);[Red]\(#,##0\)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sz val="12"/>
      <name val="굴림체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4"/>
      <name val="뼻뮝"/>
      <family val="1"/>
      <charset val="129"/>
    </font>
    <font>
      <sz val="12"/>
      <name val="뼻뮝"/>
      <family val="1"/>
      <charset val="129"/>
    </font>
    <font>
      <b/>
      <sz val="10"/>
      <name val="돋움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0"/>
      <name val="Times New Roman"/>
      <family val="1"/>
    </font>
    <font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10"/>
      <color indexed="10"/>
      <name val="돋움"/>
      <family val="3"/>
      <charset val="129"/>
    </font>
    <font>
      <sz val="9"/>
      <color indexed="10"/>
      <name val="돋움"/>
      <family val="3"/>
      <charset val="129"/>
    </font>
    <font>
      <b/>
      <sz val="10"/>
      <color indexed="16"/>
      <name val="돋움"/>
      <family val="3"/>
      <charset val="129"/>
    </font>
    <font>
      <sz val="8"/>
      <color indexed="10"/>
      <name val="돋움"/>
      <family val="3"/>
      <charset val="129"/>
    </font>
    <font>
      <sz val="9"/>
      <name val="돋움"/>
      <family val="3"/>
      <charset val="129"/>
    </font>
    <font>
      <sz val="9"/>
      <color indexed="12"/>
      <name val="돋움"/>
      <family val="3"/>
      <charset val="129"/>
    </font>
    <font>
      <sz val="22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b/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vertAlign val="superscript"/>
      <sz val="10"/>
      <name val="돋움"/>
      <family val="3"/>
      <charset val="129"/>
    </font>
    <font>
      <b/>
      <u/>
      <sz val="10"/>
      <color indexed="10"/>
      <name val="돋움"/>
      <family val="3"/>
      <charset val="129"/>
    </font>
    <font>
      <b/>
      <sz val="22"/>
      <name val="견고딕"/>
      <family val="1"/>
      <charset val="129"/>
    </font>
    <font>
      <b/>
      <sz val="11"/>
      <name val="돋움"/>
      <family val="3"/>
      <charset val="129"/>
    </font>
    <font>
      <b/>
      <sz val="11"/>
      <color indexed="8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48"/>
      <name val="돋움"/>
      <family val="3"/>
      <charset val="129"/>
    </font>
    <font>
      <b/>
      <sz val="24"/>
      <name val="돋움"/>
      <family val="3"/>
      <charset val="129"/>
    </font>
    <font>
      <b/>
      <sz val="12"/>
      <color indexed="12"/>
      <name val="돋움"/>
      <family val="3"/>
      <charset val="129"/>
    </font>
    <font>
      <b/>
      <sz val="10"/>
      <color indexed="60"/>
      <name val="돋움"/>
      <family val="3"/>
      <charset val="129"/>
    </font>
    <font>
      <b/>
      <sz val="9"/>
      <color indexed="6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6"/>
      <name val="돋움"/>
      <family val="3"/>
      <charset val="129"/>
    </font>
    <font>
      <sz val="10"/>
      <color indexed="9"/>
      <name val="돋움"/>
      <family val="3"/>
      <charset val="129"/>
    </font>
    <font>
      <sz val="6"/>
      <color indexed="10"/>
      <name val="돋움"/>
      <family val="3"/>
      <charset val="129"/>
    </font>
    <font>
      <sz val="6"/>
      <name val="돋움"/>
      <family val="3"/>
      <charset val="129"/>
    </font>
    <font>
      <sz val="10"/>
      <color indexed="60"/>
      <name val="돋움"/>
      <family val="3"/>
      <charset val="129"/>
    </font>
    <font>
      <b/>
      <sz val="10"/>
      <color indexed="14"/>
      <name val="돋움"/>
      <family val="3"/>
      <charset val="129"/>
    </font>
    <font>
      <sz val="10"/>
      <color indexed="14"/>
      <name val="돋움"/>
      <family val="3"/>
      <charset val="129"/>
    </font>
    <font>
      <b/>
      <sz val="7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/>
    <xf numFmtId="176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6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" fillId="0" borderId="0"/>
    <xf numFmtId="38" fontId="16" fillId="2" borderId="0" applyNumberFormat="0" applyBorder="0" applyAlignment="0" applyProtection="0"/>
    <xf numFmtId="0" fontId="18" fillId="0" borderId="0">
      <alignment horizontal="left"/>
    </xf>
    <xf numFmtId="0" fontId="19" fillId="0" borderId="10" applyNumberFormat="0" applyAlignment="0" applyProtection="0">
      <alignment horizontal="left" vertical="center"/>
    </xf>
    <xf numFmtId="0" fontId="19" fillId="0" borderId="11">
      <alignment horizontal="left" vertical="center"/>
    </xf>
    <xf numFmtId="10" fontId="16" fillId="2" borderId="12" applyNumberFormat="0" applyBorder="0" applyAlignment="0" applyProtection="0"/>
    <xf numFmtId="0" fontId="20" fillId="0" borderId="13"/>
    <xf numFmtId="181" fontId="2" fillId="0" borderId="0"/>
    <xf numFmtId="0" fontId="14" fillId="0" borderId="0"/>
    <xf numFmtId="10" fontId="14" fillId="0" borderId="0" applyFont="0" applyFill="0" applyBorder="0" applyAlignment="0" applyProtection="0"/>
    <xf numFmtId="0" fontId="20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2" fillId="0" borderId="0"/>
  </cellStyleXfs>
  <cellXfs count="649">
    <xf numFmtId="0" fontId="0" fillId="0" borderId="0" xfId="0">
      <alignment vertical="center"/>
    </xf>
    <xf numFmtId="0" fontId="2" fillId="0" borderId="0" xfId="1"/>
    <xf numFmtId="0" fontId="2" fillId="0" borderId="0" xfId="2">
      <alignment vertical="center"/>
    </xf>
    <xf numFmtId="0" fontId="6" fillId="0" borderId="0" xfId="1" applyFont="1"/>
    <xf numFmtId="0" fontId="2" fillId="0" borderId="0" xfId="1" applyAlignment="1">
      <alignment vertical="center"/>
    </xf>
    <xf numFmtId="0" fontId="7" fillId="0" borderId="1" xfId="1" applyFont="1" applyBorder="1"/>
    <xf numFmtId="0" fontId="7" fillId="0" borderId="2" xfId="1" applyFont="1" applyBorder="1"/>
    <xf numFmtId="0" fontId="7" fillId="0" borderId="3" xfId="1" applyFont="1" applyBorder="1"/>
    <xf numFmtId="0" fontId="7" fillId="0" borderId="0" xfId="1" applyFont="1"/>
    <xf numFmtId="0" fontId="7" fillId="0" borderId="0" xfId="2" applyFont="1">
      <alignment vertical="center"/>
    </xf>
    <xf numFmtId="0" fontId="7" fillId="0" borderId="4" xfId="1" applyFont="1" applyBorder="1"/>
    <xf numFmtId="0" fontId="7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8" xfId="1" applyFont="1" applyBorder="1"/>
    <xf numFmtId="0" fontId="7" fillId="0" borderId="9" xfId="1" applyFont="1" applyBorder="1"/>
    <xf numFmtId="0" fontId="8" fillId="0" borderId="0" xfId="1" applyFont="1" applyBorder="1"/>
    <xf numFmtId="0" fontId="9" fillId="0" borderId="0" xfId="1" applyFont="1" applyBorder="1"/>
    <xf numFmtId="0" fontId="9" fillId="0" borderId="0" xfId="1" applyFont="1"/>
    <xf numFmtId="0" fontId="2" fillId="0" borderId="0" xfId="2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13" fillId="3" borderId="12" xfId="2" applyFont="1" applyFill="1" applyBorder="1" applyAlignment="1">
      <alignment horizontal="center" vertical="center"/>
    </xf>
    <xf numFmtId="182" fontId="13" fillId="5" borderId="12" xfId="62" applyNumberFormat="1" applyFont="1" applyFill="1" applyBorder="1" applyAlignment="1">
      <alignment vertical="center"/>
    </xf>
    <xf numFmtId="3" fontId="13" fillId="4" borderId="16" xfId="2" applyNumberFormat="1" applyFont="1" applyFill="1" applyBorder="1" applyAlignment="1">
      <alignment horizontal="right" vertical="center"/>
    </xf>
    <xf numFmtId="182" fontId="13" fillId="5" borderId="12" xfId="62" applyNumberFormat="1" applyFont="1" applyFill="1" applyBorder="1" applyAlignment="1">
      <alignment horizontal="right" vertical="center"/>
    </xf>
    <xf numFmtId="0" fontId="22" fillId="4" borderId="17" xfId="2" applyFont="1" applyFill="1" applyBorder="1" applyAlignment="1">
      <alignment horizontal="center" vertical="center"/>
    </xf>
    <xf numFmtId="0" fontId="22" fillId="4" borderId="18" xfId="2" applyFont="1" applyFill="1" applyBorder="1" applyAlignment="1">
      <alignment horizontal="distributed" vertical="center"/>
    </xf>
    <xf numFmtId="182" fontId="22" fillId="2" borderId="19" xfId="62" applyNumberFormat="1" applyFont="1" applyFill="1" applyBorder="1" applyAlignment="1">
      <alignment vertical="center"/>
    </xf>
    <xf numFmtId="182" fontId="22" fillId="0" borderId="19" xfId="62" applyNumberFormat="1" applyFont="1" applyFill="1" applyBorder="1" applyAlignment="1">
      <alignment vertical="center"/>
    </xf>
    <xf numFmtId="3" fontId="22" fillId="4" borderId="20" xfId="2" applyNumberFormat="1" applyFont="1" applyFill="1" applyBorder="1" applyAlignment="1">
      <alignment horizontal="right" vertical="center"/>
    </xf>
    <xf numFmtId="0" fontId="22" fillId="4" borderId="21" xfId="2" applyFont="1" applyFill="1" applyBorder="1" applyAlignment="1">
      <alignment horizontal="center" vertical="center"/>
    </xf>
    <xf numFmtId="182" fontId="22" fillId="0" borderId="19" xfId="62" applyNumberFormat="1" applyFont="1" applyFill="1" applyBorder="1" applyAlignment="1">
      <alignment horizontal="right" vertical="center"/>
    </xf>
    <xf numFmtId="0" fontId="22" fillId="4" borderId="22" xfId="2" applyFont="1" applyFill="1" applyBorder="1" applyAlignment="1">
      <alignment horizontal="center" vertical="center"/>
    </xf>
    <xf numFmtId="0" fontId="22" fillId="4" borderId="23" xfId="2" applyFont="1" applyFill="1" applyBorder="1" applyAlignment="1">
      <alignment horizontal="distributed" vertical="center"/>
    </xf>
    <xf numFmtId="182" fontId="22" fillId="2" borderId="24" xfId="62" applyNumberFormat="1" applyFont="1" applyFill="1" applyBorder="1" applyAlignment="1">
      <alignment vertical="center"/>
    </xf>
    <xf numFmtId="182" fontId="22" fillId="0" borderId="24" xfId="62" applyNumberFormat="1" applyFont="1" applyFill="1" applyBorder="1" applyAlignment="1">
      <alignment vertical="center"/>
    </xf>
    <xf numFmtId="0" fontId="22" fillId="4" borderId="25" xfId="2" applyFont="1" applyFill="1" applyBorder="1" applyAlignment="1">
      <alignment horizontal="center" vertical="center"/>
    </xf>
    <xf numFmtId="182" fontId="22" fillId="0" borderId="24" xfId="62" applyNumberFormat="1" applyFont="1" applyFill="1" applyBorder="1" applyAlignment="1">
      <alignment horizontal="right" vertical="center"/>
    </xf>
    <xf numFmtId="0" fontId="24" fillId="4" borderId="23" xfId="2" applyFont="1" applyFill="1" applyBorder="1" applyAlignment="1">
      <alignment horizontal="distributed" vertical="center"/>
    </xf>
    <xf numFmtId="0" fontId="22" fillId="4" borderId="22" xfId="2" applyFont="1" applyFill="1" applyBorder="1" applyAlignment="1">
      <alignment vertical="center"/>
    </xf>
    <xf numFmtId="0" fontId="25" fillId="4" borderId="26" xfId="2" applyFont="1" applyFill="1" applyBorder="1" applyAlignment="1">
      <alignment horizontal="distributed" vertical="center"/>
    </xf>
    <xf numFmtId="0" fontId="25" fillId="4" borderId="27" xfId="2" applyFont="1" applyFill="1" applyBorder="1" applyAlignment="1">
      <alignment horizontal="distributed" vertical="center"/>
    </xf>
    <xf numFmtId="3" fontId="22" fillId="4" borderId="20" xfId="2" applyNumberFormat="1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182" fontId="22" fillId="0" borderId="29" xfId="62" applyNumberFormat="1" applyFont="1" applyFill="1" applyBorder="1" applyAlignment="1">
      <alignment horizontal="right" vertical="center"/>
    </xf>
    <xf numFmtId="0" fontId="22" fillId="4" borderId="26" xfId="2" applyFont="1" applyFill="1" applyBorder="1" applyAlignment="1">
      <alignment horizontal="distributed" vertical="center"/>
    </xf>
    <xf numFmtId="0" fontId="2" fillId="4" borderId="26" xfId="2" applyFill="1" applyBorder="1" applyAlignment="1">
      <alignment horizontal="distributed" vertical="center"/>
    </xf>
    <xf numFmtId="182" fontId="22" fillId="0" borderId="30" xfId="62" applyNumberFormat="1" applyFont="1" applyFill="1" applyBorder="1" applyAlignment="1">
      <alignment horizontal="right" vertical="center"/>
    </xf>
    <xf numFmtId="3" fontId="13" fillId="4" borderId="20" xfId="2" applyNumberFormat="1" applyFont="1" applyFill="1" applyBorder="1" applyAlignment="1">
      <alignment horizontal="right" vertical="center"/>
    </xf>
    <xf numFmtId="0" fontId="2" fillId="4" borderId="23" xfId="2" applyFont="1" applyFill="1" applyBorder="1" applyAlignment="1">
      <alignment horizontal="center" vertical="center" shrinkToFit="1"/>
    </xf>
    <xf numFmtId="0" fontId="26" fillId="4" borderId="23" xfId="2" applyFont="1" applyFill="1" applyBorder="1" applyAlignment="1">
      <alignment horizontal="distributed" vertical="center"/>
    </xf>
    <xf numFmtId="182" fontId="22" fillId="2" borderId="19" xfId="62" applyNumberFormat="1" applyFont="1" applyFill="1" applyBorder="1" applyAlignment="1">
      <alignment horizontal="right" vertical="center"/>
    </xf>
    <xf numFmtId="182" fontId="22" fillId="2" borderId="24" xfId="62" applyNumberFormat="1" applyFont="1" applyFill="1" applyBorder="1" applyAlignment="1">
      <alignment horizontal="right" vertical="center"/>
    </xf>
    <xf numFmtId="0" fontId="22" fillId="4" borderId="31" xfId="2" applyFont="1" applyFill="1" applyBorder="1" applyAlignment="1">
      <alignment horizontal="center" vertical="center"/>
    </xf>
    <xf numFmtId="182" fontId="22" fillId="2" borderId="29" xfId="62" applyNumberFormat="1" applyFont="1" applyFill="1" applyBorder="1" applyAlignment="1">
      <alignment vertical="center"/>
    </xf>
    <xf numFmtId="182" fontId="22" fillId="0" borderId="29" xfId="62" applyNumberFormat="1" applyFont="1" applyFill="1" applyBorder="1" applyAlignment="1">
      <alignment vertical="center"/>
    </xf>
    <xf numFmtId="182" fontId="22" fillId="2" borderId="29" xfId="62" applyNumberFormat="1" applyFont="1" applyFill="1" applyBorder="1" applyAlignment="1">
      <alignment horizontal="right" vertical="center"/>
    </xf>
    <xf numFmtId="0" fontId="22" fillId="4" borderId="32" xfId="2" applyFont="1" applyFill="1" applyBorder="1" applyAlignment="1">
      <alignment horizontal="distributed" vertical="center"/>
    </xf>
    <xf numFmtId="0" fontId="22" fillId="4" borderId="33" xfId="2" applyFont="1" applyFill="1" applyBorder="1" applyAlignment="1">
      <alignment horizontal="distributed" vertical="center"/>
    </xf>
    <xf numFmtId="182" fontId="13" fillId="0" borderId="34" xfId="62" applyNumberFormat="1" applyFont="1" applyFill="1" applyBorder="1" applyAlignment="1">
      <alignment horizontal="right" vertical="center"/>
    </xf>
    <xf numFmtId="0" fontId="22" fillId="4" borderId="0" xfId="2" applyFont="1" applyFill="1" applyBorder="1" applyAlignment="1">
      <alignment horizontal="center" vertical="center"/>
    </xf>
    <xf numFmtId="0" fontId="24" fillId="4" borderId="26" xfId="2" applyFont="1" applyFill="1" applyBorder="1" applyAlignment="1">
      <alignment horizontal="distributed" vertical="center"/>
    </xf>
    <xf numFmtId="0" fontId="22" fillId="4" borderId="35" xfId="2" applyFont="1" applyFill="1" applyBorder="1" applyAlignment="1">
      <alignment horizontal="center" vertical="center"/>
    </xf>
    <xf numFmtId="0" fontId="2" fillId="4" borderId="23" xfId="2" applyFill="1" applyBorder="1" applyAlignment="1">
      <alignment horizontal="distributed" vertical="center"/>
    </xf>
    <xf numFmtId="182" fontId="22" fillId="0" borderId="30" xfId="62" applyNumberFormat="1" applyFont="1" applyFill="1" applyBorder="1" applyAlignment="1">
      <alignment vertical="center"/>
    </xf>
    <xf numFmtId="182" fontId="13" fillId="0" borderId="34" xfId="62" applyNumberFormat="1" applyFont="1" applyFill="1" applyBorder="1" applyAlignment="1">
      <alignment vertical="center"/>
    </xf>
    <xf numFmtId="0" fontId="22" fillId="4" borderId="27" xfId="2" applyFont="1" applyFill="1" applyBorder="1" applyAlignment="1">
      <alignment horizontal="distributed" vertical="center"/>
    </xf>
    <xf numFmtId="182" fontId="22" fillId="2" borderId="20" xfId="62" applyNumberFormat="1" applyFont="1" applyFill="1" applyBorder="1" applyAlignment="1">
      <alignment vertical="center"/>
    </xf>
    <xf numFmtId="182" fontId="22" fillId="0" borderId="20" xfId="62" applyNumberFormat="1" applyFont="1" applyFill="1" applyBorder="1" applyAlignment="1">
      <alignment vertical="center"/>
    </xf>
    <xf numFmtId="0" fontId="13" fillId="4" borderId="14" xfId="2" applyFont="1" applyFill="1" applyBorder="1" applyAlignment="1">
      <alignment horizontal="center" vertical="center"/>
    </xf>
    <xf numFmtId="0" fontId="13" fillId="4" borderId="15" xfId="2" applyFont="1" applyFill="1" applyBorder="1" applyAlignment="1">
      <alignment horizontal="distributed" vertical="center"/>
    </xf>
    <xf numFmtId="0" fontId="13" fillId="4" borderId="14" xfId="2" quotePrefix="1" applyFont="1" applyFill="1" applyBorder="1" applyAlignment="1">
      <alignment vertical="center"/>
    </xf>
    <xf numFmtId="182" fontId="13" fillId="6" borderId="12" xfId="62" applyNumberFormat="1" applyFont="1" applyFill="1" applyBorder="1" applyAlignment="1">
      <alignment vertical="center"/>
    </xf>
    <xf numFmtId="3" fontId="13" fillId="4" borderId="36" xfId="2" applyNumberFormat="1" applyFont="1" applyFill="1" applyBorder="1" applyAlignment="1">
      <alignment horizontal="right" vertical="center"/>
    </xf>
    <xf numFmtId="182" fontId="13" fillId="3" borderId="12" xfId="62" applyNumberFormat="1" applyFont="1" applyFill="1" applyBorder="1" applyAlignment="1">
      <alignment horizontal="right" vertical="center"/>
    </xf>
    <xf numFmtId="182" fontId="13" fillId="5" borderId="36" xfId="62" applyNumberFormat="1" applyFont="1" applyFill="1" applyBorder="1" applyAlignment="1">
      <alignment horizontal="right" vertical="center"/>
    </xf>
    <xf numFmtId="0" fontId="22" fillId="4" borderId="37" xfId="2" applyFont="1" applyFill="1" applyBorder="1" applyAlignment="1">
      <alignment horizontal="center" vertical="center"/>
    </xf>
    <xf numFmtId="0" fontId="2" fillId="4" borderId="38" xfId="2" applyFill="1" applyBorder="1" applyAlignment="1">
      <alignment horizontal="distributed" vertical="center"/>
    </xf>
    <xf numFmtId="182" fontId="22" fillId="0" borderId="20" xfId="62" applyNumberFormat="1" applyFont="1" applyFill="1" applyBorder="1" applyAlignment="1">
      <alignment horizontal="right" vertical="center"/>
    </xf>
    <xf numFmtId="0" fontId="13" fillId="4" borderId="14" xfId="2" quotePrefix="1" applyFont="1" applyFill="1" applyBorder="1" applyAlignment="1">
      <alignment horizontal="center" vertical="center"/>
    </xf>
    <xf numFmtId="0" fontId="22" fillId="4" borderId="25" xfId="2" applyFont="1" applyFill="1" applyBorder="1" applyAlignment="1">
      <alignment horizontal="right" vertical="center"/>
    </xf>
    <xf numFmtId="0" fontId="25" fillId="4" borderId="23" xfId="2" applyFont="1" applyFill="1" applyBorder="1" applyAlignment="1">
      <alignment horizontal="distributed" vertical="center"/>
    </xf>
    <xf numFmtId="0" fontId="22" fillId="4" borderId="21" xfId="2" applyFont="1" applyFill="1" applyBorder="1" applyAlignment="1">
      <alignment horizontal="right" vertical="center"/>
    </xf>
    <xf numFmtId="0" fontId="22" fillId="4" borderId="28" xfId="2" applyFont="1" applyFill="1" applyBorder="1" applyAlignment="1">
      <alignment horizontal="right" vertical="center"/>
    </xf>
    <xf numFmtId="0" fontId="27" fillId="4" borderId="23" xfId="2" applyFont="1" applyFill="1" applyBorder="1" applyAlignment="1">
      <alignment horizontal="distributed" vertical="center"/>
    </xf>
    <xf numFmtId="0" fontId="22" fillId="4" borderId="37" xfId="2" applyFont="1" applyFill="1" applyBorder="1" applyAlignment="1">
      <alignment horizontal="right" vertical="center"/>
    </xf>
    <xf numFmtId="0" fontId="28" fillId="4" borderId="38" xfId="2" applyFont="1" applyFill="1" applyBorder="1" applyAlignment="1">
      <alignment horizontal="distributed" vertical="center"/>
    </xf>
    <xf numFmtId="0" fontId="24" fillId="4" borderId="18" xfId="2" applyFont="1" applyFill="1" applyBorder="1" applyAlignment="1">
      <alignment horizontal="distributed" vertical="center"/>
    </xf>
    <xf numFmtId="0" fontId="13" fillId="4" borderId="22" xfId="2" applyFont="1" applyFill="1" applyBorder="1" applyAlignment="1">
      <alignment horizontal="right" vertical="center"/>
    </xf>
    <xf numFmtId="182" fontId="13" fillId="0" borderId="23" xfId="62" applyNumberFormat="1" applyFont="1" applyFill="1" applyBorder="1" applyAlignment="1">
      <alignment horizontal="right" vertical="center"/>
    </xf>
    <xf numFmtId="182" fontId="13" fillId="0" borderId="39" xfId="62" applyNumberFormat="1" applyFont="1" applyFill="1" applyBorder="1" applyAlignment="1">
      <alignment horizontal="right" vertical="center"/>
    </xf>
    <xf numFmtId="0" fontId="13" fillId="4" borderId="31" xfId="2" quotePrefix="1" applyFont="1" applyFill="1" applyBorder="1" applyAlignment="1">
      <alignment horizontal="center" vertical="center"/>
    </xf>
    <xf numFmtId="0" fontId="28" fillId="4" borderId="25" xfId="2" applyFont="1" applyFill="1" applyBorder="1" applyAlignment="1">
      <alignment horizontal="right" vertical="center"/>
    </xf>
    <xf numFmtId="0" fontId="28" fillId="4" borderId="23" xfId="2" applyFont="1" applyFill="1" applyBorder="1" applyAlignment="1">
      <alignment horizontal="distributed" vertical="center"/>
    </xf>
    <xf numFmtId="0" fontId="22" fillId="4" borderId="22" xfId="2" applyFont="1" applyFill="1" applyBorder="1" applyAlignment="1">
      <alignment horizontal="right" vertical="center"/>
    </xf>
    <xf numFmtId="0" fontId="29" fillId="4" borderId="23" xfId="2" applyFont="1" applyFill="1" applyBorder="1" applyAlignment="1">
      <alignment horizontal="distributed" vertical="center"/>
    </xf>
    <xf numFmtId="0" fontId="22" fillId="4" borderId="17" xfId="2" applyFont="1" applyFill="1" applyBorder="1" applyAlignment="1">
      <alignment horizontal="right" vertical="center"/>
    </xf>
    <xf numFmtId="0" fontId="22" fillId="4" borderId="38" xfId="2" applyFont="1" applyFill="1" applyBorder="1" applyAlignment="1">
      <alignment horizontal="distributed" vertical="center"/>
    </xf>
    <xf numFmtId="182" fontId="22" fillId="2" borderId="30" xfId="62" applyNumberFormat="1" applyFont="1" applyFill="1" applyBorder="1" applyAlignment="1">
      <alignment vertical="center"/>
    </xf>
    <xf numFmtId="182" fontId="13" fillId="3" borderId="12" xfId="62" applyNumberFormat="1" applyFont="1" applyFill="1" applyBorder="1" applyAlignment="1">
      <alignment vertical="center"/>
    </xf>
    <xf numFmtId="0" fontId="30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horizontal="right" vertical="center"/>
    </xf>
    <xf numFmtId="0" fontId="31" fillId="3" borderId="12" xfId="2" applyFont="1" applyFill="1" applyBorder="1" applyAlignment="1">
      <alignment horizontal="center" vertical="center"/>
    </xf>
    <xf numFmtId="182" fontId="31" fillId="5" borderId="12" xfId="62" applyNumberFormat="1" applyFont="1" applyFill="1" applyBorder="1" applyAlignment="1">
      <alignment vertical="center"/>
    </xf>
    <xf numFmtId="0" fontId="28" fillId="4" borderId="32" xfId="2" applyFont="1" applyFill="1" applyBorder="1" applyAlignment="1">
      <alignment horizontal="right" vertical="center"/>
    </xf>
    <xf numFmtId="0" fontId="28" fillId="4" borderId="33" xfId="2" applyFont="1" applyFill="1" applyBorder="1" applyAlignment="1">
      <alignment horizontal="distributed" vertical="center"/>
    </xf>
    <xf numFmtId="182" fontId="28" fillId="0" borderId="34" xfId="62" applyNumberFormat="1" applyFont="1" applyFill="1" applyBorder="1" applyAlignment="1">
      <alignment horizontal="center" vertical="center"/>
    </xf>
    <xf numFmtId="0" fontId="31" fillId="4" borderId="14" xfId="2" quotePrefix="1" applyFont="1" applyFill="1" applyBorder="1" applyAlignment="1">
      <alignment horizontal="left" vertical="center"/>
    </xf>
    <xf numFmtId="0" fontId="31" fillId="4" borderId="15" xfId="2" applyFont="1" applyFill="1" applyBorder="1" applyAlignment="1">
      <alignment horizontal="distributed" vertical="center"/>
    </xf>
    <xf numFmtId="0" fontId="28" fillId="4" borderId="22" xfId="2" applyFont="1" applyFill="1" applyBorder="1" applyAlignment="1">
      <alignment horizontal="right" vertical="center"/>
    </xf>
    <xf numFmtId="182" fontId="28" fillId="0" borderId="24" xfId="62" applyNumberFormat="1" applyFont="1" applyFill="1" applyBorder="1" applyAlignment="1">
      <alignment vertical="center"/>
    </xf>
    <xf numFmtId="0" fontId="28" fillId="4" borderId="14" xfId="2" applyFont="1" applyFill="1" applyBorder="1" applyAlignment="1">
      <alignment horizontal="center" vertical="center"/>
    </xf>
    <xf numFmtId="0" fontId="28" fillId="4" borderId="15" xfId="2" applyFont="1" applyFill="1" applyBorder="1" applyAlignment="1">
      <alignment horizontal="distributed" vertical="center"/>
    </xf>
    <xf numFmtId="182" fontId="28" fillId="6" borderId="12" xfId="62" applyNumberFormat="1" applyFont="1" applyFill="1" applyBorder="1" applyAlignment="1">
      <alignment vertical="center"/>
    </xf>
    <xf numFmtId="182" fontId="28" fillId="0" borderId="34" xfId="62" applyNumberFormat="1" applyFont="1" applyFill="1" applyBorder="1" applyAlignment="1">
      <alignment vertical="center"/>
    </xf>
    <xf numFmtId="0" fontId="28" fillId="4" borderId="37" xfId="2" applyFont="1" applyFill="1" applyBorder="1" applyAlignment="1">
      <alignment horizontal="right" vertical="center"/>
    </xf>
    <xf numFmtId="182" fontId="28" fillId="0" borderId="30" xfId="62" applyNumberFormat="1" applyFont="1" applyFill="1" applyBorder="1" applyAlignment="1">
      <alignment vertical="center"/>
    </xf>
    <xf numFmtId="182" fontId="31" fillId="5" borderId="12" xfId="62" applyNumberFormat="1" applyFont="1" applyFill="1" applyBorder="1" applyAlignment="1">
      <alignment horizontal="center" vertical="center"/>
    </xf>
    <xf numFmtId="0" fontId="28" fillId="4" borderId="14" xfId="2" applyFont="1" applyFill="1" applyBorder="1" applyAlignment="1">
      <alignment horizontal="distributed" vertical="center"/>
    </xf>
    <xf numFmtId="182" fontId="28" fillId="0" borderId="24" xfId="62" applyNumberFormat="1" applyFont="1" applyFill="1" applyBorder="1" applyAlignment="1">
      <alignment horizontal="center" vertical="center"/>
    </xf>
    <xf numFmtId="0" fontId="4" fillId="4" borderId="38" xfId="2" applyFont="1" applyFill="1" applyBorder="1" applyAlignment="1">
      <alignment horizontal="distributed" vertical="center"/>
    </xf>
    <xf numFmtId="182" fontId="28" fillId="0" borderId="12" xfId="62" applyNumberFormat="1" applyFont="1" applyFill="1" applyBorder="1" applyAlignment="1">
      <alignment vertical="center"/>
    </xf>
    <xf numFmtId="0" fontId="32" fillId="4" borderId="23" xfId="2" applyFont="1" applyFill="1" applyBorder="1" applyAlignment="1">
      <alignment horizontal="distributed" vertical="center"/>
    </xf>
    <xf numFmtId="0" fontId="28" fillId="0" borderId="24" xfId="2" applyFont="1" applyBorder="1" applyAlignment="1">
      <alignment vertical="center"/>
    </xf>
    <xf numFmtId="0" fontId="28" fillId="4" borderId="31" xfId="2" applyFont="1" applyFill="1" applyBorder="1" applyAlignment="1">
      <alignment horizontal="right" vertical="center"/>
    </xf>
    <xf numFmtId="0" fontId="28" fillId="4" borderId="26" xfId="2" applyFont="1" applyFill="1" applyBorder="1" applyAlignment="1">
      <alignment horizontal="distributed" vertical="center"/>
    </xf>
    <xf numFmtId="182" fontId="28" fillId="0" borderId="29" xfId="62" applyNumberFormat="1" applyFont="1" applyFill="1" applyBorder="1" applyAlignment="1">
      <alignment vertical="center"/>
    </xf>
    <xf numFmtId="0" fontId="31" fillId="4" borderId="14" xfId="2" quotePrefix="1" applyFont="1" applyFill="1" applyBorder="1" applyAlignment="1">
      <alignment horizontal="distributed" vertical="center"/>
    </xf>
    <xf numFmtId="0" fontId="4" fillId="4" borderId="23" xfId="2" applyFont="1" applyFill="1" applyBorder="1" applyAlignment="1">
      <alignment horizontal="distributed" vertical="center"/>
    </xf>
    <xf numFmtId="0" fontId="28" fillId="4" borderId="14" xfId="2" applyFont="1" applyFill="1" applyBorder="1" applyAlignment="1">
      <alignment horizontal="right" vertical="center"/>
    </xf>
    <xf numFmtId="182" fontId="28" fillId="5" borderId="12" xfId="62" applyNumberFormat="1" applyFont="1" applyFill="1" applyBorder="1" applyAlignment="1">
      <alignment vertical="center"/>
    </xf>
    <xf numFmtId="182" fontId="31" fillId="6" borderId="12" xfId="62" applyNumberFormat="1" applyFont="1" applyFill="1" applyBorder="1" applyAlignment="1">
      <alignment vertical="center"/>
    </xf>
    <xf numFmtId="182" fontId="28" fillId="0" borderId="0" xfId="2" applyNumberFormat="1" applyFont="1" applyAlignment="1">
      <alignment vertical="center"/>
    </xf>
    <xf numFmtId="182" fontId="28" fillId="7" borderId="30" xfId="62" applyNumberFormat="1" applyFont="1" applyFill="1" applyBorder="1" applyAlignment="1">
      <alignment vertical="center"/>
    </xf>
    <xf numFmtId="0" fontId="22" fillId="4" borderId="15" xfId="2" applyFont="1" applyFill="1" applyBorder="1" applyAlignment="1">
      <alignment horizontal="distributed" vertical="center"/>
    </xf>
    <xf numFmtId="182" fontId="4" fillId="0" borderId="24" xfId="62" applyNumberFormat="1" applyFont="1" applyFill="1" applyBorder="1" applyAlignment="1">
      <alignment vertical="center"/>
    </xf>
    <xf numFmtId="0" fontId="33" fillId="4" borderId="15" xfId="2" applyFont="1" applyFill="1" applyBorder="1" applyAlignment="1">
      <alignment horizontal="distributed" vertical="center"/>
    </xf>
    <xf numFmtId="0" fontId="28" fillId="4" borderId="15" xfId="2" applyFont="1" applyFill="1" applyBorder="1" applyAlignment="1">
      <alignment vertical="center"/>
    </xf>
    <xf numFmtId="182" fontId="31" fillId="0" borderId="12" xfId="62" applyNumberFormat="1" applyFont="1" applyFill="1" applyBorder="1" applyAlignment="1">
      <alignment vertical="center"/>
    </xf>
    <xf numFmtId="0" fontId="31" fillId="4" borderId="14" xfId="2" applyFont="1" applyFill="1" applyBorder="1" applyAlignment="1">
      <alignment horizontal="distributed" vertical="center"/>
    </xf>
    <xf numFmtId="182" fontId="28" fillId="0" borderId="0" xfId="62" applyNumberFormat="1" applyFont="1" applyAlignment="1">
      <alignment vertical="center"/>
    </xf>
    <xf numFmtId="0" fontId="31" fillId="4" borderId="1" xfId="2" applyFont="1" applyFill="1" applyBorder="1" applyAlignment="1">
      <alignment horizontal="distributed" vertical="center"/>
    </xf>
    <xf numFmtId="0" fontId="31" fillId="4" borderId="3" xfId="2" applyFont="1" applyFill="1" applyBorder="1" applyAlignment="1">
      <alignment horizontal="distributed" vertical="center"/>
    </xf>
    <xf numFmtId="182" fontId="13" fillId="0" borderId="16" xfId="62" applyNumberFormat="1" applyFont="1" applyFill="1" applyBorder="1" applyAlignment="1">
      <alignment vertical="center"/>
    </xf>
    <xf numFmtId="0" fontId="28" fillId="4" borderId="32" xfId="2" applyFont="1" applyFill="1" applyBorder="1" applyAlignment="1">
      <alignment horizontal="center" vertical="center"/>
    </xf>
    <xf numFmtId="0" fontId="28" fillId="4" borderId="33" xfId="2" applyFont="1" applyFill="1" applyBorder="1" applyAlignment="1">
      <alignment vertical="center"/>
    </xf>
    <xf numFmtId="183" fontId="28" fillId="0" borderId="34" xfId="2" applyNumberFormat="1" applyFont="1" applyBorder="1" applyAlignment="1">
      <alignment vertical="center"/>
    </xf>
    <xf numFmtId="0" fontId="28" fillId="4" borderId="37" xfId="2" applyFont="1" applyFill="1" applyBorder="1" applyAlignment="1">
      <alignment horizontal="center" vertical="center"/>
    </xf>
    <xf numFmtId="0" fontId="28" fillId="4" borderId="38" xfId="2" applyFont="1" applyFill="1" applyBorder="1" applyAlignment="1">
      <alignment vertical="center"/>
    </xf>
    <xf numFmtId="183" fontId="28" fillId="0" borderId="30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41" fontId="5" fillId="0" borderId="0" xfId="62" applyFont="1" applyAlignment="1">
      <alignment horizontal="center" vertical="center"/>
    </xf>
    <xf numFmtId="0" fontId="2" fillId="0" borderId="0" xfId="2" applyAlignment="1">
      <alignment horizontal="center" vertical="center"/>
    </xf>
    <xf numFmtId="41" fontId="0" fillId="0" borderId="0" xfId="62" applyFont="1" applyAlignment="1">
      <alignment horizontal="center" vertical="center"/>
    </xf>
    <xf numFmtId="41" fontId="0" fillId="0" borderId="0" xfId="62" applyFont="1" applyAlignment="1">
      <alignment vertical="center"/>
    </xf>
    <xf numFmtId="41" fontId="34" fillId="0" borderId="0" xfId="62" applyFont="1" applyAlignment="1">
      <alignment horizontal="right"/>
    </xf>
    <xf numFmtId="41" fontId="0" fillId="0" borderId="12" xfId="62" applyFont="1" applyBorder="1" applyAlignment="1">
      <alignment vertical="center"/>
    </xf>
    <xf numFmtId="41" fontId="0" fillId="6" borderId="12" xfId="62" applyFont="1" applyFill="1" applyBorder="1" applyAlignment="1">
      <alignment vertical="center"/>
    </xf>
    <xf numFmtId="0" fontId="2" fillId="4" borderId="14" xfId="2" applyFill="1" applyBorder="1" applyAlignment="1">
      <alignment horizontal="distributed" vertical="center"/>
    </xf>
    <xf numFmtId="0" fontId="2" fillId="4" borderId="15" xfId="2" applyFill="1" applyBorder="1" applyAlignment="1">
      <alignment horizontal="distributed" vertical="center"/>
    </xf>
    <xf numFmtId="0" fontId="22" fillId="4" borderId="14" xfId="2" applyFont="1" applyFill="1" applyBorder="1" applyAlignment="1">
      <alignment horizontal="center" vertical="center"/>
    </xf>
    <xf numFmtId="0" fontId="22" fillId="4" borderId="14" xfId="2" applyFont="1" applyFill="1" applyBorder="1" applyAlignment="1">
      <alignment horizontal="distributed" vertical="center"/>
    </xf>
    <xf numFmtId="41" fontId="0" fillId="0" borderId="16" xfId="62" applyFont="1" applyBorder="1" applyAlignment="1">
      <alignment vertical="center"/>
    </xf>
    <xf numFmtId="41" fontId="13" fillId="0" borderId="12" xfId="62" applyFont="1" applyBorder="1" applyAlignment="1">
      <alignment vertical="center"/>
    </xf>
    <xf numFmtId="41" fontId="13" fillId="5" borderId="40" xfId="62" applyFont="1" applyFill="1" applyBorder="1" applyAlignment="1">
      <alignment vertical="center"/>
    </xf>
    <xf numFmtId="0" fontId="2" fillId="4" borderId="14" xfId="2" applyFill="1" applyBorder="1" applyAlignment="1">
      <alignment horizontal="center" vertical="center"/>
    </xf>
    <xf numFmtId="0" fontId="2" fillId="4" borderId="15" xfId="2" applyFill="1" applyBorder="1" applyAlignment="1">
      <alignment horizontal="left" vertical="center"/>
    </xf>
    <xf numFmtId="0" fontId="2" fillId="4" borderId="14" xfId="2" applyFill="1" applyBorder="1" applyAlignment="1">
      <alignment vertical="center"/>
    </xf>
    <xf numFmtId="0" fontId="2" fillId="4" borderId="3" xfId="2" applyFill="1" applyBorder="1" applyAlignment="1">
      <alignment horizontal="left" vertical="center"/>
    </xf>
    <xf numFmtId="0" fontId="2" fillId="4" borderId="1" xfId="2" applyFill="1" applyBorder="1" applyAlignment="1">
      <alignment horizontal="distributed" vertical="center"/>
    </xf>
    <xf numFmtId="0" fontId="2" fillId="4" borderId="41" xfId="2" applyFill="1" applyBorder="1" applyAlignment="1">
      <alignment horizontal="left" vertical="center" wrapText="1"/>
    </xf>
    <xf numFmtId="184" fontId="0" fillId="0" borderId="24" xfId="62" applyNumberFormat="1" applyFont="1" applyBorder="1" applyAlignment="1">
      <alignment vertical="center"/>
    </xf>
    <xf numFmtId="184" fontId="0" fillId="0" borderId="16" xfId="62" applyNumberFormat="1" applyFont="1" applyBorder="1" applyAlignment="1">
      <alignment vertical="center"/>
    </xf>
    <xf numFmtId="0" fontId="2" fillId="4" borderId="35" xfId="2" applyFill="1" applyBorder="1" applyAlignment="1">
      <alignment horizontal="distributed" vertical="center"/>
    </xf>
    <xf numFmtId="0" fontId="2" fillId="4" borderId="39" xfId="2" applyFill="1" applyBorder="1" applyAlignment="1">
      <alignment horizontal="left" vertical="center" wrapText="1"/>
    </xf>
    <xf numFmtId="41" fontId="0" fillId="0" borderId="24" xfId="62" applyFont="1" applyBorder="1" applyAlignment="1">
      <alignment vertical="center"/>
    </xf>
    <xf numFmtId="0" fontId="2" fillId="4" borderId="7" xfId="2" applyFill="1" applyBorder="1" applyAlignment="1">
      <alignment horizontal="distributed" vertical="center"/>
    </xf>
    <xf numFmtId="41" fontId="0" fillId="0" borderId="36" xfId="62" applyFont="1" applyBorder="1" applyAlignment="1">
      <alignment vertical="center"/>
    </xf>
    <xf numFmtId="0" fontId="2" fillId="4" borderId="1" xfId="2" applyFill="1" applyBorder="1" applyAlignment="1">
      <alignment vertical="center"/>
    </xf>
    <xf numFmtId="0" fontId="2" fillId="4" borderId="3" xfId="2" applyFill="1" applyBorder="1" applyAlignment="1">
      <alignment horizontal="left" vertical="center" wrapText="1"/>
    </xf>
    <xf numFmtId="0" fontId="2" fillId="4" borderId="15" xfId="2" applyFill="1" applyBorder="1" applyAlignment="1">
      <alignment horizontal="left" vertical="center" wrapText="1"/>
    </xf>
    <xf numFmtId="41" fontId="0" fillId="6" borderId="42" xfId="62" applyFont="1" applyFill="1" applyBorder="1" applyAlignment="1">
      <alignment vertical="center"/>
    </xf>
    <xf numFmtId="0" fontId="22" fillId="0" borderId="0" xfId="2" applyFont="1">
      <alignment vertical="center"/>
    </xf>
    <xf numFmtId="0" fontId="38" fillId="0" borderId="0" xfId="2" applyFont="1" applyAlignment="1">
      <alignment vertical="center"/>
    </xf>
    <xf numFmtId="0" fontId="34" fillId="0" borderId="0" xfId="2" applyFont="1" applyAlignment="1">
      <alignment horizontal="right"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 wrapText="1"/>
    </xf>
    <xf numFmtId="0" fontId="22" fillId="0" borderId="16" xfId="2" applyFont="1" applyBorder="1" applyAlignment="1">
      <alignment vertical="center"/>
    </xf>
    <xf numFmtId="0" fontId="13" fillId="0" borderId="16" xfId="2" applyFont="1" applyFill="1" applyBorder="1">
      <alignment vertical="center"/>
    </xf>
    <xf numFmtId="185" fontId="22" fillId="0" borderId="16" xfId="2" applyNumberFormat="1" applyFont="1" applyFill="1" applyBorder="1">
      <alignment vertical="center"/>
    </xf>
    <xf numFmtId="0" fontId="22" fillId="0" borderId="34" xfId="2" applyFont="1" applyFill="1" applyBorder="1">
      <alignment vertical="center"/>
    </xf>
    <xf numFmtId="185" fontId="22" fillId="0" borderId="34" xfId="2" applyNumberFormat="1" applyFont="1" applyFill="1" applyBorder="1">
      <alignment vertical="center"/>
    </xf>
    <xf numFmtId="0" fontId="22" fillId="0" borderId="24" xfId="2" applyFont="1" applyFill="1" applyBorder="1">
      <alignment vertical="center"/>
    </xf>
    <xf numFmtId="185" fontId="22" fillId="0" borderId="24" xfId="2" applyNumberFormat="1" applyFont="1" applyFill="1" applyBorder="1">
      <alignment vertical="center"/>
    </xf>
    <xf numFmtId="0" fontId="28" fillId="2" borderId="12" xfId="2" applyFont="1" applyFill="1" applyBorder="1" applyAlignment="1">
      <alignment horizontal="center" vertical="center"/>
    </xf>
    <xf numFmtId="0" fontId="13" fillId="2" borderId="12" xfId="2" applyFont="1" applyFill="1" applyBorder="1">
      <alignment vertical="center"/>
    </xf>
    <xf numFmtId="185" fontId="22" fillId="0" borderId="12" xfId="2" applyNumberFormat="1" applyFont="1" applyFill="1" applyBorder="1">
      <alignment vertical="center"/>
    </xf>
    <xf numFmtId="0" fontId="22" fillId="0" borderId="12" xfId="2" applyFont="1" applyBorder="1" applyAlignment="1">
      <alignment horizontal="center" vertical="center"/>
    </xf>
    <xf numFmtId="0" fontId="24" fillId="0" borderId="12" xfId="2" applyFont="1" applyFill="1" applyBorder="1">
      <alignment vertical="center"/>
    </xf>
    <xf numFmtId="0" fontId="24" fillId="0" borderId="19" xfId="2" applyFont="1" applyFill="1" applyBorder="1">
      <alignment vertical="center"/>
    </xf>
    <xf numFmtId="185" fontId="22" fillId="0" borderId="19" xfId="2" applyNumberFormat="1" applyFont="1" applyFill="1" applyBorder="1">
      <alignment vertical="center"/>
    </xf>
    <xf numFmtId="0" fontId="24" fillId="0" borderId="29" xfId="2" applyFont="1" applyFill="1" applyBorder="1">
      <alignment vertical="center"/>
    </xf>
    <xf numFmtId="185" fontId="22" fillId="0" borderId="29" xfId="2" applyNumberFormat="1" applyFont="1" applyFill="1" applyBorder="1">
      <alignment vertical="center"/>
    </xf>
    <xf numFmtId="0" fontId="22" fillId="0" borderId="12" xfId="2" applyFont="1" applyBorder="1" applyAlignment="1">
      <alignment vertical="center"/>
    </xf>
    <xf numFmtId="0" fontId="13" fillId="0" borderId="12" xfId="2" applyFont="1" applyFill="1" applyBorder="1">
      <alignment vertical="center"/>
    </xf>
    <xf numFmtId="0" fontId="22" fillId="0" borderId="16" xfId="2" applyFont="1" applyBorder="1" applyAlignment="1">
      <alignment horizontal="center" vertical="center"/>
    </xf>
    <xf numFmtId="0" fontId="22" fillId="0" borderId="16" xfId="2" applyFont="1" applyFill="1" applyBorder="1">
      <alignment vertical="center"/>
    </xf>
    <xf numFmtId="0" fontId="22" fillId="0" borderId="30" xfId="2" applyFont="1" applyFill="1" applyBorder="1">
      <alignment vertical="center"/>
    </xf>
    <xf numFmtId="185" fontId="22" fillId="0" borderId="30" xfId="2" applyNumberFormat="1" applyFont="1" applyFill="1" applyBorder="1">
      <alignment vertical="center"/>
    </xf>
    <xf numFmtId="0" fontId="24" fillId="0" borderId="34" xfId="2" applyFont="1" applyFill="1" applyBorder="1">
      <alignment vertical="center"/>
    </xf>
    <xf numFmtId="0" fontId="24" fillId="0" borderId="24" xfId="2" applyFont="1" applyFill="1" applyBorder="1">
      <alignment vertical="center"/>
    </xf>
    <xf numFmtId="0" fontId="22" fillId="0" borderId="19" xfId="2" applyFont="1" applyFill="1" applyBorder="1">
      <alignment vertical="center"/>
    </xf>
    <xf numFmtId="0" fontId="22" fillId="0" borderId="24" xfId="2" applyFont="1" applyFill="1" applyBorder="1" applyAlignment="1">
      <alignment vertical="center" wrapText="1" shrinkToFit="1"/>
    </xf>
    <xf numFmtId="0" fontId="22" fillId="0" borderId="20" xfId="2" applyFont="1" applyFill="1" applyBorder="1" applyAlignment="1">
      <alignment vertical="center" shrinkToFit="1"/>
    </xf>
    <xf numFmtId="185" fontId="22" fillId="0" borderId="20" xfId="2" applyNumberFormat="1" applyFont="1" applyFill="1" applyBorder="1">
      <alignment vertical="center"/>
    </xf>
    <xf numFmtId="185" fontId="22" fillId="3" borderId="12" xfId="2" applyNumberFormat="1" applyFont="1" applyFill="1" applyBorder="1">
      <alignment vertical="center"/>
    </xf>
    <xf numFmtId="185" fontId="2" fillId="0" borderId="0" xfId="2" applyNumberFormat="1">
      <alignment vertical="center"/>
    </xf>
    <xf numFmtId="185" fontId="13" fillId="6" borderId="16" xfId="2" applyNumberFormat="1" applyFont="1" applyFill="1" applyBorder="1">
      <alignment vertical="center"/>
    </xf>
    <xf numFmtId="185" fontId="13" fillId="5" borderId="16" xfId="2" applyNumberFormat="1" applyFont="1" applyFill="1" applyBorder="1">
      <alignment vertical="center"/>
    </xf>
    <xf numFmtId="185" fontId="22" fillId="6" borderId="34" xfId="2" applyNumberFormat="1" applyFont="1" applyFill="1" applyBorder="1">
      <alignment vertical="center"/>
    </xf>
    <xf numFmtId="185" fontId="22" fillId="5" borderId="34" xfId="2" applyNumberFormat="1" applyFont="1" applyFill="1" applyBorder="1">
      <alignment vertical="center"/>
    </xf>
    <xf numFmtId="185" fontId="22" fillId="6" borderId="24" xfId="2" applyNumberFormat="1" applyFont="1" applyFill="1" applyBorder="1">
      <alignment vertical="center"/>
    </xf>
    <xf numFmtId="185" fontId="22" fillId="5" borderId="24" xfId="2" applyNumberFormat="1" applyFont="1" applyFill="1" applyBorder="1">
      <alignment vertical="center"/>
    </xf>
    <xf numFmtId="185" fontId="13" fillId="2" borderId="12" xfId="2" applyNumberFormat="1" applyFont="1" applyFill="1" applyBorder="1">
      <alignment vertical="center"/>
    </xf>
    <xf numFmtId="185" fontId="13" fillId="3" borderId="12" xfId="2" applyNumberFormat="1" applyFont="1" applyFill="1" applyBorder="1">
      <alignment vertical="center"/>
    </xf>
    <xf numFmtId="185" fontId="22" fillId="6" borderId="12" xfId="2" applyNumberFormat="1" applyFont="1" applyFill="1" applyBorder="1">
      <alignment vertical="center"/>
    </xf>
    <xf numFmtId="185" fontId="22" fillId="5" borderId="12" xfId="2" applyNumberFormat="1" applyFont="1" applyFill="1" applyBorder="1">
      <alignment vertical="center"/>
    </xf>
    <xf numFmtId="185" fontId="22" fillId="6" borderId="19" xfId="2" applyNumberFormat="1" applyFont="1" applyFill="1" applyBorder="1">
      <alignment vertical="center"/>
    </xf>
    <xf numFmtId="185" fontId="22" fillId="5" borderId="19" xfId="2" applyNumberFormat="1" applyFont="1" applyFill="1" applyBorder="1">
      <alignment vertical="center"/>
    </xf>
    <xf numFmtId="185" fontId="22" fillId="6" borderId="29" xfId="2" applyNumberFormat="1" applyFont="1" applyFill="1" applyBorder="1">
      <alignment vertical="center"/>
    </xf>
    <xf numFmtId="185" fontId="22" fillId="5" borderId="29" xfId="2" applyNumberFormat="1" applyFont="1" applyFill="1" applyBorder="1">
      <alignment vertical="center"/>
    </xf>
    <xf numFmtId="185" fontId="13" fillId="0" borderId="12" xfId="2" applyNumberFormat="1" applyFont="1" applyFill="1" applyBorder="1">
      <alignment vertical="center"/>
    </xf>
    <xf numFmtId="185" fontId="22" fillId="6" borderId="16" xfId="2" applyNumberFormat="1" applyFont="1" applyFill="1" applyBorder="1">
      <alignment vertical="center"/>
    </xf>
    <xf numFmtId="185" fontId="22" fillId="3" borderId="16" xfId="2" applyNumberFormat="1" applyFont="1" applyFill="1" applyBorder="1">
      <alignment vertical="center"/>
    </xf>
    <xf numFmtId="185" fontId="22" fillId="5" borderId="16" xfId="2" applyNumberFormat="1" applyFont="1" applyFill="1" applyBorder="1">
      <alignment vertical="center"/>
    </xf>
    <xf numFmtId="185" fontId="22" fillId="2" borderId="16" xfId="2" applyNumberFormat="1" applyFont="1" applyFill="1" applyBorder="1">
      <alignment vertical="center"/>
    </xf>
    <xf numFmtId="185" fontId="22" fillId="6" borderId="30" xfId="2" applyNumberFormat="1" applyFont="1" applyFill="1" applyBorder="1">
      <alignment vertical="center"/>
    </xf>
    <xf numFmtId="185" fontId="22" fillId="5" borderId="30" xfId="2" applyNumberFormat="1" applyFont="1" applyFill="1" applyBorder="1">
      <alignment vertical="center"/>
    </xf>
    <xf numFmtId="185" fontId="22" fillId="6" borderId="20" xfId="2" applyNumberFormat="1" applyFont="1" applyFill="1" applyBorder="1">
      <alignment vertical="center"/>
    </xf>
    <xf numFmtId="185" fontId="22" fillId="5" borderId="20" xfId="2" applyNumberFormat="1" applyFont="1" applyFill="1" applyBorder="1">
      <alignment vertical="center"/>
    </xf>
    <xf numFmtId="0" fontId="5" fillId="0" borderId="0" xfId="2" applyFont="1">
      <alignment vertical="center"/>
    </xf>
    <xf numFmtId="0" fontId="42" fillId="0" borderId="0" xfId="2" applyFont="1">
      <alignment vertical="center"/>
    </xf>
    <xf numFmtId="0" fontId="30" fillId="0" borderId="0" xfId="2" applyFont="1">
      <alignment vertical="center"/>
    </xf>
    <xf numFmtId="0" fontId="9" fillId="0" borderId="0" xfId="2" applyFont="1">
      <alignment vertical="center"/>
    </xf>
    <xf numFmtId="0" fontId="43" fillId="0" borderId="0" xfId="2" applyFont="1" applyAlignment="1">
      <alignment vertical="center"/>
    </xf>
    <xf numFmtId="0" fontId="22" fillId="0" borderId="0" xfId="2" applyFont="1" applyFill="1" applyAlignment="1">
      <alignment horizontal="center" vertical="center"/>
    </xf>
    <xf numFmtId="0" fontId="22" fillId="0" borderId="0" xfId="2" applyNumberFormat="1" applyFont="1" applyFill="1" applyAlignment="1">
      <alignment horizontal="center" vertical="center"/>
    </xf>
    <xf numFmtId="0" fontId="2" fillId="0" borderId="0" xfId="2" applyAlignment="1">
      <alignment horizontal="right" vertical="center"/>
    </xf>
    <xf numFmtId="0" fontId="22" fillId="3" borderId="12" xfId="2" applyFont="1" applyFill="1" applyBorder="1" applyAlignment="1">
      <alignment horizontal="center" vertical="center"/>
    </xf>
    <xf numFmtId="0" fontId="22" fillId="3" borderId="12" xfId="2" applyNumberFormat="1" applyFont="1" applyFill="1" applyBorder="1" applyAlignment="1">
      <alignment horizontal="center" vertical="center"/>
    </xf>
    <xf numFmtId="0" fontId="13" fillId="4" borderId="14" xfId="2" applyFont="1" applyFill="1" applyBorder="1" applyAlignment="1">
      <alignment vertical="center"/>
    </xf>
    <xf numFmtId="0" fontId="22" fillId="8" borderId="33" xfId="2" applyFont="1" applyFill="1" applyBorder="1" applyAlignment="1">
      <alignment horizontal="center" vertical="center"/>
    </xf>
    <xf numFmtId="182" fontId="13" fillId="5" borderId="12" xfId="62" applyNumberFormat="1" applyFont="1" applyFill="1" applyBorder="1" applyAlignment="1">
      <alignment horizontal="right" vertical="center" shrinkToFit="1"/>
    </xf>
    <xf numFmtId="3" fontId="13" fillId="4" borderId="14" xfId="2" applyNumberFormat="1" applyFont="1" applyFill="1" applyBorder="1" applyAlignment="1">
      <alignment vertical="center"/>
    </xf>
    <xf numFmtId="3" fontId="13" fillId="4" borderId="15" xfId="2" applyNumberFormat="1" applyFont="1" applyFill="1" applyBorder="1" applyAlignment="1">
      <alignment horizontal="distributed" vertical="center"/>
    </xf>
    <xf numFmtId="0" fontId="22" fillId="8" borderId="33" xfId="2" applyNumberFormat="1" applyFont="1" applyFill="1" applyBorder="1" applyAlignment="1">
      <alignment horizontal="center" vertical="center"/>
    </xf>
    <xf numFmtId="0" fontId="2" fillId="4" borderId="17" xfId="2" applyFill="1" applyBorder="1" applyAlignment="1">
      <alignment horizontal="center" vertical="center"/>
    </xf>
    <xf numFmtId="0" fontId="2" fillId="4" borderId="18" xfId="2" applyFill="1" applyBorder="1" applyAlignment="1">
      <alignment horizontal="distributed" vertical="center"/>
    </xf>
    <xf numFmtId="0" fontId="22" fillId="6" borderId="23" xfId="2" applyFont="1" applyFill="1" applyBorder="1" applyAlignment="1">
      <alignment horizontal="center" vertical="center"/>
    </xf>
    <xf numFmtId="183" fontId="22" fillId="2" borderId="34" xfId="2" applyNumberFormat="1" applyFont="1" applyFill="1" applyBorder="1" applyAlignment="1">
      <alignment horizontal="right" vertical="center" shrinkToFit="1"/>
    </xf>
    <xf numFmtId="183" fontId="2" fillId="2" borderId="34" xfId="2" applyNumberFormat="1" applyFill="1" applyBorder="1" applyAlignment="1">
      <alignment horizontal="right" vertical="center" shrinkToFit="1"/>
    </xf>
    <xf numFmtId="3" fontId="2" fillId="4" borderId="17" xfId="2" applyNumberFormat="1" applyFill="1" applyBorder="1" applyAlignment="1">
      <alignment horizontal="center" vertical="center"/>
    </xf>
    <xf numFmtId="3" fontId="2" fillId="4" borderId="18" xfId="2" applyNumberFormat="1" applyFill="1" applyBorder="1" applyAlignment="1">
      <alignment horizontal="distributed" vertical="center"/>
    </xf>
    <xf numFmtId="0" fontId="22" fillId="8" borderId="23" xfId="2" applyNumberFormat="1" applyFont="1" applyFill="1" applyBorder="1" applyAlignment="1">
      <alignment horizontal="center" vertical="center"/>
    </xf>
    <xf numFmtId="182" fontId="0" fillId="6" borderId="19" xfId="62" applyNumberFormat="1" applyFont="1" applyFill="1" applyBorder="1" applyAlignment="1">
      <alignment horizontal="right" vertical="center" shrinkToFit="1"/>
    </xf>
    <xf numFmtId="0" fontId="2" fillId="4" borderId="22" xfId="2" applyFill="1" applyBorder="1" applyAlignment="1">
      <alignment horizontal="center" vertical="center"/>
    </xf>
    <xf numFmtId="182" fontId="0" fillId="2" borderId="19" xfId="62" applyNumberFormat="1" applyFont="1" applyFill="1" applyBorder="1" applyAlignment="1">
      <alignment horizontal="right" vertical="center" shrinkToFit="1"/>
    </xf>
    <xf numFmtId="3" fontId="2" fillId="4" borderId="22" xfId="2" applyNumberFormat="1" applyFill="1" applyBorder="1" applyAlignment="1">
      <alignment horizontal="right" vertical="center"/>
    </xf>
    <xf numFmtId="3" fontId="2" fillId="4" borderId="23" xfId="2" applyNumberFormat="1" applyFill="1" applyBorder="1" applyAlignment="1">
      <alignment horizontal="distributed" vertical="center"/>
    </xf>
    <xf numFmtId="0" fontId="22" fillId="6" borderId="23" xfId="2" applyNumberFormat="1" applyFont="1" applyFill="1" applyBorder="1" applyAlignment="1">
      <alignment horizontal="center" vertical="center"/>
    </xf>
    <xf numFmtId="182" fontId="0" fillId="2" borderId="24" xfId="62" applyNumberFormat="1" applyFont="1" applyFill="1" applyBorder="1" applyAlignment="1">
      <alignment horizontal="right" vertical="center" shrinkToFit="1"/>
    </xf>
    <xf numFmtId="0" fontId="22" fillId="8" borderId="23" xfId="2" applyFont="1" applyFill="1" applyBorder="1" applyAlignment="1">
      <alignment horizontal="center" vertical="center"/>
    </xf>
    <xf numFmtId="182" fontId="22" fillId="6" borderId="24" xfId="62" applyNumberFormat="1" applyFont="1" applyFill="1" applyBorder="1" applyAlignment="1">
      <alignment horizontal="right" vertical="center" shrinkToFit="1"/>
    </xf>
    <xf numFmtId="0" fontId="2" fillId="4" borderId="22" xfId="2" applyFill="1" applyBorder="1" applyAlignment="1">
      <alignment horizontal="right" vertical="center"/>
    </xf>
    <xf numFmtId="3" fontId="2" fillId="4" borderId="22" xfId="2" applyNumberFormat="1" applyFill="1" applyBorder="1" applyAlignment="1">
      <alignment horizontal="center" vertical="center"/>
    </xf>
    <xf numFmtId="182" fontId="0" fillId="6" borderId="24" xfId="62" applyNumberFormat="1" applyFont="1" applyFill="1" applyBorder="1" applyAlignment="1">
      <alignment horizontal="right" vertical="center" shrinkToFit="1"/>
    </xf>
    <xf numFmtId="0" fontId="2" fillId="4" borderId="31" xfId="2" applyFill="1" applyBorder="1" applyAlignment="1">
      <alignment horizontal="center" vertical="center"/>
    </xf>
    <xf numFmtId="3" fontId="2" fillId="4" borderId="31" xfId="2" applyNumberFormat="1" applyFill="1" applyBorder="1" applyAlignment="1">
      <alignment horizontal="center" vertical="center"/>
    </xf>
    <xf numFmtId="3" fontId="2" fillId="4" borderId="26" xfId="2" applyNumberFormat="1" applyFill="1" applyBorder="1" applyAlignment="1">
      <alignment horizontal="distributed" vertical="center"/>
    </xf>
    <xf numFmtId="182" fontId="0" fillId="2" borderId="29" xfId="62" applyNumberFormat="1" applyFont="1" applyFill="1" applyBorder="1" applyAlignment="1">
      <alignment horizontal="right" vertical="center" shrinkToFit="1"/>
    </xf>
    <xf numFmtId="3" fontId="24" fillId="4" borderId="23" xfId="2" applyNumberFormat="1" applyFont="1" applyFill="1" applyBorder="1" applyAlignment="1">
      <alignment horizontal="distributed" vertical="center"/>
    </xf>
    <xf numFmtId="0" fontId="2" fillId="4" borderId="35" xfId="2" applyFill="1" applyBorder="1" applyAlignment="1">
      <alignment horizontal="center" vertical="center"/>
    </xf>
    <xf numFmtId="0" fontId="2" fillId="4" borderId="27" xfId="2" applyFill="1" applyBorder="1" applyAlignment="1">
      <alignment horizontal="distributed" vertical="center"/>
    </xf>
    <xf numFmtId="182" fontId="0" fillId="2" borderId="20" xfId="62" applyNumberFormat="1" applyFont="1" applyFill="1" applyBorder="1" applyAlignment="1">
      <alignment horizontal="right" vertical="center" shrinkToFit="1"/>
    </xf>
    <xf numFmtId="182" fontId="22" fillId="0" borderId="24" xfId="62" applyNumberFormat="1" applyFont="1" applyFill="1" applyBorder="1" applyAlignment="1">
      <alignment horizontal="right" vertical="center" shrinkToFit="1"/>
    </xf>
    <xf numFmtId="182" fontId="0" fillId="0" borderId="24" xfId="62" applyNumberFormat="1" applyFont="1" applyFill="1" applyBorder="1" applyAlignment="1">
      <alignment horizontal="right" vertical="center" shrinkToFit="1"/>
    </xf>
    <xf numFmtId="182" fontId="0" fillId="0" borderId="19" xfId="62" applyNumberFormat="1" applyFont="1" applyFill="1" applyBorder="1" applyAlignment="1">
      <alignment horizontal="right" vertical="center" shrinkToFit="1"/>
    </xf>
    <xf numFmtId="182" fontId="0" fillId="0" borderId="29" xfId="62" applyNumberFormat="1" applyFont="1" applyFill="1" applyBorder="1" applyAlignment="1">
      <alignment horizontal="right" vertical="center" shrinkToFit="1"/>
    </xf>
    <xf numFmtId="0" fontId="22" fillId="3" borderId="23" xfId="2" applyFont="1" applyFill="1" applyBorder="1" applyAlignment="1">
      <alignment horizontal="center" vertical="center"/>
    </xf>
    <xf numFmtId="3" fontId="22" fillId="4" borderId="23" xfId="2" applyNumberFormat="1" applyFont="1" applyFill="1" applyBorder="1" applyAlignment="1">
      <alignment horizontal="distributed" vertical="center"/>
    </xf>
    <xf numFmtId="3" fontId="22" fillId="4" borderId="22" xfId="2" applyNumberFormat="1" applyFont="1" applyFill="1" applyBorder="1" applyAlignment="1">
      <alignment horizontal="center" vertical="center"/>
    </xf>
    <xf numFmtId="0" fontId="22" fillId="3" borderId="23" xfId="2" applyNumberFormat="1" applyFont="1" applyFill="1" applyBorder="1" applyAlignment="1">
      <alignment horizontal="center" vertical="center"/>
    </xf>
    <xf numFmtId="0" fontId="22" fillId="5" borderId="23" xfId="2" applyNumberFormat="1" applyFont="1" applyFill="1" applyBorder="1" applyAlignment="1">
      <alignment horizontal="center" vertical="center"/>
    </xf>
    <xf numFmtId="0" fontId="28" fillId="6" borderId="23" xfId="2" applyFont="1" applyFill="1" applyBorder="1" applyAlignment="1">
      <alignment horizontal="center" vertical="center"/>
    </xf>
    <xf numFmtId="3" fontId="2" fillId="4" borderId="37" xfId="2" applyNumberFormat="1" applyFill="1" applyBorder="1" applyAlignment="1">
      <alignment horizontal="center" vertical="center"/>
    </xf>
    <xf numFmtId="3" fontId="2" fillId="4" borderId="38" xfId="2" applyNumberFormat="1" applyFill="1" applyBorder="1" applyAlignment="1">
      <alignment horizontal="distributed" vertical="center"/>
    </xf>
    <xf numFmtId="0" fontId="22" fillId="6" borderId="30" xfId="2" applyNumberFormat="1" applyFont="1" applyFill="1" applyBorder="1" applyAlignment="1">
      <alignment horizontal="center" vertical="center"/>
    </xf>
    <xf numFmtId="182" fontId="22" fillId="0" borderId="29" xfId="62" applyNumberFormat="1" applyFont="1" applyFill="1" applyBorder="1" applyAlignment="1">
      <alignment horizontal="right" vertical="center" shrinkToFit="1"/>
    </xf>
    <xf numFmtId="0" fontId="22" fillId="0" borderId="18" xfId="2" applyNumberFormat="1" applyFont="1" applyFill="1" applyBorder="1" applyAlignment="1">
      <alignment horizontal="center" vertical="center"/>
    </xf>
    <xf numFmtId="182" fontId="0" fillId="0" borderId="30" xfId="62" applyNumberFormat="1" applyFont="1" applyFill="1" applyBorder="1" applyAlignment="1">
      <alignment horizontal="right" vertical="center" shrinkToFit="1"/>
    </xf>
    <xf numFmtId="3" fontId="13" fillId="4" borderId="1" xfId="2" applyNumberFormat="1" applyFont="1" applyFill="1" applyBorder="1" applyAlignment="1">
      <alignment vertical="center"/>
    </xf>
    <xf numFmtId="3" fontId="13" fillId="4" borderId="3" xfId="2" applyNumberFormat="1" applyFont="1" applyFill="1" applyBorder="1" applyAlignment="1">
      <alignment horizontal="distributed" vertical="center"/>
    </xf>
    <xf numFmtId="0" fontId="22" fillId="8" borderId="26" xfId="2" applyNumberFormat="1" applyFont="1" applyFill="1" applyBorder="1" applyAlignment="1">
      <alignment horizontal="center" vertical="center"/>
    </xf>
    <xf numFmtId="182" fontId="13" fillId="5" borderId="16" xfId="62" applyNumberFormat="1" applyFont="1" applyFill="1" applyBorder="1" applyAlignment="1">
      <alignment horizontal="right" vertical="center" shrinkToFit="1"/>
    </xf>
    <xf numFmtId="0" fontId="22" fillId="8" borderId="12" xfId="2" applyNumberFormat="1" applyFont="1" applyFill="1" applyBorder="1" applyAlignment="1">
      <alignment horizontal="center" vertical="center"/>
    </xf>
    <xf numFmtId="182" fontId="13" fillId="3" borderId="12" xfId="62" applyNumberFormat="1" applyFont="1" applyFill="1" applyBorder="1" applyAlignment="1">
      <alignment horizontal="right" vertical="center" shrinkToFit="1"/>
    </xf>
    <xf numFmtId="3" fontId="28" fillId="4" borderId="20" xfId="2" applyNumberFormat="1" applyFont="1" applyFill="1" applyBorder="1" applyAlignment="1">
      <alignment horizontal="right" vertical="center"/>
    </xf>
    <xf numFmtId="0" fontId="28" fillId="8" borderId="12" xfId="2" applyNumberFormat="1" applyFont="1" applyFill="1" applyBorder="1" applyAlignment="1">
      <alignment horizontal="center" vertical="center"/>
    </xf>
    <xf numFmtId="182" fontId="31" fillId="5" borderId="12" xfId="62" applyNumberFormat="1" applyFont="1" applyFill="1" applyBorder="1" applyAlignment="1">
      <alignment horizontal="right" vertical="center" shrinkToFit="1"/>
    </xf>
    <xf numFmtId="182" fontId="22" fillId="6" borderId="19" xfId="62" applyNumberFormat="1" applyFont="1" applyFill="1" applyBorder="1" applyAlignment="1">
      <alignment horizontal="right" vertical="center" shrinkToFit="1"/>
    </xf>
    <xf numFmtId="0" fontId="28" fillId="4" borderId="21" xfId="2" applyFont="1" applyFill="1" applyBorder="1" applyAlignment="1">
      <alignment horizontal="center" vertical="center"/>
    </xf>
    <xf numFmtId="0" fontId="28" fillId="4" borderId="18" xfId="2" applyFont="1" applyFill="1" applyBorder="1" applyAlignment="1">
      <alignment horizontal="distributed" vertical="center"/>
    </xf>
    <xf numFmtId="0" fontId="28" fillId="3" borderId="18" xfId="2" applyNumberFormat="1" applyFont="1" applyFill="1" applyBorder="1" applyAlignment="1">
      <alignment horizontal="center" vertical="center"/>
    </xf>
    <xf numFmtId="182" fontId="28" fillId="0" borderId="19" xfId="62" applyNumberFormat="1" applyFont="1" applyFill="1" applyBorder="1" applyAlignment="1">
      <alignment horizontal="right" vertical="center" shrinkToFit="1"/>
    </xf>
    <xf numFmtId="0" fontId="2" fillId="4" borderId="22" xfId="2" applyFill="1" applyBorder="1" applyAlignment="1">
      <alignment vertical="center"/>
    </xf>
    <xf numFmtId="3" fontId="31" fillId="4" borderId="20" xfId="2" applyNumberFormat="1" applyFont="1" applyFill="1" applyBorder="1" applyAlignment="1">
      <alignment horizontal="right" vertical="center"/>
    </xf>
    <xf numFmtId="0" fontId="28" fillId="4" borderId="25" xfId="2" applyFont="1" applyFill="1" applyBorder="1" applyAlignment="1">
      <alignment horizontal="center" vertical="center"/>
    </xf>
    <xf numFmtId="0" fontId="28" fillId="3" borderId="23" xfId="2" applyNumberFormat="1" applyFont="1" applyFill="1" applyBorder="1" applyAlignment="1">
      <alignment horizontal="center" vertical="center"/>
    </xf>
    <xf numFmtId="182" fontId="28" fillId="0" borderId="24" xfId="62" applyNumberFormat="1" applyFont="1" applyFill="1" applyBorder="1" applyAlignment="1">
      <alignment horizontal="right" vertical="center" shrinkToFit="1"/>
    </xf>
    <xf numFmtId="0" fontId="28" fillId="4" borderId="28" xfId="2" applyFont="1" applyFill="1" applyBorder="1" applyAlignment="1">
      <alignment horizontal="center" vertical="center"/>
    </xf>
    <xf numFmtId="0" fontId="28" fillId="3" borderId="26" xfId="2" applyNumberFormat="1" applyFont="1" applyFill="1" applyBorder="1" applyAlignment="1">
      <alignment horizontal="center" vertical="center"/>
    </xf>
    <xf numFmtId="182" fontId="28" fillId="0" borderId="29" xfId="62" applyNumberFormat="1" applyFont="1" applyFill="1" applyBorder="1" applyAlignment="1">
      <alignment horizontal="right" vertical="center" shrinkToFit="1"/>
    </xf>
    <xf numFmtId="182" fontId="28" fillId="5" borderId="12" xfId="62" applyNumberFormat="1" applyFont="1" applyFill="1" applyBorder="1" applyAlignment="1">
      <alignment horizontal="right" vertical="center" shrinkToFit="1"/>
    </xf>
    <xf numFmtId="0" fontId="28" fillId="4" borderId="21" xfId="2" applyFont="1" applyFill="1" applyBorder="1" applyAlignment="1">
      <alignment horizontal="right" vertical="center"/>
    </xf>
    <xf numFmtId="0" fontId="27" fillId="4" borderId="23" xfId="2" applyFont="1" applyFill="1" applyBorder="1" applyAlignment="1">
      <alignment horizontal="distributed" vertical="center" shrinkToFit="1"/>
    </xf>
    <xf numFmtId="0" fontId="28" fillId="4" borderId="28" xfId="2" applyFont="1" applyFill="1" applyBorder="1" applyAlignment="1">
      <alignment horizontal="right" vertical="center"/>
    </xf>
    <xf numFmtId="0" fontId="22" fillId="4" borderId="0" xfId="2" applyFont="1" applyFill="1" applyAlignment="1">
      <alignment horizontal="distributed" vertical="center"/>
    </xf>
    <xf numFmtId="0" fontId="25" fillId="4" borderId="18" xfId="2" applyFont="1" applyFill="1" applyBorder="1" applyAlignment="1">
      <alignment horizontal="distributed" vertical="center"/>
    </xf>
    <xf numFmtId="0" fontId="28" fillId="4" borderId="22" xfId="2" applyFont="1" applyFill="1" applyBorder="1" applyAlignment="1">
      <alignment horizontal="distributed" vertical="center"/>
    </xf>
    <xf numFmtId="0" fontId="28" fillId="4" borderId="25" xfId="2" applyFont="1" applyFill="1" applyBorder="1" applyAlignment="1">
      <alignment horizontal="distributed" vertical="center"/>
    </xf>
    <xf numFmtId="0" fontId="28" fillId="3" borderId="24" xfId="2" applyNumberFormat="1" applyFont="1" applyFill="1" applyBorder="1" applyAlignment="1">
      <alignment horizontal="center" vertical="center"/>
    </xf>
    <xf numFmtId="182" fontId="28" fillId="0" borderId="23" xfId="62" applyNumberFormat="1" applyFont="1" applyFill="1" applyBorder="1" applyAlignment="1">
      <alignment horizontal="right" vertical="center" shrinkToFit="1"/>
    </xf>
    <xf numFmtId="0" fontId="4" fillId="3" borderId="23" xfId="2" applyNumberFormat="1" applyFont="1" applyFill="1" applyBorder="1" applyAlignment="1">
      <alignment horizontal="center" vertical="center"/>
    </xf>
    <xf numFmtId="3" fontId="2" fillId="4" borderId="20" xfId="2" applyNumberForma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 vertical="center"/>
    </xf>
    <xf numFmtId="0" fontId="27" fillId="4" borderId="38" xfId="2" applyFont="1" applyFill="1" applyBorder="1" applyAlignment="1">
      <alignment horizontal="distributed" vertical="center"/>
    </xf>
    <xf numFmtId="0" fontId="4" fillId="0" borderId="38" xfId="2" applyNumberFormat="1" applyFont="1" applyFill="1" applyBorder="1" applyAlignment="1">
      <alignment horizontal="center" vertical="center"/>
    </xf>
    <xf numFmtId="182" fontId="28" fillId="0" borderId="36" xfId="62" applyNumberFormat="1" applyFont="1" applyFill="1" applyBorder="1" applyAlignment="1">
      <alignment horizontal="right" vertical="center" shrinkToFit="1"/>
    </xf>
    <xf numFmtId="3" fontId="2" fillId="4" borderId="36" xfId="2" applyNumberFormat="1" applyFill="1" applyBorder="1" applyAlignment="1">
      <alignment horizontal="center" vertical="center"/>
    </xf>
    <xf numFmtId="0" fontId="28" fillId="3" borderId="12" xfId="2" applyNumberFormat="1" applyFont="1" applyFill="1" applyBorder="1" applyAlignment="1">
      <alignment horizontal="center" vertical="center"/>
    </xf>
    <xf numFmtId="3" fontId="2" fillId="4" borderId="35" xfId="2" applyNumberFormat="1" applyFill="1" applyBorder="1" applyAlignment="1">
      <alignment horizontal="center" vertical="center"/>
    </xf>
    <xf numFmtId="3" fontId="2" fillId="4" borderId="0" xfId="2" applyNumberFormat="1" applyFill="1" applyBorder="1" applyAlignment="1">
      <alignment horizontal="center" vertical="center"/>
    </xf>
    <xf numFmtId="3" fontId="2" fillId="4" borderId="27" xfId="2" applyNumberFormat="1" applyFill="1" applyBorder="1" applyAlignment="1">
      <alignment horizontal="center" vertical="center"/>
    </xf>
    <xf numFmtId="0" fontId="22" fillId="0" borderId="27" xfId="2" applyNumberFormat="1" applyFont="1" applyFill="1" applyBorder="1" applyAlignment="1">
      <alignment horizontal="center" vertical="center"/>
    </xf>
    <xf numFmtId="182" fontId="0" fillId="0" borderId="20" xfId="62" applyNumberFormat="1" applyFont="1" applyFill="1" applyBorder="1" applyAlignment="1">
      <alignment horizontal="right" vertical="center" shrinkToFit="1"/>
    </xf>
    <xf numFmtId="0" fontId="2" fillId="4" borderId="31" xfId="2" applyFill="1" applyBorder="1" applyAlignment="1">
      <alignment horizontal="right" vertical="center"/>
    </xf>
    <xf numFmtId="0" fontId="22" fillId="6" borderId="26" xfId="2" applyFont="1" applyFill="1" applyBorder="1" applyAlignment="1">
      <alignment horizontal="center" vertical="center"/>
    </xf>
    <xf numFmtId="182" fontId="0" fillId="0" borderId="35" xfId="62" applyNumberFormat="1" applyFont="1" applyFill="1" applyBorder="1" applyAlignment="1">
      <alignment horizontal="right" vertical="center" shrinkToFit="1"/>
    </xf>
    <xf numFmtId="0" fontId="2" fillId="4" borderId="35" xfId="2" applyFill="1" applyBorder="1" applyAlignment="1">
      <alignment horizontal="right" vertical="center"/>
    </xf>
    <xf numFmtId="0" fontId="22" fillId="6" borderId="27" xfId="2" applyFont="1" applyFill="1" applyBorder="1" applyAlignment="1">
      <alignment horizontal="center" vertical="center"/>
    </xf>
    <xf numFmtId="182" fontId="46" fillId="0" borderId="24" xfId="62" applyNumberFormat="1" applyFont="1" applyFill="1" applyBorder="1" applyAlignment="1">
      <alignment horizontal="right" vertical="center" shrinkToFit="1"/>
    </xf>
    <xf numFmtId="0" fontId="47" fillId="4" borderId="26" xfId="2" applyFont="1" applyFill="1" applyBorder="1" applyAlignment="1">
      <alignment horizontal="distributed" vertical="center"/>
    </xf>
    <xf numFmtId="182" fontId="46" fillId="0" borderId="29" xfId="62" applyNumberFormat="1" applyFont="1" applyFill="1" applyBorder="1" applyAlignment="1">
      <alignment horizontal="right" vertical="center" shrinkToFit="1"/>
    </xf>
    <xf numFmtId="0" fontId="22" fillId="9" borderId="23" xfId="2" applyFont="1" applyFill="1" applyBorder="1" applyAlignment="1">
      <alignment horizontal="center" vertical="center"/>
    </xf>
    <xf numFmtId="182" fontId="0" fillId="2" borderId="35" xfId="62" applyNumberFormat="1" applyFont="1" applyFill="1" applyBorder="1" applyAlignment="1">
      <alignment horizontal="right" vertical="center" shrinkToFit="1"/>
    </xf>
    <xf numFmtId="182" fontId="0" fillId="2" borderId="34" xfId="62" applyNumberFormat="1" applyFont="1" applyFill="1" applyBorder="1" applyAlignment="1">
      <alignment horizontal="right" vertical="center" shrinkToFit="1"/>
    </xf>
    <xf numFmtId="0" fontId="2" fillId="4" borderId="23" xfId="2" applyFill="1" applyBorder="1" applyAlignment="1">
      <alignment horizontal="center" vertical="center"/>
    </xf>
    <xf numFmtId="0" fontId="24" fillId="10" borderId="23" xfId="2" applyFont="1" applyFill="1" applyBorder="1" applyAlignment="1">
      <alignment horizontal="center" vertical="center"/>
    </xf>
    <xf numFmtId="0" fontId="22" fillId="8" borderId="26" xfId="2" applyFont="1" applyFill="1" applyBorder="1" applyAlignment="1">
      <alignment horizontal="center" vertical="center"/>
    </xf>
    <xf numFmtId="0" fontId="24" fillId="4" borderId="27" xfId="2" applyFont="1" applyFill="1" applyBorder="1" applyAlignment="1">
      <alignment horizontal="distributed" vertical="center"/>
    </xf>
    <xf numFmtId="0" fontId="22" fillId="8" borderId="27" xfId="2" applyFont="1" applyFill="1" applyBorder="1" applyAlignment="1">
      <alignment horizontal="center" vertical="center"/>
    </xf>
    <xf numFmtId="182" fontId="0" fillId="5" borderId="12" xfId="62" applyNumberFormat="1" applyFont="1" applyFill="1" applyBorder="1" applyAlignment="1">
      <alignment horizontal="right" vertical="center" shrinkToFit="1"/>
    </xf>
    <xf numFmtId="3" fontId="26" fillId="4" borderId="35" xfId="2" applyNumberFormat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vertical="center"/>
    </xf>
    <xf numFmtId="0" fontId="13" fillId="4" borderId="9" xfId="2" applyFont="1" applyFill="1" applyBorder="1" applyAlignment="1">
      <alignment horizontal="distributed" vertical="center"/>
    </xf>
    <xf numFmtId="0" fontId="22" fillId="3" borderId="9" xfId="2" applyFont="1" applyFill="1" applyBorder="1" applyAlignment="1">
      <alignment horizontal="center" vertical="center"/>
    </xf>
    <xf numFmtId="182" fontId="13" fillId="5" borderId="36" xfId="62" applyNumberFormat="1" applyFont="1" applyFill="1" applyBorder="1" applyAlignment="1">
      <alignment horizontal="right" vertical="center" shrinkToFit="1"/>
    </xf>
    <xf numFmtId="3" fontId="26" fillId="4" borderId="7" xfId="2" applyNumberFormat="1" applyFont="1" applyFill="1" applyBorder="1" applyAlignment="1">
      <alignment horizontal="center" vertical="center"/>
    </xf>
    <xf numFmtId="3" fontId="2" fillId="4" borderId="8" xfId="2" applyNumberFormat="1" applyFill="1" applyBorder="1" applyAlignment="1">
      <alignment horizontal="center" vertical="center"/>
    </xf>
    <xf numFmtId="3" fontId="2" fillId="4" borderId="9" xfId="2" applyNumberFormat="1" applyFill="1" applyBorder="1" applyAlignment="1">
      <alignment horizontal="center" vertical="center"/>
    </xf>
    <xf numFmtId="0" fontId="22" fillId="0" borderId="9" xfId="2" applyNumberFormat="1" applyFont="1" applyFill="1" applyBorder="1" applyAlignment="1">
      <alignment horizontal="center" vertical="center"/>
    </xf>
    <xf numFmtId="182" fontId="0" fillId="0" borderId="36" xfId="62" applyNumberFormat="1" applyFont="1" applyFill="1" applyBorder="1" applyAlignment="1">
      <alignment horizontal="right" vertical="center" shrinkToFit="1"/>
    </xf>
    <xf numFmtId="0" fontId="22" fillId="8" borderId="12" xfId="2" applyFont="1" applyFill="1" applyBorder="1" applyAlignment="1">
      <alignment horizontal="center" vertical="center"/>
    </xf>
    <xf numFmtId="0" fontId="22" fillId="0" borderId="15" xfId="2" applyNumberFormat="1" applyFont="1" applyFill="1" applyBorder="1" applyAlignment="1">
      <alignment horizontal="center" vertical="center"/>
    </xf>
    <xf numFmtId="0" fontId="43" fillId="0" borderId="0" xfId="2" applyFont="1" applyAlignment="1"/>
    <xf numFmtId="0" fontId="2" fillId="0" borderId="0" xfId="2" applyBorder="1" applyAlignment="1">
      <alignment horizontal="left" vertical="center"/>
    </xf>
    <xf numFmtId="0" fontId="2" fillId="0" borderId="0" xfId="2" applyNumberFormat="1" applyFill="1" applyBorder="1" applyAlignment="1">
      <alignment horizontal="center" vertical="center"/>
    </xf>
    <xf numFmtId="0" fontId="13" fillId="3" borderId="12" xfId="2" applyNumberFormat="1" applyFont="1" applyFill="1" applyBorder="1" applyAlignment="1">
      <alignment horizontal="center" vertical="center"/>
    </xf>
    <xf numFmtId="0" fontId="22" fillId="8" borderId="11" xfId="2" applyNumberFormat="1" applyFont="1" applyFill="1" applyBorder="1" applyAlignment="1">
      <alignment horizontal="center" vertical="center"/>
    </xf>
    <xf numFmtId="0" fontId="13" fillId="8" borderId="15" xfId="2" applyNumberFormat="1" applyFont="1" applyFill="1" applyBorder="1" applyAlignment="1">
      <alignment horizontal="center" vertical="center"/>
    </xf>
    <xf numFmtId="182" fontId="13" fillId="5" borderId="12" xfId="62" applyNumberFormat="1" applyFont="1" applyFill="1" applyBorder="1" applyAlignment="1">
      <alignment horizontal="center" vertical="center"/>
    </xf>
    <xf numFmtId="0" fontId="22" fillId="4" borderId="32" xfId="2" applyFont="1" applyFill="1" applyBorder="1" applyAlignment="1">
      <alignment horizontal="right" vertical="center"/>
    </xf>
    <xf numFmtId="0" fontId="22" fillId="6" borderId="15" xfId="2" applyNumberFormat="1" applyFont="1" applyFill="1" applyBorder="1" applyAlignment="1">
      <alignment horizontal="center" vertical="center"/>
    </xf>
    <xf numFmtId="182" fontId="22" fillId="2" borderId="34" xfId="62" applyNumberFormat="1" applyFont="1" applyFill="1" applyBorder="1" applyAlignment="1">
      <alignment horizontal="center" vertical="center"/>
    </xf>
    <xf numFmtId="182" fontId="22" fillId="0" borderId="34" xfId="62" applyNumberFormat="1" applyFont="1" applyFill="1" applyBorder="1" applyAlignment="1">
      <alignment horizontal="center" vertical="center"/>
    </xf>
    <xf numFmtId="0" fontId="2" fillId="4" borderId="32" xfId="2" applyFill="1" applyBorder="1" applyAlignment="1">
      <alignment vertical="center"/>
    </xf>
    <xf numFmtId="0" fontId="2" fillId="4" borderId="33" xfId="2" applyFill="1" applyBorder="1" applyAlignment="1">
      <alignment horizontal="distributed" vertical="center"/>
    </xf>
    <xf numFmtId="0" fontId="22" fillId="3" borderId="11" xfId="2" applyNumberFormat="1" applyFont="1" applyFill="1" applyBorder="1" applyAlignment="1">
      <alignment horizontal="center" vertical="center"/>
    </xf>
    <xf numFmtId="182" fontId="0" fillId="0" borderId="16" xfId="62" applyNumberFormat="1" applyFont="1" applyFill="1" applyBorder="1" applyAlignment="1">
      <alignment vertical="center"/>
    </xf>
    <xf numFmtId="182" fontId="0" fillId="0" borderId="34" xfId="62" applyNumberFormat="1" applyFont="1" applyFill="1" applyBorder="1" applyAlignment="1">
      <alignment vertical="center"/>
    </xf>
    <xf numFmtId="182" fontId="22" fillId="2" borderId="24" xfId="62" applyNumberFormat="1" applyFont="1" applyFill="1" applyBorder="1" applyAlignment="1">
      <alignment horizontal="center" vertical="center"/>
    </xf>
    <xf numFmtId="182" fontId="22" fillId="0" borderId="24" xfId="62" applyNumberFormat="1" applyFont="1" applyFill="1" applyBorder="1" applyAlignment="1">
      <alignment horizontal="center" vertical="center"/>
    </xf>
    <xf numFmtId="0" fontId="22" fillId="3" borderId="0" xfId="2" applyNumberFormat="1" applyFont="1" applyFill="1" applyBorder="1" applyAlignment="1">
      <alignment horizontal="center" vertical="center"/>
    </xf>
    <xf numFmtId="182" fontId="0" fillId="0" borderId="24" xfId="62" applyNumberFormat="1" applyFont="1" applyFill="1" applyBorder="1" applyAlignment="1">
      <alignment vertical="center"/>
    </xf>
    <xf numFmtId="182" fontId="0" fillId="0" borderId="19" xfId="62" applyNumberFormat="1" applyFont="1" applyFill="1" applyBorder="1" applyAlignment="1">
      <alignment vertical="center"/>
    </xf>
    <xf numFmtId="182" fontId="22" fillId="2" borderId="30" xfId="62" applyNumberFormat="1" applyFont="1" applyFill="1" applyBorder="1" applyAlignment="1">
      <alignment horizontal="center" vertical="center"/>
    </xf>
    <xf numFmtId="182" fontId="22" fillId="0" borderId="30" xfId="62" applyNumberFormat="1" applyFont="1" applyFill="1" applyBorder="1" applyAlignment="1">
      <alignment horizontal="center" vertical="center"/>
    </xf>
    <xf numFmtId="0" fontId="2" fillId="4" borderId="37" xfId="2" applyFill="1" applyBorder="1" applyAlignment="1">
      <alignment vertical="center"/>
    </xf>
    <xf numFmtId="0" fontId="22" fillId="6" borderId="11" xfId="2" applyNumberFormat="1" applyFont="1" applyFill="1" applyBorder="1" applyAlignment="1">
      <alignment horizontal="center" vertical="center"/>
    </xf>
    <xf numFmtId="182" fontId="0" fillId="0" borderId="30" xfId="62" applyNumberFormat="1" applyFont="1" applyFill="1" applyBorder="1" applyAlignment="1">
      <alignment vertical="center"/>
    </xf>
    <xf numFmtId="0" fontId="2" fillId="4" borderId="32" xfId="2" applyFill="1" applyBorder="1" applyAlignment="1">
      <alignment horizontal="right" vertical="center"/>
    </xf>
    <xf numFmtId="0" fontId="22" fillId="6" borderId="0" xfId="2" applyNumberFormat="1" applyFont="1" applyFill="1" applyBorder="1" applyAlignment="1">
      <alignment horizontal="center" vertical="center"/>
    </xf>
    <xf numFmtId="182" fontId="0" fillId="2" borderId="34" xfId="62" applyNumberFormat="1" applyFont="1" applyFill="1" applyBorder="1" applyAlignment="1">
      <alignment vertical="center"/>
    </xf>
    <xf numFmtId="182" fontId="0" fillId="2" borderId="24" xfId="62" applyNumberFormat="1" applyFont="1" applyFill="1" applyBorder="1" applyAlignment="1">
      <alignment vertical="center"/>
    </xf>
    <xf numFmtId="0" fontId="22" fillId="8" borderId="15" xfId="2" applyNumberFormat="1" applyFont="1" applyFill="1" applyBorder="1" applyAlignment="1">
      <alignment horizontal="center" vertical="center"/>
    </xf>
    <xf numFmtId="0" fontId="22" fillId="4" borderId="22" xfId="2" quotePrefix="1" applyFont="1" applyFill="1" applyBorder="1" applyAlignment="1">
      <alignment horizontal="right" vertical="center"/>
    </xf>
    <xf numFmtId="3" fontId="2" fillId="4" borderId="32" xfId="2" applyNumberFormat="1" applyFill="1" applyBorder="1" applyAlignment="1">
      <alignment vertical="center"/>
    </xf>
    <xf numFmtId="3" fontId="2" fillId="4" borderId="33" xfId="2" applyNumberFormat="1" applyFill="1" applyBorder="1" applyAlignment="1">
      <alignment horizontal="distributed" vertical="center"/>
    </xf>
    <xf numFmtId="3" fontId="2" fillId="4" borderId="22" xfId="2" applyNumberFormat="1" applyFill="1" applyBorder="1" applyAlignment="1">
      <alignment vertical="center"/>
    </xf>
    <xf numFmtId="0" fontId="2" fillId="6" borderId="15" xfId="2" applyNumberFormat="1" applyFill="1" applyBorder="1" applyAlignment="1">
      <alignment horizontal="center" vertical="center"/>
    </xf>
    <xf numFmtId="0" fontId="13" fillId="4" borderId="14" xfId="2" quotePrefix="1" applyFont="1" applyFill="1" applyBorder="1" applyAlignment="1">
      <alignment horizontal="right" vertical="center"/>
    </xf>
    <xf numFmtId="0" fontId="13" fillId="8" borderId="11" xfId="2" applyNumberFormat="1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right" vertical="center"/>
    </xf>
    <xf numFmtId="0" fontId="22" fillId="4" borderId="3" xfId="2" applyFont="1" applyFill="1" applyBorder="1" applyAlignment="1">
      <alignment horizontal="distributed" vertical="center"/>
    </xf>
    <xf numFmtId="182" fontId="22" fillId="0" borderId="34" xfId="62" applyNumberFormat="1" applyFont="1" applyFill="1" applyBorder="1" applyAlignment="1">
      <alignment vertical="center"/>
    </xf>
    <xf numFmtId="182" fontId="22" fillId="0" borderId="36" xfId="62" applyNumberFormat="1" applyFont="1" applyFill="1" applyBorder="1" applyAlignment="1">
      <alignment vertical="center"/>
    </xf>
    <xf numFmtId="0" fontId="13" fillId="8" borderId="12" xfId="2" applyNumberFormat="1" applyFont="1" applyFill="1" applyBorder="1" applyAlignment="1">
      <alignment horizontal="center" vertical="center"/>
    </xf>
    <xf numFmtId="0" fontId="22" fillId="6" borderId="12" xfId="2" applyNumberFormat="1" applyFont="1" applyFill="1" applyBorder="1" applyAlignment="1">
      <alignment horizontal="center" vertical="center"/>
    </xf>
    <xf numFmtId="182" fontId="22" fillId="0" borderId="16" xfId="62" applyNumberFormat="1" applyFont="1" applyFill="1" applyBorder="1" applyAlignment="1">
      <alignment vertical="center"/>
    </xf>
    <xf numFmtId="3" fontId="2" fillId="4" borderId="31" xfId="2" applyNumberFormat="1" applyFill="1" applyBorder="1" applyAlignment="1">
      <alignment horizontal="right" vertical="center"/>
    </xf>
    <xf numFmtId="3" fontId="22" fillId="4" borderId="26" xfId="2" applyNumberFormat="1" applyFont="1" applyFill="1" applyBorder="1" applyAlignment="1">
      <alignment horizontal="distributed" vertical="center"/>
    </xf>
    <xf numFmtId="182" fontId="0" fillId="2" borderId="29" xfId="62" applyNumberFormat="1" applyFont="1" applyFill="1" applyBorder="1" applyAlignment="1">
      <alignment vertical="center"/>
    </xf>
    <xf numFmtId="182" fontId="0" fillId="0" borderId="29" xfId="62" applyNumberFormat="1" applyFont="1" applyFill="1" applyBorder="1" applyAlignment="1">
      <alignment vertical="center"/>
    </xf>
    <xf numFmtId="3" fontId="2" fillId="4" borderId="37" xfId="2" applyNumberFormat="1" applyFill="1" applyBorder="1" applyAlignment="1">
      <alignment horizontal="right" vertical="center"/>
    </xf>
    <xf numFmtId="182" fontId="0" fillId="2" borderId="30" xfId="62" applyNumberFormat="1" applyFont="1" applyFill="1" applyBorder="1" applyAlignment="1">
      <alignment vertical="center"/>
    </xf>
    <xf numFmtId="0" fontId="22" fillId="4" borderId="31" xfId="2" applyFont="1" applyFill="1" applyBorder="1" applyAlignment="1">
      <alignment horizontal="right" vertical="center"/>
    </xf>
    <xf numFmtId="0" fontId="22" fillId="6" borderId="2" xfId="2" applyNumberFormat="1" applyFont="1" applyFill="1" applyBorder="1" applyAlignment="1">
      <alignment horizontal="center" vertical="center"/>
    </xf>
    <xf numFmtId="0" fontId="22" fillId="6" borderId="8" xfId="2" applyNumberFormat="1" applyFont="1" applyFill="1" applyBorder="1" applyAlignment="1">
      <alignment horizontal="center" vertical="center"/>
    </xf>
    <xf numFmtId="3" fontId="2" fillId="4" borderId="31" xfId="2" applyNumberFormat="1" applyFill="1" applyBorder="1" applyAlignment="1">
      <alignment vertical="center"/>
    </xf>
    <xf numFmtId="3" fontId="2" fillId="4" borderId="37" xfId="2" applyNumberFormat="1" applyFill="1" applyBorder="1" applyAlignment="1">
      <alignment vertical="center"/>
    </xf>
    <xf numFmtId="3" fontId="22" fillId="4" borderId="14" xfId="2" applyNumberFormat="1" applyFont="1" applyFill="1" applyBorder="1" applyAlignment="1">
      <alignment horizontal="right" vertical="center"/>
    </xf>
    <xf numFmtId="3" fontId="22" fillId="4" borderId="15" xfId="2" applyNumberFormat="1" applyFont="1" applyFill="1" applyBorder="1" applyAlignment="1">
      <alignment horizontal="distributed" vertical="center"/>
    </xf>
    <xf numFmtId="182" fontId="22" fillId="2" borderId="12" xfId="62" applyNumberFormat="1" applyFont="1" applyFill="1" applyBorder="1" applyAlignment="1">
      <alignment vertical="center"/>
    </xf>
    <xf numFmtId="182" fontId="22" fillId="0" borderId="12" xfId="62" applyNumberFormat="1" applyFont="1" applyFill="1" applyBorder="1" applyAlignment="1">
      <alignment vertical="center"/>
    </xf>
    <xf numFmtId="3" fontId="48" fillId="4" borderId="15" xfId="2" applyNumberFormat="1" applyFont="1" applyFill="1" applyBorder="1" applyAlignment="1">
      <alignment horizontal="distributed" vertical="center"/>
    </xf>
    <xf numFmtId="0" fontId="13" fillId="0" borderId="15" xfId="2" applyNumberFormat="1" applyFont="1" applyFill="1" applyBorder="1" applyAlignment="1">
      <alignment horizontal="center" vertical="center"/>
    </xf>
    <xf numFmtId="182" fontId="13" fillId="0" borderId="12" xfId="62" applyNumberFormat="1" applyFont="1" applyFill="1" applyBorder="1" applyAlignment="1">
      <alignment vertical="center"/>
    </xf>
    <xf numFmtId="3" fontId="13" fillId="4" borderId="11" xfId="2" applyNumberFormat="1" applyFont="1" applyFill="1" applyBorder="1" applyAlignment="1">
      <alignment vertical="center"/>
    </xf>
    <xf numFmtId="182" fontId="0" fillId="0" borderId="12" xfId="62" applyNumberFormat="1" applyFont="1" applyFill="1" applyBorder="1" applyAlignment="1">
      <alignment vertical="center"/>
    </xf>
    <xf numFmtId="0" fontId="22" fillId="4" borderId="31" xfId="2" applyFont="1" applyFill="1" applyBorder="1" applyAlignment="1">
      <alignment vertical="center"/>
    </xf>
    <xf numFmtId="0" fontId="2" fillId="4" borderId="33" xfId="2" applyFill="1" applyBorder="1" applyAlignment="1">
      <alignment vertical="center"/>
    </xf>
    <xf numFmtId="0" fontId="2" fillId="0" borderId="12" xfId="2" applyNumberFormat="1" applyFill="1" applyBorder="1" applyAlignment="1">
      <alignment horizontal="center" vertical="center"/>
    </xf>
    <xf numFmtId="0" fontId="2" fillId="0" borderId="34" xfId="2" applyBorder="1" applyAlignment="1">
      <alignment vertical="center"/>
    </xf>
    <xf numFmtId="0" fontId="22" fillId="6" borderId="43" xfId="2" applyNumberFormat="1" applyFont="1" applyFill="1" applyBorder="1" applyAlignment="1">
      <alignment horizontal="center" vertical="center"/>
    </xf>
    <xf numFmtId="0" fontId="2" fillId="4" borderId="38" xfId="2" applyFill="1" applyBorder="1" applyAlignment="1">
      <alignment vertical="center"/>
    </xf>
    <xf numFmtId="0" fontId="2" fillId="0" borderId="30" xfId="2" applyBorder="1" applyAlignment="1">
      <alignment vertical="center"/>
    </xf>
    <xf numFmtId="0" fontId="2" fillId="0" borderId="0" xfId="2" applyNumberFormat="1" applyFill="1" applyAlignment="1">
      <alignment horizontal="center" vertical="center"/>
    </xf>
    <xf numFmtId="0" fontId="43" fillId="0" borderId="0" xfId="2" applyFont="1" applyAlignment="1">
      <alignment horizontal="left" vertical="center"/>
    </xf>
    <xf numFmtId="0" fontId="22" fillId="3" borderId="15" xfId="2" applyFont="1" applyFill="1" applyBorder="1" applyAlignment="1">
      <alignment horizontal="center" vertical="center"/>
    </xf>
    <xf numFmtId="0" fontId="22" fillId="3" borderId="15" xfId="2" applyNumberFormat="1" applyFont="1" applyFill="1" applyBorder="1" applyAlignment="1">
      <alignment horizontal="center" vertical="center"/>
    </xf>
    <xf numFmtId="3" fontId="13" fillId="4" borderId="14" xfId="2" applyNumberFormat="1" applyFont="1" applyFill="1" applyBorder="1" applyAlignment="1">
      <alignment horizontal="center" vertical="center"/>
    </xf>
    <xf numFmtId="0" fontId="13" fillId="4" borderId="32" xfId="2" quotePrefix="1" applyFont="1" applyFill="1" applyBorder="1" applyAlignment="1">
      <alignment horizontal="center" vertical="center"/>
    </xf>
    <xf numFmtId="0" fontId="13" fillId="4" borderId="33" xfId="2" applyFont="1" applyFill="1" applyBorder="1" applyAlignment="1">
      <alignment horizontal="distributed" vertical="center"/>
    </xf>
    <xf numFmtId="182" fontId="13" fillId="6" borderId="34" xfId="62" applyNumberFormat="1" applyFont="1" applyFill="1" applyBorder="1" applyAlignment="1">
      <alignment vertical="center"/>
    </xf>
    <xf numFmtId="3" fontId="2" fillId="4" borderId="17" xfId="2" applyNumberFormat="1" applyFill="1" applyBorder="1" applyAlignment="1">
      <alignment horizontal="distributed" vertical="center"/>
    </xf>
    <xf numFmtId="0" fontId="2" fillId="4" borderId="17" xfId="2" applyFill="1" applyBorder="1" applyAlignment="1">
      <alignment vertical="center"/>
    </xf>
    <xf numFmtId="0" fontId="22" fillId="6" borderId="18" xfId="2" applyFont="1" applyFill="1" applyBorder="1" applyAlignment="1">
      <alignment horizontal="center" vertical="center"/>
    </xf>
    <xf numFmtId="182" fontId="0" fillId="2" borderId="19" xfId="62" applyNumberFormat="1" applyFont="1" applyFill="1" applyBorder="1" applyAlignment="1">
      <alignment vertical="center"/>
    </xf>
    <xf numFmtId="3" fontId="2" fillId="4" borderId="22" xfId="2" applyNumberFormat="1" applyFill="1" applyBorder="1" applyAlignment="1">
      <alignment horizontal="distributed" vertical="center"/>
    </xf>
    <xf numFmtId="0" fontId="24" fillId="6" borderId="23" xfId="2" applyFont="1" applyFill="1" applyBorder="1" applyAlignment="1">
      <alignment horizontal="center" vertical="center"/>
    </xf>
    <xf numFmtId="3" fontId="13" fillId="4" borderId="22" xfId="2" applyNumberFormat="1" applyFont="1" applyFill="1" applyBorder="1" applyAlignment="1">
      <alignment horizontal="center" vertical="center"/>
    </xf>
    <xf numFmtId="3" fontId="13" fillId="4" borderId="23" xfId="2" applyNumberFormat="1" applyFont="1" applyFill="1" applyBorder="1" applyAlignment="1">
      <alignment horizontal="distributed" vertical="center"/>
    </xf>
    <xf numFmtId="182" fontId="13" fillId="5" borderId="24" xfId="62" applyNumberFormat="1" applyFont="1" applyFill="1" applyBorder="1" applyAlignment="1">
      <alignment vertical="center"/>
    </xf>
    <xf numFmtId="3" fontId="22" fillId="4" borderId="22" xfId="2" applyNumberFormat="1" applyFont="1" applyFill="1" applyBorder="1" applyAlignment="1">
      <alignment horizontal="distributed" vertical="center"/>
    </xf>
    <xf numFmtId="0" fontId="13" fillId="4" borderId="22" xfId="2" quotePrefix="1" applyFont="1" applyFill="1" applyBorder="1" applyAlignment="1">
      <alignment horizontal="center" vertical="center"/>
    </xf>
    <xf numFmtId="0" fontId="13" fillId="4" borderId="23" xfId="2" applyFont="1" applyFill="1" applyBorder="1" applyAlignment="1">
      <alignment horizontal="distributed" vertical="center"/>
    </xf>
    <xf numFmtId="182" fontId="13" fillId="6" borderId="24" xfId="62" applyNumberFormat="1" applyFont="1" applyFill="1" applyBorder="1" applyAlignment="1">
      <alignment vertical="center"/>
    </xf>
    <xf numFmtId="3" fontId="13" fillId="4" borderId="22" xfId="2" applyNumberFormat="1" applyFont="1" applyFill="1" applyBorder="1" applyAlignment="1">
      <alignment vertical="center"/>
    </xf>
    <xf numFmtId="0" fontId="49" fillId="0" borderId="0" xfId="2" applyFont="1" applyAlignment="1">
      <alignment vertical="center"/>
    </xf>
    <xf numFmtId="0" fontId="25" fillId="3" borderId="23" xfId="2" applyFont="1" applyFill="1" applyBorder="1" applyAlignment="1">
      <alignment horizontal="center" vertical="center"/>
    </xf>
    <xf numFmtId="0" fontId="25" fillId="6" borderId="23" xfId="2" applyFont="1" applyFill="1" applyBorder="1" applyAlignment="1">
      <alignment horizontal="center" vertical="center"/>
    </xf>
    <xf numFmtId="182" fontId="2" fillId="0" borderId="0" xfId="2" applyNumberFormat="1" applyAlignment="1">
      <alignment vertical="center"/>
    </xf>
    <xf numFmtId="0" fontId="23" fillId="4" borderId="31" xfId="2" applyFont="1" applyFill="1" applyBorder="1" applyAlignment="1">
      <alignment vertical="center"/>
    </xf>
    <xf numFmtId="0" fontId="13" fillId="4" borderId="22" xfId="2" applyFont="1" applyFill="1" applyBorder="1" applyAlignment="1">
      <alignment vertical="center"/>
    </xf>
    <xf numFmtId="0" fontId="13" fillId="4" borderId="35" xfId="2" applyFont="1" applyFill="1" applyBorder="1" applyAlignment="1">
      <alignment vertical="center"/>
    </xf>
    <xf numFmtId="182" fontId="0" fillId="5" borderId="24" xfId="62" applyNumberFormat="1" applyFont="1" applyFill="1" applyBorder="1" applyAlignment="1">
      <alignment vertical="center"/>
    </xf>
    <xf numFmtId="0" fontId="22" fillId="8" borderId="38" xfId="2" applyNumberFormat="1" applyFont="1" applyFill="1" applyBorder="1" applyAlignment="1">
      <alignment horizontal="center" vertical="center"/>
    </xf>
    <xf numFmtId="182" fontId="13" fillId="3" borderId="30" xfId="62" applyNumberFormat="1" applyFont="1" applyFill="1" applyBorder="1" applyAlignment="1">
      <alignment vertical="center"/>
    </xf>
    <xf numFmtId="0" fontId="13" fillId="4" borderId="31" xfId="2" applyFont="1" applyFill="1" applyBorder="1" applyAlignment="1">
      <alignment vertical="center"/>
    </xf>
    <xf numFmtId="0" fontId="28" fillId="8" borderId="18" xfId="2" applyNumberFormat="1" applyFont="1" applyFill="1" applyBorder="1" applyAlignment="1">
      <alignment horizontal="center" vertical="center"/>
    </xf>
    <xf numFmtId="182" fontId="31" fillId="5" borderId="19" xfId="62" applyNumberFormat="1" applyFont="1" applyFill="1" applyBorder="1" applyAlignment="1">
      <alignment horizontal="right" vertical="center"/>
    </xf>
    <xf numFmtId="0" fontId="28" fillId="6" borderId="23" xfId="2" applyNumberFormat="1" applyFont="1" applyFill="1" applyBorder="1" applyAlignment="1">
      <alignment horizontal="center" vertical="center"/>
    </xf>
    <xf numFmtId="182" fontId="28" fillId="0" borderId="24" xfId="62" applyNumberFormat="1" applyFont="1" applyFill="1" applyBorder="1" applyAlignment="1">
      <alignment horizontal="right" vertical="center"/>
    </xf>
    <xf numFmtId="0" fontId="2" fillId="4" borderId="31" xfId="2" applyFill="1" applyBorder="1" applyAlignment="1">
      <alignment vertical="center"/>
    </xf>
    <xf numFmtId="0" fontId="24" fillId="6" borderId="26" xfId="2" applyFont="1" applyFill="1" applyBorder="1" applyAlignment="1">
      <alignment horizontal="center" vertical="center"/>
    </xf>
    <xf numFmtId="0" fontId="22" fillId="5" borderId="23" xfId="2" applyFont="1" applyFill="1" applyBorder="1" applyAlignment="1">
      <alignment horizontal="center" vertical="center"/>
    </xf>
    <xf numFmtId="0" fontId="2" fillId="4" borderId="35" xfId="2" applyFill="1" applyBorder="1" applyAlignment="1">
      <alignment vertical="center"/>
    </xf>
    <xf numFmtId="182" fontId="0" fillId="2" borderId="20" xfId="62" applyNumberFormat="1" applyFont="1" applyFill="1" applyBorder="1" applyAlignment="1">
      <alignment vertical="center"/>
    </xf>
    <xf numFmtId="0" fontId="28" fillId="8" borderId="23" xfId="2" applyNumberFormat="1" applyFont="1" applyFill="1" applyBorder="1" applyAlignment="1">
      <alignment horizontal="center" vertical="center"/>
    </xf>
    <xf numFmtId="182" fontId="31" fillId="5" borderId="24" xfId="62" applyNumberFormat="1" applyFont="1" applyFill="1" applyBorder="1" applyAlignment="1">
      <alignment horizontal="right" vertical="center"/>
    </xf>
    <xf numFmtId="182" fontId="28" fillId="6" borderId="24" xfId="62" applyNumberFormat="1" applyFont="1" applyFill="1" applyBorder="1" applyAlignment="1">
      <alignment horizontal="right" vertical="center"/>
    </xf>
    <xf numFmtId="0" fontId="13" fillId="4" borderId="17" xfId="2" quotePrefix="1" applyFont="1" applyFill="1" applyBorder="1" applyAlignment="1">
      <alignment horizontal="center" vertical="center"/>
    </xf>
    <xf numFmtId="0" fontId="13" fillId="4" borderId="18" xfId="2" applyFont="1" applyFill="1" applyBorder="1" applyAlignment="1">
      <alignment horizontal="distributed" vertical="center"/>
    </xf>
    <xf numFmtId="182" fontId="13" fillId="6" borderId="19" xfId="62" applyNumberFormat="1" applyFont="1" applyFill="1" applyBorder="1" applyAlignment="1">
      <alignment vertical="center"/>
    </xf>
    <xf numFmtId="0" fontId="22" fillId="4" borderId="17" xfId="2" quotePrefix="1" applyFont="1" applyFill="1" applyBorder="1" applyAlignment="1">
      <alignment horizontal="right" vertical="center"/>
    </xf>
    <xf numFmtId="0" fontId="31" fillId="8" borderId="23" xfId="2" applyNumberFormat="1" applyFont="1" applyFill="1" applyBorder="1" applyAlignment="1">
      <alignment horizontal="center" vertical="center"/>
    </xf>
    <xf numFmtId="0" fontId="28" fillId="10" borderId="23" xfId="2" applyNumberFormat="1" applyFont="1" applyFill="1" applyBorder="1" applyAlignment="1">
      <alignment horizontal="center" vertical="center"/>
    </xf>
    <xf numFmtId="0" fontId="46" fillId="6" borderId="23" xfId="2" applyFont="1" applyFill="1" applyBorder="1" applyAlignment="1">
      <alignment horizontal="center" vertical="center"/>
    </xf>
    <xf numFmtId="0" fontId="24" fillId="3" borderId="23" xfId="2" applyFont="1" applyFill="1" applyBorder="1" applyAlignment="1">
      <alignment horizontal="center" vertical="center"/>
    </xf>
    <xf numFmtId="0" fontId="24" fillId="9" borderId="23" xfId="2" applyFont="1" applyFill="1" applyBorder="1" applyAlignment="1">
      <alignment horizontal="center" vertical="center"/>
    </xf>
    <xf numFmtId="0" fontId="31" fillId="4" borderId="25" xfId="2" applyFont="1" applyFill="1" applyBorder="1" applyAlignment="1">
      <alignment horizontal="right" vertical="center"/>
    </xf>
    <xf numFmtId="0" fontId="2" fillId="6" borderId="0" xfId="2" applyFill="1" applyAlignment="1">
      <alignment vertical="center"/>
    </xf>
    <xf numFmtId="0" fontId="28" fillId="0" borderId="23" xfId="2" applyNumberFormat="1" applyFont="1" applyFill="1" applyBorder="1" applyAlignment="1">
      <alignment horizontal="center" vertical="center"/>
    </xf>
    <xf numFmtId="0" fontId="4" fillId="4" borderId="22" xfId="2" applyNumberFormat="1" applyFont="1" applyFill="1" applyBorder="1" applyAlignment="1">
      <alignment horizontal="right" vertical="center"/>
    </xf>
    <xf numFmtId="0" fontId="4" fillId="6" borderId="23" xfId="2" applyNumberFormat="1" applyFont="1" applyFill="1" applyBorder="1" applyAlignment="1">
      <alignment horizontal="center" vertical="center"/>
    </xf>
    <xf numFmtId="182" fontId="22" fillId="7" borderId="24" xfId="62" applyNumberFormat="1" applyFont="1" applyFill="1" applyBorder="1" applyAlignment="1">
      <alignment vertical="center"/>
    </xf>
    <xf numFmtId="0" fontId="4" fillId="4" borderId="28" xfId="2" applyNumberFormat="1" applyFont="1" applyFill="1" applyBorder="1" applyAlignment="1">
      <alignment horizontal="right" vertical="center"/>
    </xf>
    <xf numFmtId="0" fontId="4" fillId="0" borderId="26" xfId="2" applyNumberFormat="1" applyFont="1" applyFill="1" applyBorder="1" applyAlignment="1">
      <alignment horizontal="center" vertical="center"/>
    </xf>
    <xf numFmtId="182" fontId="28" fillId="0" borderId="29" xfId="62" applyNumberFormat="1" applyFont="1" applyFill="1" applyBorder="1" applyAlignment="1">
      <alignment horizontal="right" vertical="center"/>
    </xf>
    <xf numFmtId="0" fontId="28" fillId="0" borderId="26" xfId="2" applyNumberFormat="1" applyFont="1" applyFill="1" applyBorder="1" applyAlignment="1">
      <alignment horizontal="center" vertical="center"/>
    </xf>
    <xf numFmtId="182" fontId="31" fillId="5" borderId="12" xfId="62" applyNumberFormat="1" applyFont="1" applyFill="1" applyBorder="1" applyAlignment="1">
      <alignment horizontal="right" vertical="center"/>
    </xf>
    <xf numFmtId="3" fontId="28" fillId="4" borderId="16" xfId="2" applyNumberFormat="1" applyFont="1" applyFill="1" applyBorder="1" applyAlignment="1">
      <alignment horizontal="right" vertical="center"/>
    </xf>
    <xf numFmtId="0" fontId="28" fillId="4" borderId="2" xfId="2" applyFont="1" applyFill="1" applyBorder="1" applyAlignment="1">
      <alignment horizontal="center" vertical="center"/>
    </xf>
    <xf numFmtId="0" fontId="50" fillId="4" borderId="2" xfId="2" applyNumberFormat="1" applyFont="1" applyFill="1" applyBorder="1" applyAlignment="1">
      <alignment horizontal="center" vertical="center"/>
    </xf>
    <xf numFmtId="0" fontId="51" fillId="0" borderId="16" xfId="2" applyNumberFormat="1" applyFont="1" applyFill="1" applyBorder="1" applyAlignment="1">
      <alignment horizontal="center" vertical="center"/>
    </xf>
    <xf numFmtId="182" fontId="28" fillId="0" borderId="16" xfId="62" applyNumberFormat="1" applyFont="1" applyFill="1" applyBorder="1" applyAlignment="1">
      <alignment horizontal="right" vertical="center"/>
    </xf>
    <xf numFmtId="0" fontId="13" fillId="4" borderId="22" xfId="2" quotePrefix="1" applyFont="1" applyFill="1" applyBorder="1" applyAlignment="1">
      <alignment vertical="center"/>
    </xf>
    <xf numFmtId="0" fontId="28" fillId="4" borderId="0" xfId="2" applyFont="1" applyFill="1" applyBorder="1" applyAlignment="1">
      <alignment horizontal="center" vertical="center"/>
    </xf>
    <xf numFmtId="0" fontId="50" fillId="4" borderId="0" xfId="2" applyNumberFormat="1" applyFont="1" applyFill="1" applyBorder="1" applyAlignment="1">
      <alignment horizontal="center" vertical="center"/>
    </xf>
    <xf numFmtId="0" fontId="51" fillId="0" borderId="20" xfId="2" applyNumberFormat="1" applyFont="1" applyFill="1" applyBorder="1" applyAlignment="1">
      <alignment horizontal="center" vertical="center"/>
    </xf>
    <xf numFmtId="182" fontId="28" fillId="0" borderId="20" xfId="62" applyNumberFormat="1" applyFont="1" applyFill="1" applyBorder="1" applyAlignment="1">
      <alignment horizontal="right" vertical="center"/>
    </xf>
    <xf numFmtId="0" fontId="2" fillId="4" borderId="23" xfId="2" applyFill="1" applyBorder="1" applyAlignment="1">
      <alignment horizontal="distributed" vertical="center" justifyLastLine="1"/>
    </xf>
    <xf numFmtId="0" fontId="2" fillId="4" borderId="23" xfId="2" applyFill="1" applyBorder="1" applyAlignment="1">
      <alignment horizontal="distributed" vertical="justify"/>
    </xf>
    <xf numFmtId="0" fontId="22" fillId="6" borderId="23" xfId="2" applyFont="1" applyFill="1" applyBorder="1" applyAlignment="1">
      <alignment horizontal="center" vertical="justify"/>
    </xf>
    <xf numFmtId="0" fontId="13" fillId="4" borderId="31" xfId="2" quotePrefix="1" applyFont="1" applyFill="1" applyBorder="1" applyAlignment="1">
      <alignment horizontal="right" vertical="center"/>
    </xf>
    <xf numFmtId="0" fontId="13" fillId="4" borderId="26" xfId="2" applyFont="1" applyFill="1" applyBorder="1" applyAlignment="1">
      <alignment horizontal="distributed" vertical="center"/>
    </xf>
    <xf numFmtId="0" fontId="13" fillId="8" borderId="23" xfId="2" applyFont="1" applyFill="1" applyBorder="1" applyAlignment="1">
      <alignment horizontal="center" vertical="center"/>
    </xf>
    <xf numFmtId="182" fontId="13" fillId="6" borderId="29" xfId="62" applyNumberFormat="1" applyFont="1" applyFill="1" applyBorder="1" applyAlignment="1">
      <alignment vertical="center"/>
    </xf>
    <xf numFmtId="0" fontId="24" fillId="8" borderId="23" xfId="2" applyFont="1" applyFill="1" applyBorder="1" applyAlignment="1">
      <alignment horizontal="center" vertical="center"/>
    </xf>
    <xf numFmtId="182" fontId="13" fillId="5" borderId="36" xfId="62" applyNumberFormat="1" applyFont="1" applyFill="1" applyBorder="1" applyAlignment="1">
      <alignment vertical="center"/>
    </xf>
    <xf numFmtId="3" fontId="31" fillId="4" borderId="36" xfId="2" applyNumberFormat="1" applyFont="1" applyFill="1" applyBorder="1" applyAlignment="1">
      <alignment horizontal="right" vertical="center"/>
    </xf>
    <xf numFmtId="0" fontId="28" fillId="4" borderId="8" xfId="2" applyFont="1" applyFill="1" applyBorder="1" applyAlignment="1">
      <alignment horizontal="center" vertical="center"/>
    </xf>
    <xf numFmtId="0" fontId="28" fillId="4" borderId="8" xfId="2" applyFont="1" applyFill="1" applyBorder="1" applyAlignment="1">
      <alignment horizontal="distributed" vertical="center"/>
    </xf>
    <xf numFmtId="0" fontId="28" fillId="0" borderId="36" xfId="2" applyNumberFormat="1" applyFont="1" applyFill="1" applyBorder="1" applyAlignment="1">
      <alignment horizontal="center" vertical="center"/>
    </xf>
    <xf numFmtId="182" fontId="28" fillId="0" borderId="36" xfId="62" applyNumberFormat="1" applyFont="1" applyFill="1" applyBorder="1" applyAlignment="1">
      <alignment horizontal="right" vertical="center"/>
    </xf>
    <xf numFmtId="0" fontId="52" fillId="3" borderId="15" xfId="2" applyFont="1" applyFill="1" applyBorder="1" applyAlignment="1">
      <alignment horizontal="center" vertical="center"/>
    </xf>
    <xf numFmtId="0" fontId="28" fillId="6" borderId="0" xfId="63" applyFont="1" applyFill="1" applyAlignment="1">
      <alignment vertical="center"/>
    </xf>
    <xf numFmtId="0" fontId="22" fillId="6" borderId="0" xfId="63" applyFill="1" applyAlignment="1">
      <alignment vertical="center"/>
    </xf>
    <xf numFmtId="0" fontId="22" fillId="0" borderId="0" xfId="63" applyFont="1" applyFill="1" applyAlignment="1">
      <alignment horizontal="center" vertical="center"/>
    </xf>
    <xf numFmtId="182" fontId="0" fillId="6" borderId="0" xfId="9" applyNumberFormat="1" applyFont="1" applyFill="1" applyAlignment="1">
      <alignment vertical="center"/>
    </xf>
    <xf numFmtId="0" fontId="22" fillId="0" borderId="0" xfId="63" applyNumberFormat="1" applyFont="1" applyFill="1" applyAlignment="1">
      <alignment horizontal="center" vertical="center"/>
    </xf>
    <xf numFmtId="0" fontId="22" fillId="0" borderId="0" xfId="63" applyAlignment="1">
      <alignment vertical="center"/>
    </xf>
    <xf numFmtId="185" fontId="22" fillId="6" borderId="0" xfId="63" applyNumberFormat="1" applyFill="1" applyAlignment="1">
      <alignment vertical="center"/>
    </xf>
    <xf numFmtId="0" fontId="53" fillId="6" borderId="0" xfId="63" applyFont="1" applyFill="1" applyAlignment="1">
      <alignment vertical="center" wrapText="1"/>
    </xf>
    <xf numFmtId="0" fontId="54" fillId="0" borderId="0" xfId="63" applyFont="1" applyFill="1" applyAlignment="1">
      <alignment horizontal="center" vertical="center" wrapText="1"/>
    </xf>
    <xf numFmtId="182" fontId="13" fillId="6" borderId="0" xfId="9" applyNumberFormat="1" applyFont="1" applyFill="1" applyAlignment="1">
      <alignment vertical="center"/>
    </xf>
    <xf numFmtId="0" fontId="22" fillId="0" borderId="12" xfId="63" applyBorder="1" applyAlignment="1">
      <alignment vertical="center"/>
    </xf>
    <xf numFmtId="0" fontId="22" fillId="0" borderId="12" xfId="63" applyNumberFormat="1" applyFont="1" applyFill="1" applyBorder="1" applyAlignment="1">
      <alignment horizontal="center" vertical="center"/>
    </xf>
    <xf numFmtId="182" fontId="22" fillId="0" borderId="12" xfId="9" applyNumberFormat="1" applyFont="1" applyBorder="1" applyAlignment="1">
      <alignment vertical="center"/>
    </xf>
    <xf numFmtId="0" fontId="22" fillId="0" borderId="0" xfId="63" applyAlignment="1">
      <alignment horizontal="right" vertical="center"/>
    </xf>
    <xf numFmtId="182" fontId="22" fillId="11" borderId="0" xfId="63" applyNumberFormat="1" applyFill="1" applyAlignment="1">
      <alignment vertical="center"/>
    </xf>
    <xf numFmtId="182" fontId="0" fillId="0" borderId="12" xfId="9" applyNumberFormat="1" applyFont="1" applyBorder="1" applyAlignment="1">
      <alignment vertical="center"/>
    </xf>
    <xf numFmtId="182" fontId="0" fillId="6" borderId="12" xfId="9" applyNumberFormat="1" applyFont="1" applyFill="1" applyBorder="1" applyAlignment="1">
      <alignment vertical="center"/>
    </xf>
    <xf numFmtId="0" fontId="22" fillId="6" borderId="12" xfId="63" applyFill="1" applyBorder="1" applyAlignment="1">
      <alignment vertical="center"/>
    </xf>
    <xf numFmtId="0" fontId="2" fillId="0" borderId="0" xfId="2" applyFill="1" applyAlignment="1">
      <alignment horizontal="center" vertical="center"/>
    </xf>
    <xf numFmtId="0" fontId="13" fillId="8" borderId="15" xfId="2" applyFont="1" applyFill="1" applyBorder="1" applyAlignment="1">
      <alignment horizontal="center" vertical="center"/>
    </xf>
    <xf numFmtId="0" fontId="2" fillId="6" borderId="15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22" fillId="6" borderId="15" xfId="2" applyFont="1" applyFill="1" applyBorder="1" applyAlignment="1">
      <alignment horizontal="center" vertical="center"/>
    </xf>
    <xf numFmtId="0" fontId="24" fillId="10" borderId="15" xfId="2" applyFont="1" applyFill="1" applyBorder="1" applyAlignment="1">
      <alignment horizontal="center" vertical="center"/>
    </xf>
    <xf numFmtId="0" fontId="2" fillId="11" borderId="12" xfId="2" applyFill="1" applyBorder="1" applyAlignment="1">
      <alignment vertical="center"/>
    </xf>
    <xf numFmtId="0" fontId="2" fillId="3" borderId="12" xfId="2" applyFill="1" applyBorder="1" applyAlignment="1">
      <alignment vertical="center"/>
    </xf>
    <xf numFmtId="182" fontId="0" fillId="0" borderId="38" xfId="62" applyNumberFormat="1" applyFont="1" applyFill="1" applyBorder="1" applyAlignment="1">
      <alignment vertical="center"/>
    </xf>
    <xf numFmtId="0" fontId="28" fillId="6" borderId="15" xfId="2" applyFont="1" applyFill="1" applyBorder="1" applyAlignment="1">
      <alignment horizontal="center" vertical="center"/>
    </xf>
    <xf numFmtId="0" fontId="55" fillId="4" borderId="15" xfId="2" applyFont="1" applyFill="1" applyBorder="1" applyAlignment="1">
      <alignment horizontal="distributed" vertical="center"/>
    </xf>
    <xf numFmtId="0" fontId="4" fillId="6" borderId="15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22" fillId="4" borderId="14" xfId="2" applyFont="1" applyFill="1" applyBorder="1" applyAlignment="1">
      <alignment vertical="center"/>
    </xf>
    <xf numFmtId="0" fontId="22" fillId="4" borderId="15" xfId="2" applyFont="1" applyFill="1" applyBorder="1" applyAlignment="1">
      <alignment vertical="center"/>
    </xf>
    <xf numFmtId="0" fontId="22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2" borderId="15" xfId="2" applyFont="1" applyFill="1" applyBorder="1" applyAlignment="1">
      <alignment horizontal="center" vertical="center"/>
    </xf>
    <xf numFmtId="182" fontId="13" fillId="2" borderId="12" xfId="62" applyNumberFormat="1" applyFont="1" applyFill="1" applyBorder="1" applyAlignment="1">
      <alignment vertical="center"/>
    </xf>
    <xf numFmtId="0" fontId="2" fillId="6" borderId="3" xfId="2" applyFill="1" applyBorder="1" applyAlignment="1">
      <alignment horizontal="center" vertical="center"/>
    </xf>
    <xf numFmtId="0" fontId="2" fillId="0" borderId="12" xfId="2" applyFill="1" applyBorder="1" applyAlignment="1">
      <alignment horizontal="center" vertical="center"/>
    </xf>
    <xf numFmtId="0" fontId="2" fillId="6" borderId="38" xfId="2" applyFill="1" applyBorder="1" applyAlignment="1">
      <alignment horizontal="center" vertical="center"/>
    </xf>
    <xf numFmtId="183" fontId="2" fillId="0" borderId="30" xfId="2" applyNumberFormat="1" applyBorder="1" applyAlignment="1">
      <alignment vertical="center"/>
    </xf>
    <xf numFmtId="183" fontId="2" fillId="0" borderId="0" xfId="2" applyNumberFormat="1" applyAlignment="1">
      <alignment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4" borderId="36" xfId="2" applyFont="1" applyFill="1" applyBorder="1" applyAlignment="1">
      <alignment horizontal="distributed" vertical="center"/>
    </xf>
    <xf numFmtId="0" fontId="13" fillId="4" borderId="12" xfId="2" applyFont="1" applyFill="1" applyBorder="1" applyAlignment="1">
      <alignment horizontal="distributed" vertical="center"/>
    </xf>
    <xf numFmtId="0" fontId="13" fillId="4" borderId="14" xfId="2" applyFont="1" applyFill="1" applyBorder="1" applyAlignment="1">
      <alignment horizontal="distributed" vertical="center"/>
    </xf>
    <xf numFmtId="0" fontId="13" fillId="4" borderId="15" xfId="2" applyFont="1" applyFill="1" applyBorder="1" applyAlignment="1">
      <alignment horizontal="distributed" vertical="center"/>
    </xf>
    <xf numFmtId="0" fontId="13" fillId="4" borderId="12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3" fillId="0" borderId="8" xfId="2" applyFont="1" applyBorder="1" applyAlignment="1">
      <alignment horizontal="left" vertical="center"/>
    </xf>
    <xf numFmtId="0" fontId="31" fillId="4" borderId="14" xfId="2" applyFont="1" applyFill="1" applyBorder="1" applyAlignment="1">
      <alignment horizontal="distributed" vertical="center"/>
    </xf>
    <xf numFmtId="0" fontId="31" fillId="4" borderId="15" xfId="2" applyFont="1" applyFill="1" applyBorder="1" applyAlignment="1">
      <alignment horizontal="distributed" vertical="center"/>
    </xf>
    <xf numFmtId="0" fontId="45" fillId="4" borderId="12" xfId="2" applyFont="1" applyFill="1" applyBorder="1" applyAlignment="1">
      <alignment horizontal="center" vertical="center"/>
    </xf>
    <xf numFmtId="0" fontId="44" fillId="4" borderId="12" xfId="2" applyFont="1" applyFill="1" applyBorder="1" applyAlignment="1">
      <alignment horizontal="center" vertical="center"/>
    </xf>
    <xf numFmtId="3" fontId="26" fillId="4" borderId="14" xfId="2" applyNumberFormat="1" applyFont="1" applyFill="1" applyBorder="1" applyAlignment="1">
      <alignment horizontal="center" vertical="center"/>
    </xf>
    <xf numFmtId="3" fontId="26" fillId="4" borderId="11" xfId="2" applyNumberFormat="1" applyFont="1" applyFill="1" applyBorder="1" applyAlignment="1">
      <alignment horizontal="center" vertical="center"/>
    </xf>
    <xf numFmtId="3" fontId="26" fillId="4" borderId="15" xfId="2" applyNumberFormat="1" applyFont="1" applyFill="1" applyBorder="1" applyAlignment="1">
      <alignment horizontal="center" vertical="center"/>
    </xf>
    <xf numFmtId="3" fontId="2" fillId="4" borderId="16" xfId="2" applyNumberFormat="1" applyFill="1" applyBorder="1" applyAlignment="1">
      <alignment horizontal="center" vertical="center" textRotation="255"/>
    </xf>
    <xf numFmtId="3" fontId="2" fillId="4" borderId="20" xfId="2" applyNumberFormat="1" applyFill="1" applyBorder="1" applyAlignment="1">
      <alignment horizontal="center" vertical="center" textRotation="255"/>
    </xf>
    <xf numFmtId="3" fontId="2" fillId="4" borderId="36" xfId="2" applyNumberFormat="1" applyFill="1" applyBorder="1" applyAlignment="1">
      <alignment horizontal="center" vertical="center" textRotation="255"/>
    </xf>
    <xf numFmtId="3" fontId="44" fillId="4" borderId="12" xfId="2" applyNumberFormat="1" applyFont="1" applyFill="1" applyBorder="1" applyAlignment="1">
      <alignment horizontal="center" vertical="center"/>
    </xf>
    <xf numFmtId="0" fontId="31" fillId="4" borderId="12" xfId="2" applyFont="1" applyFill="1" applyBorder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44" fillId="3" borderId="14" xfId="2" applyFont="1" applyFill="1" applyBorder="1" applyAlignment="1">
      <alignment horizontal="center" vertical="center"/>
    </xf>
    <xf numFmtId="0" fontId="44" fillId="3" borderId="15" xfId="2" applyFont="1" applyFill="1" applyBorder="1" applyAlignment="1">
      <alignment horizontal="center" vertical="center"/>
    </xf>
    <xf numFmtId="0" fontId="44" fillId="3" borderId="11" xfId="2" applyFont="1" applyFill="1" applyBorder="1" applyAlignment="1">
      <alignment horizontal="center" vertical="center"/>
    </xf>
    <xf numFmtId="3" fontId="44" fillId="4" borderId="37" xfId="2" applyNumberFormat="1" applyFont="1" applyFill="1" applyBorder="1" applyAlignment="1">
      <alignment horizontal="center" vertical="center"/>
    </xf>
    <xf numFmtId="3" fontId="44" fillId="4" borderId="38" xfId="2" applyNumberFormat="1" applyFont="1" applyFill="1" applyBorder="1" applyAlignment="1">
      <alignment horizontal="center" vertical="center"/>
    </xf>
    <xf numFmtId="3" fontId="28" fillId="4" borderId="20" xfId="2" applyNumberFormat="1" applyFont="1" applyFill="1" applyBorder="1" applyAlignment="1">
      <alignment horizontal="center" vertical="center" wrapText="1"/>
    </xf>
    <xf numFmtId="3" fontId="28" fillId="4" borderId="36" xfId="2" applyNumberFormat="1" applyFont="1" applyFill="1" applyBorder="1" applyAlignment="1">
      <alignment horizontal="center" vertical="center" wrapText="1"/>
    </xf>
    <xf numFmtId="0" fontId="31" fillId="4" borderId="21" xfId="2" applyFont="1" applyFill="1" applyBorder="1" applyAlignment="1">
      <alignment horizontal="distributed" vertical="center"/>
    </xf>
    <xf numFmtId="0" fontId="31" fillId="4" borderId="18" xfId="2" applyFont="1" applyFill="1" applyBorder="1" applyAlignment="1">
      <alignment horizontal="distributed" vertical="center"/>
    </xf>
    <xf numFmtId="0" fontId="31" fillId="4" borderId="25" xfId="2" applyFont="1" applyFill="1" applyBorder="1" applyAlignment="1">
      <alignment horizontal="distributed" vertical="center"/>
    </xf>
    <xf numFmtId="0" fontId="31" fillId="4" borderId="23" xfId="2" applyFont="1" applyFill="1" applyBorder="1" applyAlignment="1">
      <alignment horizontal="distributed" vertical="center"/>
    </xf>
    <xf numFmtId="0" fontId="31" fillId="4" borderId="22" xfId="2" applyFont="1" applyFill="1" applyBorder="1" applyAlignment="1">
      <alignment horizontal="distributed" vertical="center"/>
    </xf>
    <xf numFmtId="0" fontId="45" fillId="4" borderId="14" xfId="2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0" borderId="8" xfId="2" applyFont="1" applyBorder="1" applyAlignment="1">
      <alignment vertical="center"/>
    </xf>
    <xf numFmtId="0" fontId="31" fillId="3" borderId="12" xfId="2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 wrapText="1"/>
    </xf>
    <xf numFmtId="0" fontId="13" fillId="4" borderId="14" xfId="2" applyFont="1" applyFill="1" applyBorder="1" applyAlignment="1">
      <alignment horizontal="center" vertical="center"/>
    </xf>
    <xf numFmtId="0" fontId="13" fillId="4" borderId="15" xfId="2" applyFont="1" applyFill="1" applyBorder="1" applyAlignment="1">
      <alignment horizontal="center" vertical="center"/>
    </xf>
    <xf numFmtId="0" fontId="28" fillId="0" borderId="0" xfId="2" applyFont="1" applyBorder="1" applyAlignment="1">
      <alignment horizontal="left" vertical="center"/>
    </xf>
    <xf numFmtId="0" fontId="2" fillId="3" borderId="12" xfId="2" applyFill="1" applyBorder="1" applyAlignment="1">
      <alignment horizontal="center" vertical="center"/>
    </xf>
    <xf numFmtId="41" fontId="0" fillId="3" borderId="12" xfId="62" applyFont="1" applyFill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0" fontId="22" fillId="5" borderId="12" xfId="2" applyFont="1" applyFill="1" applyBorder="1" applyAlignment="1">
      <alignment horizontal="center" vertical="center"/>
    </xf>
    <xf numFmtId="0" fontId="22" fillId="5" borderId="12" xfId="2" applyFont="1" applyFill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/>
    </xf>
    <xf numFmtId="0" fontId="22" fillId="5" borderId="16" xfId="2" applyFont="1" applyFill="1" applyBorder="1" applyAlignment="1">
      <alignment horizontal="center" vertical="center"/>
    </xf>
    <xf numFmtId="0" fontId="22" fillId="5" borderId="20" xfId="2" applyFont="1" applyFill="1" applyBorder="1" applyAlignment="1">
      <alignment horizontal="center" vertical="center"/>
    </xf>
    <xf numFmtId="0" fontId="22" fillId="5" borderId="36" xfId="2" applyFont="1" applyFill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2" fillId="6" borderId="12" xfId="2" applyFont="1" applyFill="1" applyBorder="1" applyAlignment="1">
      <alignment horizontal="center" vertical="center"/>
    </xf>
    <xf numFmtId="0" fontId="41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64">
    <cellStyle name="??&amp;O?&amp;H?_x0008_??_x0007__x0001__x0001_" xfId="3" xr:uid="{00000000-0005-0000-0000-000000000000}"/>
    <cellStyle name="_x0003_A_x0001_O_x0003_O_x0003_≫_x0001_O_x0003_²_x0001_O_x0003_O_x0003_O_x0003_O_x0003_O_x0003_I" xfId="42" xr:uid="{00000000-0005-0000-0000-00002C000000}"/>
    <cellStyle name="category" xfId="43" xr:uid="{00000000-0005-0000-0000-00002D000000}"/>
    <cellStyle name="Comma [0]_ SG&amp;A Bridge " xfId="44" xr:uid="{00000000-0005-0000-0000-00002E000000}"/>
    <cellStyle name="Comma_ SG&amp;A Bridge " xfId="45" xr:uid="{00000000-0005-0000-0000-00002F000000}"/>
    <cellStyle name="Currency [0]_ SG&amp;A Bridge " xfId="46" xr:uid="{00000000-0005-0000-0000-000030000000}"/>
    <cellStyle name="Currency_ SG&amp;A Bridge " xfId="47" xr:uid="{00000000-0005-0000-0000-000031000000}"/>
    <cellStyle name="Currency1" xfId="48" xr:uid="{00000000-0005-0000-0000-000032000000}"/>
    <cellStyle name="Grey" xfId="49" xr:uid="{00000000-0005-0000-0000-000033000000}"/>
    <cellStyle name="HEADER" xfId="50" xr:uid="{00000000-0005-0000-0000-000034000000}"/>
    <cellStyle name="Header1" xfId="51" xr:uid="{00000000-0005-0000-0000-000035000000}"/>
    <cellStyle name="Header2" xfId="52" xr:uid="{00000000-0005-0000-0000-000036000000}"/>
    <cellStyle name="Input [yellow]" xfId="53" xr:uid="{00000000-0005-0000-0000-000037000000}"/>
    <cellStyle name="Model" xfId="54" xr:uid="{00000000-0005-0000-0000-000038000000}"/>
    <cellStyle name="Normal - Style1" xfId="55" xr:uid="{00000000-0005-0000-0000-000039000000}"/>
    <cellStyle name="Normal_ SG&amp;A Bridge " xfId="56" xr:uid="{00000000-0005-0000-0000-00003A000000}"/>
    <cellStyle name="Percent [2]" xfId="57" xr:uid="{00000000-0005-0000-0000-00003B000000}"/>
    <cellStyle name="subhead" xfId="58" xr:uid="{00000000-0005-0000-0000-00003C000000}"/>
    <cellStyle name="_x0001_v_x0001_h_x0001_h_x0001_e_x0001_b_x0001_b_x0001_v_x0001_v_x0001_v_x0001_j_x0001_e_x0001_j_x0001_e_x0001_v_x0001_I" xfId="59" xr:uid="{00000000-0005-0000-0000-00003D000000}"/>
    <cellStyle name="_x0001_v_x0001_j_x0001_e_x0001_j_x0001_e_x0001_v_x0001_I" xfId="60" xr:uid="{00000000-0005-0000-0000-00003E000000}"/>
    <cellStyle name="_x0001_v_x0001_v_x0001_b_x0001_h_x0001_j_x0001_h_x0001_h_x0001_v_x0001_v_x0001_h_x0001_h_x0001_e_x0001_b_x0001_b_x0001_v_x0001_v_x0001_v_x0001_j_x0001_e_x0001_j_x0001_e_x0001_v_x0001_I" xfId="61" xr:uid="{00000000-0005-0000-0000-00003F000000}"/>
    <cellStyle name="똿뗦먛귟 [0.00]_PRODUCT DETAIL Q1" xfId="4" xr:uid="{00000000-0005-0000-0000-000001000000}"/>
    <cellStyle name="똿뗦먛귟_PRODUCT DETAIL Q1" xfId="5" xr:uid="{00000000-0005-0000-0000-000002000000}"/>
    <cellStyle name="믅됞 [0.00]_PRODUCT DETAIL Q1" xfId="6" xr:uid="{00000000-0005-0000-0000-000003000000}"/>
    <cellStyle name="믅됞_PRODUCT DETAIL Q1" xfId="7" xr:uid="{00000000-0005-0000-0000-000004000000}"/>
    <cellStyle name="뷭?_BOOKSHIP" xfId="8" xr:uid="{00000000-0005-0000-0000-000005000000}"/>
    <cellStyle name="쉼표 [0] 2" xfId="9" xr:uid="{00000000-0005-0000-0000-000006000000}"/>
    <cellStyle name="쉼표 [0] 3" xfId="62" xr:uid="{00000000-0005-0000-0000-000007000000}"/>
    <cellStyle name="스타일 1" xfId="10" xr:uid="{00000000-0005-0000-0000-000008000000}"/>
    <cellStyle name="스타일 10" xfId="11" xr:uid="{00000000-0005-0000-0000-000009000000}"/>
    <cellStyle name="스타일 11" xfId="12" xr:uid="{00000000-0005-0000-0000-00000A000000}"/>
    <cellStyle name="스타일 12" xfId="13" xr:uid="{00000000-0005-0000-0000-00000B000000}"/>
    <cellStyle name="스타일 13" xfId="14" xr:uid="{00000000-0005-0000-0000-00000C000000}"/>
    <cellStyle name="스타일 14" xfId="15" xr:uid="{00000000-0005-0000-0000-00000D000000}"/>
    <cellStyle name="스타일 15" xfId="16" xr:uid="{00000000-0005-0000-0000-00000E000000}"/>
    <cellStyle name="스타일 16" xfId="17" xr:uid="{00000000-0005-0000-0000-00000F000000}"/>
    <cellStyle name="스타일 17" xfId="18" xr:uid="{00000000-0005-0000-0000-000010000000}"/>
    <cellStyle name="스타일 18" xfId="19" xr:uid="{00000000-0005-0000-0000-000011000000}"/>
    <cellStyle name="스타일 19" xfId="20" xr:uid="{00000000-0005-0000-0000-000012000000}"/>
    <cellStyle name="스타일 2" xfId="21" xr:uid="{00000000-0005-0000-0000-000013000000}"/>
    <cellStyle name="스타일 20" xfId="22" xr:uid="{00000000-0005-0000-0000-000014000000}"/>
    <cellStyle name="스타일 21" xfId="23" xr:uid="{00000000-0005-0000-0000-000015000000}"/>
    <cellStyle name="스타일 22" xfId="24" xr:uid="{00000000-0005-0000-0000-000016000000}"/>
    <cellStyle name="스타일 23" xfId="25" xr:uid="{00000000-0005-0000-0000-000017000000}"/>
    <cellStyle name="스타일 24" xfId="26" xr:uid="{00000000-0005-0000-0000-000018000000}"/>
    <cellStyle name="스타일 25" xfId="27" xr:uid="{00000000-0005-0000-0000-000019000000}"/>
    <cellStyle name="스타일 26" xfId="28" xr:uid="{00000000-0005-0000-0000-00001A000000}"/>
    <cellStyle name="스타일 27" xfId="29" xr:uid="{00000000-0005-0000-0000-00001B000000}"/>
    <cellStyle name="스타일 28" xfId="30" xr:uid="{00000000-0005-0000-0000-00001C000000}"/>
    <cellStyle name="스타일 29" xfId="31" xr:uid="{00000000-0005-0000-0000-00001D000000}"/>
    <cellStyle name="스타일 3" xfId="32" xr:uid="{00000000-0005-0000-0000-00001E000000}"/>
    <cellStyle name="스타일 30" xfId="33" xr:uid="{00000000-0005-0000-0000-00001F000000}"/>
    <cellStyle name="스타일 4" xfId="34" xr:uid="{00000000-0005-0000-0000-000020000000}"/>
    <cellStyle name="스타일 5" xfId="35" xr:uid="{00000000-0005-0000-0000-000021000000}"/>
    <cellStyle name="스타일 6" xfId="36" xr:uid="{00000000-0005-0000-0000-000022000000}"/>
    <cellStyle name="스타일 7" xfId="37" xr:uid="{00000000-0005-0000-0000-000023000000}"/>
    <cellStyle name="스타일 8" xfId="38" xr:uid="{00000000-0005-0000-0000-000024000000}"/>
    <cellStyle name="스타일 9" xfId="39" xr:uid="{00000000-0005-0000-0000-000025000000}"/>
    <cellStyle name="콤마 [0]_`97 9월결산 추정양식" xfId="40" xr:uid="{00000000-0005-0000-0000-000026000000}"/>
    <cellStyle name="콤마_`97 9월결산 추정양식" xfId="41" xr:uid="{00000000-0005-0000-0000-000027000000}"/>
    <cellStyle name="표준" xfId="0" builtinId="0"/>
    <cellStyle name="표준 2" xfId="2" xr:uid="{00000000-0005-0000-0000-000029000000}"/>
    <cellStyle name="표준 2 2" xfId="63" xr:uid="{00000000-0005-0000-0000-00002A000000}"/>
    <cellStyle name="표준_결산보고서(자체활용)" xfId="1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924;&#51032;&#51088;&#47308;/&#44032;&#44208;&#49328;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&#45453;&#54801;&#50629;&#47924;/&#44592;&#54925;&#44284;/&#44032;&#44208;&#49328;/2000.3/3&#44032;&#44208;&#49328;(&#54633;&#4932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0689;&#44288;&#47532;&#54016;\&#44032;%20%20&#44208;%20&#49328;\2002&#44032;&#44208;&#49328;\3&#50900;\2001.6&#50900;&#44032;&#44208;&#4932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01/My%20Documents/&#44208;&#49328;&#48372;&#44256;/2012&#45380;%20&#44208;&#49328;&#44288;&#47144;/'12&#45380;%2012&#50900;&#47568;%20&#51116;&#47924;&#51228;&#54364;&#49436;&#49885;(&#52572;&#51333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NARO2000\TMP\2002&#44208;&#49328;&#48372;&#51221;&#48372;&#44256;&#49436;(&#54200;&#51665;&#50857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49440;&#54840;/Local%20Settings/Temporary%20Internet%20Files/Content.IE5/GDEFW1YJ/&#51060;&#52285;&#49885;/&#44032;&#44208;&#49328;/2008/3&#50900;/&#51089;&#50629;/&#48537;&#51076;1.%209&#50900;&#47568;%20&#45824;&#52636;&#44552;&#48512;&#54364;(&#48376;&#5121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결산~1"/>
    </sheetNames>
    <definedNames>
      <definedName name="개체마춤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연말추정사업"/>
      <sheetName val="2.부문별추정손익"/>
      <sheetName val="3.종합자금수급(운용)"/>
      <sheetName val="4.종합자금수급(조달)"/>
      <sheetName val="5.대출금이자계산"/>
      <sheetName val="6.예수금이자계산"/>
      <sheetName val="7.차입금이자계산"/>
      <sheetName val="8.예치금이자계산"/>
      <sheetName val="9.신용기타수익"/>
      <sheetName val="10.신용기타비용"/>
      <sheetName val="11.일반사업수익"/>
      <sheetName val="12.일반사업비용"/>
      <sheetName val="13.공제사업수익"/>
      <sheetName val="14.공제사업비용"/>
      <sheetName val="15.지도관리비(인건비및 퇴직)"/>
      <sheetName val="16.지도관리비(지도사업비등)"/>
      <sheetName val="17.지도관리비(경비소요액)"/>
      <sheetName val="18.대손충당금"/>
      <sheetName val="19.감가상각충당금"/>
      <sheetName val="20.사업외특별,법인세"/>
      <sheetName val="부표1) 일시퇴직시 퇴직금 산출표(Ⅰ),(Ⅱ)"/>
      <sheetName val="주요비율"/>
      <sheetName val="데이터시트"/>
    </sheetNames>
    <sheetDataSet>
      <sheetData sheetId="0"/>
      <sheetData sheetId="1"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60">
          <cell r="D60">
            <v>0</v>
          </cell>
          <cell r="E60">
            <v>0</v>
          </cell>
        </row>
        <row r="62">
          <cell r="D62">
            <v>4000</v>
          </cell>
          <cell r="E62">
            <v>6000</v>
          </cell>
        </row>
        <row r="63">
          <cell r="D63">
            <v>27905</v>
          </cell>
          <cell r="E63">
            <v>31070</v>
          </cell>
        </row>
        <row r="65">
          <cell r="D65">
            <v>12318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8">
          <cell r="D68">
            <v>10837</v>
          </cell>
          <cell r="E68">
            <v>4000</v>
          </cell>
        </row>
        <row r="69">
          <cell r="D69">
            <v>12501</v>
          </cell>
          <cell r="E69">
            <v>19119</v>
          </cell>
        </row>
        <row r="71">
          <cell r="D71">
            <v>1483423</v>
          </cell>
          <cell r="E71">
            <v>1533665</v>
          </cell>
        </row>
        <row r="72">
          <cell r="D72">
            <v>790058</v>
          </cell>
          <cell r="E72">
            <v>885175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I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D78">
            <v>34505</v>
          </cell>
          <cell r="E78">
            <v>20000</v>
          </cell>
          <cell r="F78">
            <v>0</v>
          </cell>
          <cell r="G78">
            <v>0</v>
          </cell>
          <cell r="I78">
            <v>67366</v>
          </cell>
        </row>
        <row r="80">
          <cell r="D80">
            <v>359230</v>
          </cell>
          <cell r="E80">
            <v>0</v>
          </cell>
          <cell r="F80">
            <v>0</v>
          </cell>
          <cell r="I80">
            <v>22000</v>
          </cell>
        </row>
        <row r="82">
          <cell r="D82">
            <v>564155</v>
          </cell>
          <cell r="E82">
            <v>788000</v>
          </cell>
        </row>
        <row r="83">
          <cell r="D83">
            <v>4063029</v>
          </cell>
          <cell r="E83">
            <v>4756169</v>
          </cell>
        </row>
        <row r="84">
          <cell r="D84">
            <v>67016</v>
          </cell>
          <cell r="E84">
            <v>160708</v>
          </cell>
        </row>
        <row r="85">
          <cell r="D85">
            <v>43812</v>
          </cell>
          <cell r="E85">
            <v>114910</v>
          </cell>
        </row>
        <row r="86">
          <cell r="D86">
            <v>4320381</v>
          </cell>
          <cell r="E86">
            <v>5562266</v>
          </cell>
        </row>
        <row r="87">
          <cell r="E87">
            <v>300000</v>
          </cell>
        </row>
        <row r="89">
          <cell r="D89">
            <v>372651</v>
          </cell>
          <cell r="E89">
            <v>329700</v>
          </cell>
        </row>
        <row r="90">
          <cell r="D90">
            <v>3323</v>
          </cell>
        </row>
        <row r="92">
          <cell r="D92">
            <v>1236708</v>
          </cell>
          <cell r="E92">
            <v>105812</v>
          </cell>
        </row>
        <row r="93">
          <cell r="D93">
            <v>0</v>
          </cell>
          <cell r="E93">
            <v>0</v>
          </cell>
        </row>
        <row r="98">
          <cell r="D98">
            <v>120138</v>
          </cell>
          <cell r="E98">
            <v>91244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C6">
            <v>206850</v>
          </cell>
          <cell r="D6">
            <v>28568</v>
          </cell>
          <cell r="E6">
            <v>178282</v>
          </cell>
        </row>
        <row r="7">
          <cell r="C7">
            <v>481390</v>
          </cell>
          <cell r="D7">
            <v>106798</v>
          </cell>
          <cell r="E7">
            <v>374592</v>
          </cell>
        </row>
        <row r="8">
          <cell r="C8">
            <v>75740</v>
          </cell>
          <cell r="D8">
            <v>14181</v>
          </cell>
          <cell r="E8">
            <v>61559</v>
          </cell>
        </row>
        <row r="9">
          <cell r="C9">
            <v>0</v>
          </cell>
          <cell r="D9">
            <v>0</v>
          </cell>
          <cell r="E9">
            <v>0</v>
          </cell>
        </row>
        <row r="11">
          <cell r="C11">
            <v>1316755</v>
          </cell>
          <cell r="D11">
            <v>400130</v>
          </cell>
          <cell r="E11">
            <v>916625</v>
          </cell>
        </row>
        <row r="12">
          <cell r="C12">
            <v>353350</v>
          </cell>
          <cell r="D12">
            <v>4650</v>
          </cell>
          <cell r="E12">
            <v>348700</v>
          </cell>
        </row>
        <row r="14">
          <cell r="C14">
            <v>133230</v>
          </cell>
          <cell r="D14">
            <v>20747</v>
          </cell>
          <cell r="E14">
            <v>112483</v>
          </cell>
        </row>
        <row r="15">
          <cell r="C15">
            <v>220460</v>
          </cell>
          <cell r="D15">
            <v>29023</v>
          </cell>
          <cell r="E15">
            <v>191437</v>
          </cell>
        </row>
        <row r="16">
          <cell r="C16">
            <v>220684</v>
          </cell>
          <cell r="D16">
            <v>36643</v>
          </cell>
          <cell r="E16">
            <v>184041</v>
          </cell>
        </row>
        <row r="17">
          <cell r="C17">
            <v>95790</v>
          </cell>
          <cell r="D17">
            <v>8427</v>
          </cell>
          <cell r="E17">
            <v>87363</v>
          </cell>
        </row>
        <row r="18">
          <cell r="C18">
            <v>7200</v>
          </cell>
          <cell r="D18">
            <v>660</v>
          </cell>
          <cell r="E18">
            <v>6540</v>
          </cell>
        </row>
        <row r="19">
          <cell r="C19">
            <v>10800</v>
          </cell>
          <cell r="D19">
            <v>3178</v>
          </cell>
          <cell r="E19">
            <v>7622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216800</v>
          </cell>
          <cell r="D22">
            <v>30359</v>
          </cell>
          <cell r="E22">
            <v>186441</v>
          </cell>
        </row>
        <row r="23">
          <cell r="C23">
            <v>27000</v>
          </cell>
          <cell r="D23">
            <v>5992</v>
          </cell>
          <cell r="E23">
            <v>21008</v>
          </cell>
        </row>
        <row r="24">
          <cell r="C24">
            <v>183688</v>
          </cell>
          <cell r="D24">
            <v>19012</v>
          </cell>
          <cell r="E24">
            <v>164676</v>
          </cell>
        </row>
        <row r="25">
          <cell r="C25">
            <v>388677</v>
          </cell>
          <cell r="D25">
            <v>70800</v>
          </cell>
          <cell r="E25">
            <v>317877</v>
          </cell>
        </row>
        <row r="26">
          <cell r="C26">
            <v>38952</v>
          </cell>
          <cell r="D26">
            <v>16455</v>
          </cell>
          <cell r="E26">
            <v>22497</v>
          </cell>
        </row>
        <row r="27">
          <cell r="C27">
            <v>0</v>
          </cell>
          <cell r="D27">
            <v>0</v>
          </cell>
        </row>
        <row r="28">
          <cell r="C28">
            <v>39350</v>
          </cell>
          <cell r="D28">
            <v>3965</v>
          </cell>
          <cell r="E28">
            <v>35385</v>
          </cell>
        </row>
        <row r="29">
          <cell r="C29">
            <v>1237178</v>
          </cell>
          <cell r="D29">
            <v>0</v>
          </cell>
          <cell r="E29">
            <v>1237178</v>
          </cell>
        </row>
        <row r="30">
          <cell r="C30">
            <v>54732</v>
          </cell>
          <cell r="D30">
            <v>593</v>
          </cell>
          <cell r="E30">
            <v>54139</v>
          </cell>
        </row>
        <row r="31">
          <cell r="C31">
            <v>238040</v>
          </cell>
          <cell r="D31">
            <v>31479</v>
          </cell>
          <cell r="E31">
            <v>206561</v>
          </cell>
        </row>
        <row r="32">
          <cell r="C32">
            <v>15600</v>
          </cell>
          <cell r="D32">
            <v>5091</v>
          </cell>
          <cell r="E32">
            <v>10509</v>
          </cell>
        </row>
        <row r="33">
          <cell r="C33">
            <v>0</v>
          </cell>
          <cell r="D33">
            <v>0</v>
          </cell>
          <cell r="E33">
            <v>0</v>
          </cell>
        </row>
      </sheetData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연말추정사업"/>
      <sheetName val="2.부문별추정손익"/>
      <sheetName val="2-1.일반사업추정손익"/>
      <sheetName val="2-2.신용사업추정손익"/>
      <sheetName val="3.종합자금(신용-운용)"/>
      <sheetName val="3-1.종합자금(일반-운용)"/>
      <sheetName val="3-2. 조달(신용)"/>
      <sheetName val="3-3.조달(일반)"/>
      <sheetName val="4.대출금이자계산"/>
      <sheetName val="5.예수금이자계산"/>
      <sheetName val="6.차입금이자계산"/>
      <sheetName val="7.예치금이자계산"/>
      <sheetName val="8.신용기타수익"/>
      <sheetName val="9.신용기타비용"/>
      <sheetName val="10. 일반사업매출액계산"/>
      <sheetName val="11.수탁사업수수료"/>
      <sheetName val="12. 일반사업수수료"/>
      <sheetName val="13.공제수익, 14. 공제비용"/>
      <sheetName val="15. 판매관리비"/>
      <sheetName val="16.판매경비"/>
      <sheetName val="17.교육지원. 법인세"/>
      <sheetName val="요약표및부표14-2"/>
      <sheetName val="데이터시트"/>
      <sheetName val="표  지"/>
    </sheetNames>
    <sheetDataSet>
      <sheetData sheetId="0"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>
            <v>0</v>
          </cell>
          <cell r="E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</sheetData>
      <sheetData sheetId="1"/>
      <sheetData sheetId="2"/>
      <sheetData sheetId="3"/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</sheetData>
      <sheetData sheetId="5"/>
      <sheetData sheetId="6"/>
      <sheetData sheetId="7"/>
      <sheetData sheetId="8"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</sheetData>
      <sheetData sheetId="9">
        <row r="8">
          <cell r="B8">
            <v>0</v>
          </cell>
          <cell r="C8">
            <v>0</v>
          </cell>
          <cell r="E8">
            <v>0</v>
          </cell>
          <cell r="H8">
            <v>0</v>
          </cell>
          <cell r="J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H9">
            <v>0</v>
          </cell>
          <cell r="J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H10">
            <v>0</v>
          </cell>
          <cell r="J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H11">
            <v>0</v>
          </cell>
          <cell r="J11">
            <v>0</v>
          </cell>
        </row>
        <row r="12">
          <cell r="B12">
            <v>0</v>
          </cell>
          <cell r="C12">
            <v>0</v>
          </cell>
          <cell r="E12">
            <v>0</v>
          </cell>
          <cell r="H12">
            <v>0</v>
          </cell>
        </row>
        <row r="13">
          <cell r="B13">
            <v>0</v>
          </cell>
          <cell r="C13">
            <v>0</v>
          </cell>
          <cell r="E13">
            <v>0</v>
          </cell>
          <cell r="H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E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E15">
            <v>0</v>
          </cell>
          <cell r="H15">
            <v>0</v>
          </cell>
          <cell r="J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H16">
            <v>0</v>
          </cell>
          <cell r="J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H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H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H19">
            <v>0</v>
          </cell>
          <cell r="J19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H11">
            <v>0</v>
          </cell>
          <cell r="J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</sheetData>
      <sheetData sheetId="11">
        <row r="7">
          <cell r="D7">
            <v>0</v>
          </cell>
          <cell r="E7">
            <v>0</v>
          </cell>
          <cell r="G7">
            <v>0</v>
          </cell>
          <cell r="I7">
            <v>0</v>
          </cell>
        </row>
        <row r="8">
          <cell r="D8">
            <v>0</v>
          </cell>
          <cell r="E8">
            <v>0</v>
          </cell>
          <cell r="G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G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I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</row>
      </sheetData>
      <sheetData sheetId="12">
        <row r="8">
          <cell r="E8">
            <v>0</v>
          </cell>
          <cell r="F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H9">
            <v>0</v>
          </cell>
          <cell r="I9">
            <v>0</v>
          </cell>
        </row>
        <row r="10">
          <cell r="E10">
            <v>0</v>
          </cell>
          <cell r="F10">
            <v>0</v>
          </cell>
          <cell r="H10">
            <v>0</v>
          </cell>
          <cell r="I10">
            <v>0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2"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4"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5"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40"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2"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H44">
            <v>0</v>
          </cell>
          <cell r="I44">
            <v>0</v>
          </cell>
        </row>
        <row r="47"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9">
          <cell r="E49">
            <v>0</v>
          </cell>
          <cell r="F49">
            <v>0</v>
          </cell>
          <cell r="H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H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</row>
        <row r="54">
          <cell r="E54">
            <v>0</v>
          </cell>
          <cell r="F54">
            <v>0</v>
          </cell>
          <cell r="H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H55">
            <v>0</v>
          </cell>
          <cell r="I55">
            <v>0</v>
          </cell>
        </row>
      </sheetData>
      <sheetData sheetId="13">
        <row r="9">
          <cell r="D9">
            <v>0</v>
          </cell>
          <cell r="E9">
            <v>0</v>
          </cell>
          <cell r="G9">
            <v>0</v>
          </cell>
          <cell r="H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H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H11">
            <v>0</v>
          </cell>
        </row>
        <row r="13"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</row>
      </sheetData>
      <sheetData sheetId="14"/>
      <sheetData sheetId="15"/>
      <sheetData sheetId="16"/>
      <sheetData sheetId="17">
        <row r="7">
          <cell r="C7">
            <v>0</v>
          </cell>
          <cell r="D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I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I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</row>
      </sheetData>
      <sheetData sheetId="18">
        <row r="6">
          <cell r="E6">
            <v>0</v>
          </cell>
          <cell r="F6">
            <v>0</v>
          </cell>
          <cell r="G6">
            <v>0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31">
          <cell r="E31">
            <v>0</v>
          </cell>
          <cell r="F31">
            <v>0</v>
          </cell>
          <cell r="G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7">
          <cell r="E37">
            <v>0</v>
          </cell>
          <cell r="F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</sheetData>
      <sheetData sheetId="19"/>
      <sheetData sheetId="20">
        <row r="6">
          <cell r="C6">
            <v>0</v>
          </cell>
          <cell r="D6">
            <v>0</v>
          </cell>
          <cell r="E6">
            <v>0</v>
          </cell>
        </row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</sheetData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입력"/>
      <sheetName val="1.통합(BS)"/>
      <sheetName val="2.신용(BS)"/>
      <sheetName val="3.일반(BS)"/>
      <sheetName val="4.통합(PL)"/>
      <sheetName val="5.신용(PL)"/>
      <sheetName val="6.일반(PL)"/>
      <sheetName val="요약재무현황"/>
      <sheetName val="요약손익현황"/>
      <sheetName val="변환"/>
      <sheetName val="잔액(신용)"/>
      <sheetName val="잔액(일반)"/>
      <sheetName val="잔액(신용전기)"/>
      <sheetName val="잔액(일반전기)"/>
      <sheetName val="손익(신용)"/>
      <sheetName val="손익(일반)"/>
      <sheetName val="손익(신용전기)"/>
      <sheetName val="손익(일반전기)"/>
    </sheetNames>
    <sheetDataSet>
      <sheetData sheetId="0">
        <row r="8">
          <cell r="C8">
            <v>41274</v>
          </cell>
          <cell r="F8">
            <v>47</v>
          </cell>
        </row>
        <row r="10">
          <cell r="C10">
            <v>40908</v>
          </cell>
          <cell r="F10">
            <v>46</v>
          </cell>
        </row>
      </sheetData>
      <sheetData sheetId="1"/>
      <sheetData sheetId="2">
        <row r="9">
          <cell r="D9">
            <v>733458</v>
          </cell>
          <cell r="E9">
            <v>634419</v>
          </cell>
          <cell r="J9">
            <v>18578905</v>
          </cell>
          <cell r="K9">
            <v>20087531</v>
          </cell>
        </row>
        <row r="10">
          <cell r="D10">
            <v>0</v>
          </cell>
          <cell r="E10">
            <v>0</v>
          </cell>
        </row>
        <row r="12">
          <cell r="J12">
            <v>119046537</v>
          </cell>
          <cell r="K12">
            <v>116295826</v>
          </cell>
        </row>
        <row r="20">
          <cell r="D20">
            <v>0</v>
          </cell>
          <cell r="E20">
            <v>0</v>
          </cell>
        </row>
        <row r="23">
          <cell r="J23">
            <v>879</v>
          </cell>
          <cell r="K23">
            <v>8463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36055400</v>
          </cell>
          <cell r="K27">
            <v>34865444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23774</v>
          </cell>
          <cell r="K30">
            <v>0</v>
          </cell>
        </row>
        <row r="31">
          <cell r="D31">
            <v>0</v>
          </cell>
          <cell r="E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213101</v>
          </cell>
          <cell r="K33">
            <v>11437</v>
          </cell>
        </row>
        <row r="34">
          <cell r="J34">
            <v>0</v>
          </cell>
          <cell r="K34">
            <v>0</v>
          </cell>
        </row>
        <row r="35">
          <cell r="J35">
            <v>2543481</v>
          </cell>
          <cell r="K35">
            <v>2327254</v>
          </cell>
        </row>
        <row r="36">
          <cell r="J36">
            <v>11813</v>
          </cell>
          <cell r="K36">
            <v>2722</v>
          </cell>
        </row>
        <row r="37">
          <cell r="J37">
            <v>0</v>
          </cell>
          <cell r="K37">
            <v>0</v>
          </cell>
        </row>
        <row r="38">
          <cell r="J38">
            <v>197527</v>
          </cell>
          <cell r="K38">
            <v>47538</v>
          </cell>
        </row>
        <row r="39">
          <cell r="J39">
            <v>187729</v>
          </cell>
          <cell r="K39">
            <v>71190</v>
          </cell>
        </row>
        <row r="40">
          <cell r="J40">
            <v>0</v>
          </cell>
          <cell r="K40">
            <v>0</v>
          </cell>
        </row>
        <row r="41">
          <cell r="J41">
            <v>55626</v>
          </cell>
          <cell r="K41">
            <v>54600</v>
          </cell>
        </row>
        <row r="42">
          <cell r="J42">
            <v>77624</v>
          </cell>
          <cell r="K42">
            <v>28150</v>
          </cell>
        </row>
        <row r="43">
          <cell r="D43">
            <v>3841239</v>
          </cell>
          <cell r="E43">
            <v>3851749</v>
          </cell>
          <cell r="J43">
            <v>0</v>
          </cell>
          <cell r="K43">
            <v>0</v>
          </cell>
        </row>
        <row r="44">
          <cell r="J44">
            <v>288769</v>
          </cell>
          <cell r="K44">
            <v>230566</v>
          </cell>
        </row>
        <row r="45">
          <cell r="J45">
            <v>0</v>
          </cell>
          <cell r="K45">
            <v>0</v>
          </cell>
        </row>
        <row r="46">
          <cell r="J46">
            <v>233779</v>
          </cell>
          <cell r="K46">
            <v>233779</v>
          </cell>
        </row>
        <row r="47">
          <cell r="J47">
            <v>25</v>
          </cell>
          <cell r="K47">
            <v>22</v>
          </cell>
        </row>
        <row r="48">
          <cell r="J48">
            <v>0</v>
          </cell>
          <cell r="K48">
            <v>0</v>
          </cell>
        </row>
        <row r="49">
          <cell r="J49">
            <v>51315</v>
          </cell>
          <cell r="K49">
            <v>144730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4907</v>
          </cell>
          <cell r="K53">
            <v>2249</v>
          </cell>
        </row>
        <row r="54">
          <cell r="J54">
            <v>0</v>
          </cell>
          <cell r="K54">
            <v>0</v>
          </cell>
        </row>
        <row r="57">
          <cell r="D57">
            <v>0</v>
          </cell>
          <cell r="E57">
            <v>0</v>
          </cell>
        </row>
        <row r="59">
          <cell r="D59">
            <v>110392152</v>
          </cell>
          <cell r="E59">
            <v>109476457</v>
          </cell>
        </row>
        <row r="60">
          <cell r="D60">
            <v>4977780</v>
          </cell>
          <cell r="E60">
            <v>5058063</v>
          </cell>
        </row>
        <row r="61">
          <cell r="D61">
            <v>0</v>
          </cell>
          <cell r="E61">
            <v>0</v>
          </cell>
        </row>
        <row r="76">
          <cell r="D76">
            <v>36661944</v>
          </cell>
          <cell r="E76">
            <v>35255783</v>
          </cell>
        </row>
        <row r="77">
          <cell r="D77">
            <v>442532</v>
          </cell>
          <cell r="E77">
            <v>368967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23774</v>
          </cell>
          <cell r="E97">
            <v>0</v>
          </cell>
        </row>
        <row r="98">
          <cell r="D98">
            <v>7800</v>
          </cell>
          <cell r="E98">
            <v>0</v>
          </cell>
        </row>
        <row r="101">
          <cell r="D101">
            <v>523966</v>
          </cell>
          <cell r="E101">
            <v>523966</v>
          </cell>
        </row>
        <row r="102">
          <cell r="D102">
            <v>0</v>
          </cell>
          <cell r="E102">
            <v>0</v>
          </cell>
        </row>
        <row r="103">
          <cell r="D103">
            <v>0</v>
          </cell>
          <cell r="E103">
            <v>0</v>
          </cell>
        </row>
        <row r="104">
          <cell r="D104">
            <v>0</v>
          </cell>
          <cell r="E104">
            <v>0</v>
          </cell>
        </row>
        <row r="105">
          <cell r="D105">
            <v>445832</v>
          </cell>
          <cell r="E105">
            <v>443732</v>
          </cell>
        </row>
        <row r="106">
          <cell r="D106">
            <v>306836</v>
          </cell>
          <cell r="E106">
            <v>288436</v>
          </cell>
        </row>
        <row r="107">
          <cell r="D107">
            <v>15941</v>
          </cell>
          <cell r="E107">
            <v>17663</v>
          </cell>
        </row>
        <row r="108">
          <cell r="D108">
            <v>0</v>
          </cell>
          <cell r="E108">
            <v>0</v>
          </cell>
        </row>
        <row r="109">
          <cell r="D109">
            <v>0</v>
          </cell>
          <cell r="E109">
            <v>0</v>
          </cell>
        </row>
        <row r="110">
          <cell r="D110">
            <v>0</v>
          </cell>
          <cell r="E110">
            <v>0</v>
          </cell>
        </row>
        <row r="111"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241349</v>
          </cell>
          <cell r="E113">
            <v>241586</v>
          </cell>
        </row>
        <row r="114">
          <cell r="D114">
            <v>162459</v>
          </cell>
          <cell r="E114">
            <v>154041</v>
          </cell>
        </row>
        <row r="115">
          <cell r="D115">
            <v>1336</v>
          </cell>
          <cell r="E115">
            <v>3086</v>
          </cell>
        </row>
        <row r="116">
          <cell r="D116">
            <v>0</v>
          </cell>
          <cell r="E116">
            <v>0</v>
          </cell>
        </row>
        <row r="117">
          <cell r="D117">
            <v>0</v>
          </cell>
          <cell r="E117">
            <v>0</v>
          </cell>
        </row>
        <row r="118">
          <cell r="D118">
            <v>0</v>
          </cell>
          <cell r="E118">
            <v>0</v>
          </cell>
        </row>
        <row r="119">
          <cell r="D119">
            <v>0</v>
          </cell>
          <cell r="E119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0</v>
          </cell>
          <cell r="E122">
            <v>0</v>
          </cell>
        </row>
        <row r="123"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  <row r="125">
          <cell r="D125">
            <v>0</v>
          </cell>
          <cell r="E125">
            <v>0</v>
          </cell>
        </row>
        <row r="126">
          <cell r="D126">
            <v>0</v>
          </cell>
          <cell r="E126">
            <v>0</v>
          </cell>
        </row>
        <row r="127">
          <cell r="D127">
            <v>51</v>
          </cell>
          <cell r="E127">
            <v>115</v>
          </cell>
        </row>
        <row r="128">
          <cell r="D128">
            <v>0</v>
          </cell>
          <cell r="E128">
            <v>0</v>
          </cell>
        </row>
        <row r="129">
          <cell r="D129">
            <v>0</v>
          </cell>
          <cell r="E129">
            <v>0</v>
          </cell>
        </row>
        <row r="131">
          <cell r="D131">
            <v>0</v>
          </cell>
          <cell r="E131">
            <v>0</v>
          </cell>
        </row>
        <row r="132">
          <cell r="D132">
            <v>0</v>
          </cell>
          <cell r="E132">
            <v>0</v>
          </cell>
        </row>
        <row r="133">
          <cell r="D133">
            <v>0</v>
          </cell>
          <cell r="E133">
            <v>0</v>
          </cell>
        </row>
        <row r="134">
          <cell r="D134">
            <v>265478</v>
          </cell>
          <cell r="E134">
            <v>263029</v>
          </cell>
        </row>
        <row r="135">
          <cell r="D135">
            <v>78411</v>
          </cell>
          <cell r="E135">
            <v>44157</v>
          </cell>
        </row>
        <row r="136">
          <cell r="D136">
            <v>0</v>
          </cell>
          <cell r="E136">
            <v>0</v>
          </cell>
        </row>
        <row r="137">
          <cell r="D137">
            <v>0</v>
          </cell>
          <cell r="E137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D141">
            <v>0</v>
          </cell>
          <cell r="E141">
            <v>0</v>
          </cell>
        </row>
        <row r="142">
          <cell r="D142">
            <v>1562619</v>
          </cell>
          <cell r="E142">
            <v>1553330</v>
          </cell>
        </row>
        <row r="143">
          <cell r="D143">
            <v>0</v>
          </cell>
          <cell r="E143">
            <v>0</v>
          </cell>
        </row>
        <row r="144">
          <cell r="D144">
            <v>0</v>
          </cell>
          <cell r="E144">
            <v>0</v>
          </cell>
        </row>
        <row r="145">
          <cell r="D145">
            <v>359</v>
          </cell>
          <cell r="E145">
            <v>359</v>
          </cell>
        </row>
        <row r="146">
          <cell r="D146">
            <v>0</v>
          </cell>
          <cell r="E146">
            <v>0</v>
          </cell>
        </row>
        <row r="147">
          <cell r="D147">
            <v>0</v>
          </cell>
          <cell r="E147">
            <v>0</v>
          </cell>
        </row>
        <row r="148">
          <cell r="D148">
            <v>0</v>
          </cell>
          <cell r="E148">
            <v>0</v>
          </cell>
        </row>
        <row r="149">
          <cell r="D149">
            <v>0</v>
          </cell>
          <cell r="E149">
            <v>0</v>
          </cell>
        </row>
        <row r="150">
          <cell r="D150">
            <v>60067</v>
          </cell>
          <cell r="E150">
            <v>62728</v>
          </cell>
        </row>
        <row r="152">
          <cell r="D152">
            <v>0</v>
          </cell>
          <cell r="E152">
            <v>0</v>
          </cell>
        </row>
        <row r="153">
          <cell r="D153">
            <v>8900</v>
          </cell>
          <cell r="E153">
            <v>0</v>
          </cell>
        </row>
        <row r="159">
          <cell r="D159">
            <v>4534468</v>
          </cell>
          <cell r="E159">
            <v>3888253</v>
          </cell>
        </row>
      </sheetData>
      <sheetData sheetId="3">
        <row r="8">
          <cell r="J8">
            <v>510707</v>
          </cell>
          <cell r="K8">
            <v>182782</v>
          </cell>
        </row>
        <row r="9">
          <cell r="D9">
            <v>0</v>
          </cell>
          <cell r="E9">
            <v>0</v>
          </cell>
          <cell r="J9">
            <v>6769</v>
          </cell>
          <cell r="K9">
            <v>3176</v>
          </cell>
        </row>
        <row r="10">
          <cell r="J10">
            <v>370180</v>
          </cell>
          <cell r="K10">
            <v>260795</v>
          </cell>
        </row>
        <row r="11">
          <cell r="D11">
            <v>0</v>
          </cell>
          <cell r="E11">
            <v>0</v>
          </cell>
          <cell r="J11">
            <v>0</v>
          </cell>
          <cell r="K11">
            <v>0</v>
          </cell>
        </row>
        <row r="12">
          <cell r="D12">
            <v>6021146</v>
          </cell>
          <cell r="E12">
            <v>5197523</v>
          </cell>
          <cell r="J12">
            <v>13738</v>
          </cell>
          <cell r="K12">
            <v>14088</v>
          </cell>
        </row>
        <row r="13">
          <cell r="D13">
            <v>206068</v>
          </cell>
          <cell r="E13">
            <v>240444</v>
          </cell>
          <cell r="J13">
            <v>52149</v>
          </cell>
          <cell r="K13">
            <v>15002</v>
          </cell>
        </row>
        <row r="14">
          <cell r="D14">
            <v>0</v>
          </cell>
          <cell r="E14">
            <v>0</v>
          </cell>
          <cell r="J14">
            <v>7970000</v>
          </cell>
          <cell r="K14">
            <v>10240000</v>
          </cell>
        </row>
        <row r="15">
          <cell r="D15">
            <v>0</v>
          </cell>
          <cell r="E15">
            <v>0</v>
          </cell>
          <cell r="J15">
            <v>0</v>
          </cell>
          <cell r="K15">
            <v>0</v>
          </cell>
        </row>
        <row r="16">
          <cell r="J16">
            <v>0</v>
          </cell>
          <cell r="K16">
            <v>160582</v>
          </cell>
        </row>
        <row r="17">
          <cell r="D17">
            <v>5557266</v>
          </cell>
          <cell r="E17">
            <v>4673834</v>
          </cell>
          <cell r="J17">
            <v>334096</v>
          </cell>
          <cell r="K17">
            <v>176072</v>
          </cell>
        </row>
        <row r="18">
          <cell r="J18">
            <v>403653</v>
          </cell>
          <cell r="K18">
            <v>228189</v>
          </cell>
        </row>
        <row r="19">
          <cell r="D19">
            <v>0</v>
          </cell>
          <cell r="E19">
            <v>0</v>
          </cell>
          <cell r="J19">
            <v>0</v>
          </cell>
          <cell r="K19">
            <v>0</v>
          </cell>
        </row>
        <row r="20">
          <cell r="D20">
            <v>65541</v>
          </cell>
          <cell r="E20">
            <v>34651</v>
          </cell>
          <cell r="J20">
            <v>0</v>
          </cell>
          <cell r="K20">
            <v>0</v>
          </cell>
        </row>
        <row r="21">
          <cell r="D21">
            <v>0</v>
          </cell>
          <cell r="E21">
            <v>0</v>
          </cell>
          <cell r="J21">
            <v>0</v>
          </cell>
          <cell r="K21">
            <v>0</v>
          </cell>
        </row>
        <row r="22">
          <cell r="D22">
            <v>137149</v>
          </cell>
          <cell r="E22">
            <v>121546</v>
          </cell>
          <cell r="J22">
            <v>0</v>
          </cell>
          <cell r="K22">
            <v>0</v>
          </cell>
        </row>
        <row r="23">
          <cell r="D23">
            <v>0</v>
          </cell>
          <cell r="E23">
            <v>0</v>
          </cell>
          <cell r="J23">
            <v>0</v>
          </cell>
          <cell r="K23">
            <v>0</v>
          </cell>
        </row>
        <row r="24">
          <cell r="D24">
            <v>800</v>
          </cell>
          <cell r="E24">
            <v>0</v>
          </cell>
          <cell r="J24">
            <v>44869</v>
          </cell>
          <cell r="K24">
            <v>43040</v>
          </cell>
        </row>
        <row r="25">
          <cell r="J25">
            <v>0</v>
          </cell>
          <cell r="K25">
            <v>0</v>
          </cell>
        </row>
        <row r="26">
          <cell r="D26">
            <v>0</v>
          </cell>
          <cell r="E26">
            <v>0</v>
          </cell>
          <cell r="J26">
            <v>0</v>
          </cell>
          <cell r="K26">
            <v>0</v>
          </cell>
        </row>
        <row r="27">
          <cell r="J27">
            <v>96120</v>
          </cell>
          <cell r="K27">
            <v>132645</v>
          </cell>
        </row>
        <row r="28">
          <cell r="D28">
            <v>0</v>
          </cell>
          <cell r="E28">
            <v>0</v>
          </cell>
        </row>
        <row r="29">
          <cell r="J29">
            <v>0</v>
          </cell>
          <cell r="K29">
            <v>678809</v>
          </cell>
        </row>
        <row r="30">
          <cell r="D30">
            <v>0</v>
          </cell>
          <cell r="E30">
            <v>0</v>
          </cell>
          <cell r="J30">
            <v>0</v>
          </cell>
          <cell r="K30">
            <v>0</v>
          </cell>
        </row>
        <row r="31">
          <cell r="D31">
            <v>31</v>
          </cell>
          <cell r="E31">
            <v>31</v>
          </cell>
          <cell r="J31">
            <v>0</v>
          </cell>
          <cell r="K31">
            <v>0</v>
          </cell>
        </row>
        <row r="32">
          <cell r="D32">
            <v>148359</v>
          </cell>
          <cell r="E32">
            <v>155912</v>
          </cell>
          <cell r="J32">
            <v>0</v>
          </cell>
          <cell r="K32">
            <v>0</v>
          </cell>
        </row>
        <row r="33">
          <cell r="D33">
            <v>0</v>
          </cell>
          <cell r="E33">
            <v>0</v>
          </cell>
          <cell r="J33">
            <v>0</v>
          </cell>
          <cell r="K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15347</v>
          </cell>
          <cell r="E35">
            <v>5433</v>
          </cell>
          <cell r="J35">
            <v>0</v>
          </cell>
          <cell r="K35">
            <v>0</v>
          </cell>
        </row>
        <row r="36">
          <cell r="D36">
            <v>0</v>
          </cell>
          <cell r="E36">
            <v>0</v>
          </cell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9">
          <cell r="D39">
            <v>768890</v>
          </cell>
          <cell r="E39">
            <v>1254095</v>
          </cell>
          <cell r="J39">
            <v>5543680</v>
          </cell>
          <cell r="K39">
            <v>5593890</v>
          </cell>
        </row>
        <row r="40">
          <cell r="D40">
            <v>0</v>
          </cell>
          <cell r="E40">
            <v>0</v>
          </cell>
          <cell r="J40">
            <v>0</v>
          </cell>
          <cell r="K40">
            <v>0</v>
          </cell>
        </row>
        <row r="41">
          <cell r="D41">
            <v>0</v>
          </cell>
          <cell r="E41">
            <v>0</v>
          </cell>
          <cell r="J41">
            <v>0</v>
          </cell>
          <cell r="K41">
            <v>1531</v>
          </cell>
        </row>
        <row r="42">
          <cell r="D42">
            <v>0</v>
          </cell>
          <cell r="E42">
            <v>0</v>
          </cell>
          <cell r="J42">
            <v>0</v>
          </cell>
          <cell r="K42">
            <v>0</v>
          </cell>
        </row>
        <row r="43">
          <cell r="D43">
            <v>49835</v>
          </cell>
          <cell r="E43">
            <v>30276</v>
          </cell>
          <cell r="J43">
            <v>120000</v>
          </cell>
          <cell r="K43">
            <v>121000</v>
          </cell>
        </row>
        <row r="44">
          <cell r="D44">
            <v>0</v>
          </cell>
          <cell r="E44">
            <v>0</v>
          </cell>
          <cell r="J44">
            <v>0</v>
          </cell>
          <cell r="K44">
            <v>0</v>
          </cell>
        </row>
        <row r="45">
          <cell r="D45">
            <v>0</v>
          </cell>
          <cell r="E45">
            <v>0</v>
          </cell>
          <cell r="J45">
            <v>0</v>
          </cell>
          <cell r="K45">
            <v>0</v>
          </cell>
        </row>
        <row r="46">
          <cell r="D46">
            <v>32350</v>
          </cell>
          <cell r="E46">
            <v>9444</v>
          </cell>
          <cell r="J46">
            <v>0</v>
          </cell>
          <cell r="K46">
            <v>0</v>
          </cell>
        </row>
        <row r="47">
          <cell r="D47">
            <v>0</v>
          </cell>
          <cell r="E47">
            <v>0</v>
          </cell>
          <cell r="J47">
            <v>0</v>
          </cell>
          <cell r="K47">
            <v>0</v>
          </cell>
        </row>
        <row r="48">
          <cell r="D48">
            <v>18503</v>
          </cell>
          <cell r="E48">
            <v>96140</v>
          </cell>
          <cell r="J48">
            <v>0</v>
          </cell>
          <cell r="K48">
            <v>0</v>
          </cell>
        </row>
        <row r="49">
          <cell r="D49">
            <v>0</v>
          </cell>
          <cell r="E49">
            <v>0</v>
          </cell>
          <cell r="J49">
            <v>495819</v>
          </cell>
          <cell r="K49">
            <v>316946</v>
          </cell>
        </row>
        <row r="50">
          <cell r="D50">
            <v>0</v>
          </cell>
          <cell r="E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E51">
            <v>0</v>
          </cell>
          <cell r="J51">
            <v>560568</v>
          </cell>
          <cell r="K51">
            <v>357031</v>
          </cell>
        </row>
        <row r="52">
          <cell r="J52">
            <v>0</v>
          </cell>
          <cell r="K52">
            <v>0</v>
          </cell>
        </row>
        <row r="53">
          <cell r="D53">
            <v>393079</v>
          </cell>
          <cell r="E53">
            <v>182425</v>
          </cell>
          <cell r="J53">
            <v>25537</v>
          </cell>
          <cell r="K53">
            <v>16624</v>
          </cell>
        </row>
        <row r="54">
          <cell r="D54">
            <v>0</v>
          </cell>
          <cell r="E54">
            <v>0</v>
          </cell>
          <cell r="J54">
            <v>0</v>
          </cell>
          <cell r="K54">
            <v>130000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  <cell r="J58">
            <v>6888459</v>
          </cell>
          <cell r="K58">
            <v>6287466</v>
          </cell>
        </row>
        <row r="59">
          <cell r="J59">
            <v>6297885</v>
          </cell>
          <cell r="K59">
            <v>5713795</v>
          </cell>
        </row>
        <row r="60">
          <cell r="D60">
            <v>0</v>
          </cell>
          <cell r="E60">
            <v>678809</v>
          </cell>
          <cell r="J60">
            <v>6759</v>
          </cell>
          <cell r="K60">
            <v>6935</v>
          </cell>
        </row>
        <row r="61">
          <cell r="D61">
            <v>0</v>
          </cell>
          <cell r="E61">
            <v>5000</v>
          </cell>
          <cell r="J61">
            <v>563958</v>
          </cell>
          <cell r="K61">
            <v>548791</v>
          </cell>
        </row>
        <row r="62">
          <cell r="D62">
            <v>0</v>
          </cell>
          <cell r="E62">
            <v>0</v>
          </cell>
          <cell r="J62">
            <v>33375</v>
          </cell>
          <cell r="K62">
            <v>31815</v>
          </cell>
        </row>
        <row r="63">
          <cell r="J63">
            <v>0</v>
          </cell>
          <cell r="K63">
            <v>0</v>
          </cell>
        </row>
        <row r="64">
          <cell r="D64">
            <v>0</v>
          </cell>
          <cell r="E64">
            <v>0</v>
          </cell>
          <cell r="J64">
            <v>369762</v>
          </cell>
          <cell r="K64">
            <v>369762</v>
          </cell>
        </row>
        <row r="65">
          <cell r="J65">
            <v>369762</v>
          </cell>
          <cell r="K65">
            <v>369762</v>
          </cell>
        </row>
        <row r="66">
          <cell r="J66">
            <v>0</v>
          </cell>
          <cell r="K66">
            <v>0</v>
          </cell>
        </row>
        <row r="67">
          <cell r="D67">
            <v>5446460</v>
          </cell>
          <cell r="E67">
            <v>5313170</v>
          </cell>
          <cell r="J67">
            <v>369762</v>
          </cell>
          <cell r="K67">
            <v>369762</v>
          </cell>
        </row>
        <row r="68">
          <cell r="D68">
            <v>160000</v>
          </cell>
          <cell r="E68">
            <v>160000</v>
          </cell>
          <cell r="J68">
            <v>0</v>
          </cell>
          <cell r="K68">
            <v>0</v>
          </cell>
        </row>
        <row r="69">
          <cell r="D69">
            <v>0</v>
          </cell>
          <cell r="E69">
            <v>0</v>
          </cell>
          <cell r="J69">
            <v>-12205</v>
          </cell>
          <cell r="K69">
            <v>-12605</v>
          </cell>
        </row>
        <row r="70">
          <cell r="D70">
            <v>0</v>
          </cell>
          <cell r="E70">
            <v>0</v>
          </cell>
          <cell r="J70">
            <v>12205</v>
          </cell>
          <cell r="K70">
            <v>12605</v>
          </cell>
        </row>
        <row r="71">
          <cell r="D71">
            <v>0</v>
          </cell>
          <cell r="E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D73">
            <v>4000</v>
          </cell>
          <cell r="E73">
            <v>4000</v>
          </cell>
          <cell r="J73">
            <v>0</v>
          </cell>
          <cell r="K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J76">
            <v>0</v>
          </cell>
          <cell r="K76">
            <v>0</v>
          </cell>
        </row>
        <row r="77">
          <cell r="D77">
            <v>2836508</v>
          </cell>
          <cell r="E77">
            <v>2836508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  <cell r="J79">
            <v>0</v>
          </cell>
          <cell r="K79">
            <v>0</v>
          </cell>
        </row>
        <row r="80">
          <cell r="D80">
            <v>0</v>
          </cell>
          <cell r="E80">
            <v>0</v>
          </cell>
          <cell r="J80">
            <v>4499278</v>
          </cell>
          <cell r="K80">
            <v>3941254</v>
          </cell>
        </row>
        <row r="81">
          <cell r="D81">
            <v>3983710</v>
          </cell>
          <cell r="E81">
            <v>3948740</v>
          </cell>
        </row>
        <row r="82">
          <cell r="D82">
            <v>934558</v>
          </cell>
          <cell r="E82">
            <v>802326</v>
          </cell>
          <cell r="J82">
            <v>1320240</v>
          </cell>
          <cell r="K82">
            <v>1220240</v>
          </cell>
        </row>
        <row r="83">
          <cell r="D83">
            <v>231193</v>
          </cell>
          <cell r="E83">
            <v>243412</v>
          </cell>
          <cell r="J83">
            <v>1977065</v>
          </cell>
          <cell r="K83">
            <v>1810240</v>
          </cell>
        </row>
        <row r="84">
          <cell r="D84">
            <v>0</v>
          </cell>
          <cell r="E84">
            <v>0</v>
          </cell>
          <cell r="J84">
            <v>1748065</v>
          </cell>
          <cell r="K84">
            <v>1581240</v>
          </cell>
        </row>
        <row r="85">
          <cell r="D85">
            <v>0</v>
          </cell>
          <cell r="E85">
            <v>0</v>
          </cell>
        </row>
        <row r="86">
          <cell r="D86">
            <v>16676</v>
          </cell>
          <cell r="E86">
            <v>0</v>
          </cell>
          <cell r="J86">
            <v>129000</v>
          </cell>
          <cell r="K86">
            <v>129000</v>
          </cell>
        </row>
        <row r="87">
          <cell r="D87">
            <v>3474</v>
          </cell>
          <cell r="E87">
            <v>0</v>
          </cell>
          <cell r="J87">
            <v>100000</v>
          </cell>
          <cell r="K87">
            <v>100000</v>
          </cell>
        </row>
        <row r="88">
          <cell r="D88">
            <v>0</v>
          </cell>
          <cell r="E88">
            <v>0</v>
          </cell>
          <cell r="J88">
            <v>0</v>
          </cell>
          <cell r="K88">
            <v>0</v>
          </cell>
        </row>
        <row r="89">
          <cell r="D89">
            <v>2344753</v>
          </cell>
          <cell r="E89">
            <v>2180637</v>
          </cell>
        </row>
        <row r="90">
          <cell r="D90">
            <v>1525425</v>
          </cell>
          <cell r="E90">
            <v>1224871</v>
          </cell>
          <cell r="J90">
            <v>1201973</v>
          </cell>
          <cell r="K90">
            <v>910774</v>
          </cell>
        </row>
        <row r="91">
          <cell r="D91">
            <v>216867</v>
          </cell>
          <cell r="E91">
            <v>287409</v>
          </cell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  <cell r="J94">
            <v>11745294</v>
          </cell>
          <cell r="K94">
            <v>10585877</v>
          </cell>
        </row>
        <row r="95">
          <cell r="D95">
            <v>0</v>
          </cell>
          <cell r="E95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0">
          <cell r="D100">
            <v>0</v>
          </cell>
          <cell r="E100">
            <v>0</v>
          </cell>
        </row>
        <row r="101">
          <cell r="D101">
            <v>0</v>
          </cell>
          <cell r="E101">
            <v>0</v>
          </cell>
        </row>
        <row r="102">
          <cell r="D102">
            <v>0</v>
          </cell>
          <cell r="E102">
            <v>0</v>
          </cell>
        </row>
        <row r="103">
          <cell r="D103">
            <v>0</v>
          </cell>
          <cell r="E103">
            <v>0</v>
          </cell>
        </row>
        <row r="104">
          <cell r="D104">
            <v>2783</v>
          </cell>
          <cell r="E104">
            <v>7842</v>
          </cell>
        </row>
        <row r="105">
          <cell r="D105">
            <v>0</v>
          </cell>
          <cell r="E105">
            <v>0</v>
          </cell>
        </row>
        <row r="107">
          <cell r="D107">
            <v>0</v>
          </cell>
          <cell r="E107">
            <v>0</v>
          </cell>
        </row>
        <row r="108">
          <cell r="D108">
            <v>0</v>
          </cell>
          <cell r="E108">
            <v>0</v>
          </cell>
        </row>
        <row r="109">
          <cell r="D109">
            <v>280000</v>
          </cell>
          <cell r="E109">
            <v>0</v>
          </cell>
        </row>
        <row r="110">
          <cell r="D110">
            <v>0</v>
          </cell>
          <cell r="E110">
            <v>0</v>
          </cell>
        </row>
        <row r="112">
          <cell r="D112">
            <v>32397</v>
          </cell>
          <cell r="E112">
            <v>32396</v>
          </cell>
        </row>
        <row r="118">
          <cell r="D118">
            <v>7210826</v>
          </cell>
          <cell r="E118">
            <v>6697624</v>
          </cell>
        </row>
      </sheetData>
      <sheetData sheetId="4"/>
      <sheetData sheetId="5">
        <row r="8">
          <cell r="I8">
            <v>938046</v>
          </cell>
          <cell r="J8">
            <v>995912</v>
          </cell>
        </row>
        <row r="9">
          <cell r="D9">
            <v>1030709</v>
          </cell>
          <cell r="E9">
            <v>1497992</v>
          </cell>
          <cell r="I9">
            <v>96330</v>
          </cell>
          <cell r="J9">
            <v>25328</v>
          </cell>
        </row>
        <row r="10">
          <cell r="D10">
            <v>0</v>
          </cell>
          <cell r="E10">
            <v>0</v>
          </cell>
          <cell r="I10">
            <v>0</v>
          </cell>
          <cell r="J10">
            <v>0</v>
          </cell>
        </row>
        <row r="11">
          <cell r="D11">
            <v>0</v>
          </cell>
          <cell r="E11">
            <v>0</v>
          </cell>
          <cell r="I11">
            <v>5282</v>
          </cell>
          <cell r="J11">
            <v>16966</v>
          </cell>
        </row>
        <row r="12">
          <cell r="D12">
            <v>8947443</v>
          </cell>
          <cell r="E12">
            <v>8175363</v>
          </cell>
          <cell r="I12">
            <v>95774</v>
          </cell>
          <cell r="J12">
            <v>88535</v>
          </cell>
        </row>
        <row r="13">
          <cell r="D13">
            <v>0</v>
          </cell>
          <cell r="E13">
            <v>0</v>
          </cell>
          <cell r="I13">
            <v>65513</v>
          </cell>
          <cell r="J13">
            <v>70014</v>
          </cell>
        </row>
        <row r="14">
          <cell r="D14">
            <v>204093</v>
          </cell>
          <cell r="E14">
            <v>275250</v>
          </cell>
          <cell r="I14">
            <v>11</v>
          </cell>
          <cell r="J14">
            <v>12</v>
          </cell>
        </row>
        <row r="15">
          <cell r="D15">
            <v>882</v>
          </cell>
          <cell r="E15">
            <v>245</v>
          </cell>
          <cell r="I15">
            <v>331096</v>
          </cell>
          <cell r="J15">
            <v>275514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261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0</v>
          </cell>
          <cell r="I24">
            <v>0</v>
          </cell>
          <cell r="J24">
            <v>0</v>
          </cell>
        </row>
        <row r="25">
          <cell r="D25">
            <v>0</v>
          </cell>
          <cell r="E25">
            <v>0</v>
          </cell>
          <cell r="I25">
            <v>0</v>
          </cell>
          <cell r="J25">
            <v>51503</v>
          </cell>
        </row>
        <row r="26"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I28">
            <v>1197</v>
          </cell>
          <cell r="J28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D33">
            <v>374121</v>
          </cell>
          <cell r="E33">
            <v>39862</v>
          </cell>
          <cell r="I33">
            <v>0</v>
          </cell>
          <cell r="J33">
            <v>0</v>
          </cell>
        </row>
        <row r="34">
          <cell r="D34">
            <v>69118</v>
          </cell>
          <cell r="E34">
            <v>77725</v>
          </cell>
        </row>
        <row r="35">
          <cell r="D35">
            <v>3429</v>
          </cell>
          <cell r="E35">
            <v>0</v>
          </cell>
          <cell r="I35">
            <v>0</v>
          </cell>
          <cell r="J35">
            <v>696</v>
          </cell>
        </row>
        <row r="36">
          <cell r="D36">
            <v>0</v>
          </cell>
          <cell r="E36">
            <v>0</v>
          </cell>
          <cell r="I36">
            <v>0</v>
          </cell>
          <cell r="J36">
            <v>0</v>
          </cell>
        </row>
        <row r="37"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I39">
            <v>5706</v>
          </cell>
          <cell r="J39">
            <v>7894</v>
          </cell>
        </row>
        <row r="40">
          <cell r="D40">
            <v>0</v>
          </cell>
          <cell r="E40">
            <v>0</v>
          </cell>
        </row>
        <row r="41">
          <cell r="D41">
            <v>843</v>
          </cell>
          <cell r="E41">
            <v>21132</v>
          </cell>
          <cell r="I41">
            <v>54</v>
          </cell>
          <cell r="J41">
            <v>34</v>
          </cell>
        </row>
        <row r="42">
          <cell r="D42">
            <v>298223</v>
          </cell>
          <cell r="E42">
            <v>288021</v>
          </cell>
          <cell r="I42">
            <v>0</v>
          </cell>
          <cell r="J42">
            <v>0</v>
          </cell>
        </row>
        <row r="43">
          <cell r="D43">
            <v>10847</v>
          </cell>
          <cell r="E43">
            <v>0</v>
          </cell>
        </row>
        <row r="44">
          <cell r="I44">
            <v>0</v>
          </cell>
          <cell r="J44">
            <v>0</v>
          </cell>
        </row>
        <row r="45">
          <cell r="I45">
            <v>0</v>
          </cell>
          <cell r="J45">
            <v>0</v>
          </cell>
        </row>
        <row r="46">
          <cell r="D46">
            <v>4572145</v>
          </cell>
          <cell r="E46">
            <v>4281213</v>
          </cell>
          <cell r="I46">
            <v>0</v>
          </cell>
          <cell r="J46">
            <v>0</v>
          </cell>
        </row>
        <row r="47">
          <cell r="D47">
            <v>578449</v>
          </cell>
          <cell r="E47">
            <v>428544</v>
          </cell>
          <cell r="I47">
            <v>0</v>
          </cell>
          <cell r="J47">
            <v>0</v>
          </cell>
        </row>
        <row r="48">
          <cell r="E48">
            <v>34365</v>
          </cell>
          <cell r="I48">
            <v>0</v>
          </cell>
          <cell r="J48">
            <v>0</v>
          </cell>
        </row>
        <row r="49">
          <cell r="I49">
            <v>0</v>
          </cell>
          <cell r="J49">
            <v>0</v>
          </cell>
        </row>
        <row r="50"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I56">
            <v>38882</v>
          </cell>
          <cell r="J56">
            <v>53505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60">
          <cell r="D60">
            <v>763667</v>
          </cell>
          <cell r="E60">
            <v>1200000</v>
          </cell>
        </row>
        <row r="61">
          <cell r="D61">
            <v>0</v>
          </cell>
          <cell r="E61">
            <v>0</v>
          </cell>
          <cell r="I61">
            <v>112069</v>
          </cell>
          <cell r="J61">
            <v>82039</v>
          </cell>
        </row>
        <row r="62">
          <cell r="D62">
            <v>0</v>
          </cell>
          <cell r="E62">
            <v>0</v>
          </cell>
        </row>
        <row r="64">
          <cell r="D64">
            <v>0</v>
          </cell>
          <cell r="E64">
            <v>0</v>
          </cell>
          <cell r="I64">
            <v>1558202</v>
          </cell>
          <cell r="J64">
            <v>1121501</v>
          </cell>
        </row>
        <row r="65">
          <cell r="D65">
            <v>0</v>
          </cell>
          <cell r="E65">
            <v>0</v>
          </cell>
        </row>
        <row r="67">
          <cell r="D67">
            <v>114360</v>
          </cell>
          <cell r="E67">
            <v>96200</v>
          </cell>
        </row>
        <row r="69">
          <cell r="D69">
            <v>318409</v>
          </cell>
          <cell r="E69">
            <v>362542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31989</v>
          </cell>
          <cell r="E72">
            <v>38476</v>
          </cell>
        </row>
        <row r="73">
          <cell r="D73">
            <v>49038</v>
          </cell>
          <cell r="E73">
            <v>39451</v>
          </cell>
        </row>
        <row r="74">
          <cell r="D74">
            <v>117978</v>
          </cell>
          <cell r="E74">
            <v>122087</v>
          </cell>
        </row>
        <row r="75">
          <cell r="D75">
            <v>66225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>
        <row r="7">
          <cell r="I7">
            <v>0</v>
          </cell>
          <cell r="J7">
            <v>0</v>
          </cell>
        </row>
        <row r="8">
          <cell r="D8">
            <v>38012614</v>
          </cell>
          <cell r="E8">
            <v>30516331</v>
          </cell>
          <cell r="I8">
            <v>0</v>
          </cell>
          <cell r="J8">
            <v>0</v>
          </cell>
        </row>
        <row r="9">
          <cell r="D9">
            <v>173695</v>
          </cell>
          <cell r="E9">
            <v>469249</v>
          </cell>
          <cell r="I9">
            <v>527</v>
          </cell>
          <cell r="J9">
            <v>1570</v>
          </cell>
        </row>
        <row r="10">
          <cell r="D10">
            <v>0</v>
          </cell>
          <cell r="E10">
            <v>0</v>
          </cell>
          <cell r="I10">
            <v>0</v>
          </cell>
          <cell r="J10">
            <v>0</v>
          </cell>
        </row>
        <row r="11">
          <cell r="D11">
            <v>302403</v>
          </cell>
          <cell r="E11">
            <v>149002</v>
          </cell>
          <cell r="I11">
            <v>0</v>
          </cell>
          <cell r="J11">
            <v>0</v>
          </cell>
        </row>
        <row r="12">
          <cell r="D12">
            <v>31524</v>
          </cell>
          <cell r="E12">
            <v>46722</v>
          </cell>
          <cell r="I12">
            <v>0</v>
          </cell>
          <cell r="J12">
            <v>0</v>
          </cell>
        </row>
        <row r="13">
          <cell r="D13">
            <v>235734</v>
          </cell>
          <cell r="E13">
            <v>0</v>
          </cell>
          <cell r="I13">
            <v>0</v>
          </cell>
          <cell r="J13">
            <v>0</v>
          </cell>
        </row>
        <row r="14">
          <cell r="D14">
            <v>51556</v>
          </cell>
          <cell r="E14">
            <v>61404</v>
          </cell>
        </row>
        <row r="15">
          <cell r="D15">
            <v>100079</v>
          </cell>
          <cell r="E15">
            <v>98871</v>
          </cell>
        </row>
        <row r="16">
          <cell r="D16">
            <v>117786</v>
          </cell>
          <cell r="E16">
            <v>563488</v>
          </cell>
          <cell r="I16">
            <v>0</v>
          </cell>
          <cell r="J16">
            <v>0</v>
          </cell>
        </row>
        <row r="17">
          <cell r="D17">
            <v>68204</v>
          </cell>
          <cell r="E17">
            <v>318915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I19">
            <v>0</v>
          </cell>
          <cell r="J19">
            <v>0</v>
          </cell>
        </row>
        <row r="20">
          <cell r="D20">
            <v>35970250</v>
          </cell>
          <cell r="E20">
            <v>28918518</v>
          </cell>
          <cell r="I20">
            <v>0</v>
          </cell>
          <cell r="J20">
            <v>0</v>
          </cell>
        </row>
        <row r="21">
          <cell r="D21">
            <v>145423</v>
          </cell>
          <cell r="E21">
            <v>575904</v>
          </cell>
          <cell r="I21">
            <v>798</v>
          </cell>
          <cell r="J21">
            <v>0</v>
          </cell>
        </row>
        <row r="22">
          <cell r="D22">
            <v>-16827</v>
          </cell>
          <cell r="E22">
            <v>-17425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</row>
        <row r="24">
          <cell r="D24">
            <v>11038</v>
          </cell>
          <cell r="E24">
            <v>81554</v>
          </cell>
          <cell r="I24">
            <v>94095</v>
          </cell>
          <cell r="J24">
            <v>183270</v>
          </cell>
        </row>
        <row r="25">
          <cell r="D25">
            <v>0</v>
          </cell>
          <cell r="E25">
            <v>0</v>
          </cell>
        </row>
        <row r="26">
          <cell r="I26">
            <v>240257</v>
          </cell>
          <cell r="J26">
            <v>526475</v>
          </cell>
        </row>
        <row r="27">
          <cell r="I27">
            <v>0</v>
          </cell>
          <cell r="J27">
            <v>0</v>
          </cell>
        </row>
        <row r="28">
          <cell r="D28">
            <v>2057070</v>
          </cell>
          <cell r="E28">
            <v>1981764</v>
          </cell>
          <cell r="I28">
            <v>0</v>
          </cell>
          <cell r="J28">
            <v>0</v>
          </cell>
        </row>
        <row r="29">
          <cell r="D29">
            <v>195101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25093</v>
          </cell>
          <cell r="E31">
            <v>18121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141</v>
          </cell>
          <cell r="I32">
            <v>0</v>
          </cell>
          <cell r="J32">
            <v>0</v>
          </cell>
        </row>
        <row r="33">
          <cell r="D33">
            <v>34000</v>
          </cell>
          <cell r="E33">
            <v>100000</v>
          </cell>
          <cell r="I33">
            <v>0</v>
          </cell>
          <cell r="J33">
            <v>0</v>
          </cell>
        </row>
        <row r="34">
          <cell r="D34">
            <v>351571</v>
          </cell>
          <cell r="E34">
            <v>366370</v>
          </cell>
          <cell r="I34">
            <v>0</v>
          </cell>
          <cell r="J34">
            <v>0</v>
          </cell>
        </row>
        <row r="35">
          <cell r="D35">
            <v>5059</v>
          </cell>
          <cell r="E35">
            <v>5059</v>
          </cell>
          <cell r="I35">
            <v>56</v>
          </cell>
          <cell r="J35">
            <v>4863</v>
          </cell>
        </row>
        <row r="36">
          <cell r="D36">
            <v>1066543</v>
          </cell>
          <cell r="E36">
            <v>561635</v>
          </cell>
          <cell r="I36">
            <v>0</v>
          </cell>
          <cell r="J36">
            <v>0</v>
          </cell>
        </row>
        <row r="37">
          <cell r="D37">
            <v>908653</v>
          </cell>
          <cell r="E37">
            <v>791460</v>
          </cell>
          <cell r="I37">
            <v>10</v>
          </cell>
          <cell r="J37">
            <v>200</v>
          </cell>
        </row>
        <row r="38">
          <cell r="I38">
            <v>0</v>
          </cell>
          <cell r="J38">
            <v>0</v>
          </cell>
        </row>
        <row r="39">
          <cell r="I39">
            <v>0</v>
          </cell>
          <cell r="J39">
            <v>0</v>
          </cell>
        </row>
        <row r="40">
          <cell r="I40">
            <v>0</v>
          </cell>
          <cell r="J40">
            <v>0</v>
          </cell>
        </row>
        <row r="41">
          <cell r="D41">
            <v>134635</v>
          </cell>
          <cell r="E41">
            <v>87721</v>
          </cell>
          <cell r="I41">
            <v>0</v>
          </cell>
          <cell r="J41">
            <v>0</v>
          </cell>
        </row>
        <row r="42">
          <cell r="I42">
            <v>0</v>
          </cell>
          <cell r="J42">
            <v>0</v>
          </cell>
        </row>
        <row r="43">
          <cell r="D43">
            <v>31800</v>
          </cell>
          <cell r="E43">
            <v>40900</v>
          </cell>
          <cell r="I43">
            <v>0</v>
          </cell>
          <cell r="J43">
            <v>0</v>
          </cell>
        </row>
        <row r="44">
          <cell r="D44">
            <v>1005455</v>
          </cell>
          <cell r="E44">
            <v>711414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I45">
            <v>6405</v>
          </cell>
          <cell r="J45">
            <v>3000</v>
          </cell>
        </row>
        <row r="46">
          <cell r="D46">
            <v>24797</v>
          </cell>
          <cell r="E46">
            <v>19679</v>
          </cell>
          <cell r="I46">
            <v>0</v>
          </cell>
          <cell r="J46">
            <v>0</v>
          </cell>
        </row>
        <row r="47">
          <cell r="D47">
            <v>125828</v>
          </cell>
          <cell r="E47">
            <v>85336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30534</v>
          </cell>
          <cell r="I48">
            <v>8483</v>
          </cell>
          <cell r="J48">
            <v>106791</v>
          </cell>
        </row>
        <row r="49">
          <cell r="D49">
            <v>60712</v>
          </cell>
          <cell r="E49">
            <v>90100</v>
          </cell>
          <cell r="I49">
            <v>0</v>
          </cell>
          <cell r="J49">
            <v>0</v>
          </cell>
        </row>
        <row r="51">
          <cell r="D51">
            <v>417752</v>
          </cell>
          <cell r="E51">
            <v>223815</v>
          </cell>
        </row>
        <row r="52">
          <cell r="D52">
            <v>384484</v>
          </cell>
          <cell r="E52">
            <v>356741</v>
          </cell>
          <cell r="I52">
            <v>0</v>
          </cell>
          <cell r="J52">
            <v>0</v>
          </cell>
        </row>
        <row r="53">
          <cell r="D53">
            <v>14182</v>
          </cell>
          <cell r="E53">
            <v>16836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I58">
            <v>22705</v>
          </cell>
          <cell r="J58">
            <v>5284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I62">
            <v>-539443</v>
          </cell>
          <cell r="J62">
            <v>-377208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11532</v>
          </cell>
        </row>
        <row r="65">
          <cell r="D65">
            <v>22666</v>
          </cell>
          <cell r="E65">
            <v>29523</v>
          </cell>
        </row>
        <row r="66">
          <cell r="D66">
            <v>5709</v>
          </cell>
          <cell r="E66">
            <v>29871</v>
          </cell>
        </row>
        <row r="67">
          <cell r="D67">
            <v>0</v>
          </cell>
          <cell r="E67">
            <v>0</v>
          </cell>
        </row>
        <row r="68">
          <cell r="D68">
            <v>512450</v>
          </cell>
          <cell r="E68">
            <v>361250</v>
          </cell>
        </row>
        <row r="69">
          <cell r="D69">
            <v>1416</v>
          </cell>
          <cell r="E69">
            <v>913</v>
          </cell>
        </row>
        <row r="70">
          <cell r="D70">
            <v>0</v>
          </cell>
          <cell r="E70">
            <v>0</v>
          </cell>
        </row>
      </sheetData>
      <sheetData sheetId="7"/>
      <sheetData sheetId="8"/>
      <sheetData sheetId="9"/>
      <sheetData sheetId="10">
        <row r="5">
          <cell r="B5">
            <v>110000</v>
          </cell>
          <cell r="C5">
            <v>31339761</v>
          </cell>
          <cell r="E5">
            <v>109400</v>
          </cell>
          <cell r="F5">
            <v>0</v>
          </cell>
        </row>
        <row r="6">
          <cell r="B6">
            <v>110100</v>
          </cell>
          <cell r="C6">
            <v>733458</v>
          </cell>
          <cell r="E6">
            <v>109401</v>
          </cell>
          <cell r="F6">
            <v>0</v>
          </cell>
        </row>
        <row r="7">
          <cell r="B7">
            <v>110200</v>
          </cell>
          <cell r="C7">
            <v>724158</v>
          </cell>
          <cell r="E7">
            <v>109402</v>
          </cell>
          <cell r="F7">
            <v>0</v>
          </cell>
        </row>
        <row r="8">
          <cell r="B8">
            <v>110300</v>
          </cell>
          <cell r="C8">
            <v>9300</v>
          </cell>
          <cell r="E8">
            <v>109403</v>
          </cell>
          <cell r="F8">
            <v>0</v>
          </cell>
        </row>
        <row r="9">
          <cell r="B9">
            <v>110700</v>
          </cell>
          <cell r="C9">
            <v>0</v>
          </cell>
          <cell r="E9">
            <v>109404</v>
          </cell>
          <cell r="F9">
            <v>0</v>
          </cell>
        </row>
        <row r="10">
          <cell r="B10">
            <v>110701</v>
          </cell>
          <cell r="C10">
            <v>0</v>
          </cell>
          <cell r="E10">
            <v>109405</v>
          </cell>
          <cell r="F10">
            <v>0</v>
          </cell>
        </row>
        <row r="11">
          <cell r="B11">
            <v>110702</v>
          </cell>
          <cell r="C11">
            <v>0</v>
          </cell>
          <cell r="E11">
            <v>130000</v>
          </cell>
          <cell r="F11">
            <v>137626321</v>
          </cell>
        </row>
        <row r="12">
          <cell r="B12">
            <v>111000</v>
          </cell>
          <cell r="C12">
            <v>30606303</v>
          </cell>
          <cell r="E12">
            <v>131000</v>
          </cell>
          <cell r="F12">
            <v>18578906</v>
          </cell>
        </row>
        <row r="13">
          <cell r="B13">
            <v>111100</v>
          </cell>
          <cell r="C13">
            <v>30606303</v>
          </cell>
          <cell r="E13">
            <v>131100</v>
          </cell>
          <cell r="F13">
            <v>17891225</v>
          </cell>
        </row>
        <row r="14">
          <cell r="B14">
            <v>111200</v>
          </cell>
          <cell r="C14">
            <v>13057000</v>
          </cell>
          <cell r="E14">
            <v>131200</v>
          </cell>
          <cell r="F14">
            <v>687680</v>
          </cell>
        </row>
        <row r="15">
          <cell r="B15">
            <v>111300</v>
          </cell>
          <cell r="C15">
            <v>14190000</v>
          </cell>
          <cell r="E15">
            <v>131201</v>
          </cell>
          <cell r="F15">
            <v>657688</v>
          </cell>
        </row>
        <row r="16">
          <cell r="B16">
            <v>111301</v>
          </cell>
          <cell r="C16">
            <v>0</v>
          </cell>
          <cell r="E16">
            <v>131202</v>
          </cell>
          <cell r="F16">
            <v>0</v>
          </cell>
        </row>
        <row r="17">
          <cell r="B17">
            <v>111302</v>
          </cell>
          <cell r="C17">
            <v>0</v>
          </cell>
          <cell r="E17">
            <v>131203</v>
          </cell>
          <cell r="F17">
            <v>0</v>
          </cell>
        </row>
        <row r="18">
          <cell r="B18">
            <v>111303</v>
          </cell>
          <cell r="C18">
            <v>0</v>
          </cell>
          <cell r="E18">
            <v>131204</v>
          </cell>
          <cell r="F18">
            <v>0</v>
          </cell>
        </row>
        <row r="19">
          <cell r="B19">
            <v>111304</v>
          </cell>
          <cell r="C19">
            <v>0</v>
          </cell>
          <cell r="E19">
            <v>131205</v>
          </cell>
          <cell r="F19">
            <v>60</v>
          </cell>
        </row>
        <row r="20">
          <cell r="B20">
            <v>111305</v>
          </cell>
          <cell r="C20">
            <v>0</v>
          </cell>
          <cell r="E20">
            <v>131206</v>
          </cell>
          <cell r="F20">
            <v>0</v>
          </cell>
        </row>
        <row r="21">
          <cell r="B21">
            <v>111306</v>
          </cell>
          <cell r="C21">
            <v>0</v>
          </cell>
          <cell r="E21">
            <v>131207</v>
          </cell>
          <cell r="F21">
            <v>0</v>
          </cell>
        </row>
        <row r="22">
          <cell r="B22">
            <v>111307</v>
          </cell>
          <cell r="C22">
            <v>0</v>
          </cell>
          <cell r="E22">
            <v>131208</v>
          </cell>
          <cell r="F22">
            <v>0</v>
          </cell>
        </row>
        <row r="23">
          <cell r="B23">
            <v>111308</v>
          </cell>
          <cell r="C23">
            <v>0</v>
          </cell>
          <cell r="E23">
            <v>131209</v>
          </cell>
          <cell r="F23">
            <v>0</v>
          </cell>
        </row>
        <row r="24">
          <cell r="B24">
            <v>111309</v>
          </cell>
          <cell r="C24">
            <v>0</v>
          </cell>
          <cell r="E24">
            <v>131210</v>
          </cell>
          <cell r="F24">
            <v>0</v>
          </cell>
        </row>
        <row r="25">
          <cell r="B25">
            <v>111310</v>
          </cell>
          <cell r="C25">
            <v>3000000</v>
          </cell>
          <cell r="E25">
            <v>131211</v>
          </cell>
          <cell r="F25">
            <v>0</v>
          </cell>
        </row>
        <row r="26">
          <cell r="B26">
            <v>111311</v>
          </cell>
          <cell r="C26">
            <v>1700000</v>
          </cell>
          <cell r="E26">
            <v>131212</v>
          </cell>
          <cell r="F26">
            <v>0</v>
          </cell>
        </row>
        <row r="27">
          <cell r="B27">
            <v>111312</v>
          </cell>
          <cell r="C27">
            <v>7970000</v>
          </cell>
          <cell r="E27">
            <v>131213</v>
          </cell>
          <cell r="F27">
            <v>29932</v>
          </cell>
        </row>
        <row r="28">
          <cell r="B28">
            <v>111313</v>
          </cell>
          <cell r="C28">
            <v>0</v>
          </cell>
          <cell r="E28">
            <v>131214</v>
          </cell>
          <cell r="F28">
            <v>29560</v>
          </cell>
        </row>
        <row r="29">
          <cell r="B29">
            <v>111314</v>
          </cell>
          <cell r="C29">
            <v>1520000</v>
          </cell>
          <cell r="E29">
            <v>131215</v>
          </cell>
          <cell r="F29">
            <v>373</v>
          </cell>
        </row>
        <row r="30">
          <cell r="B30">
            <v>111315</v>
          </cell>
          <cell r="C30">
            <v>0</v>
          </cell>
          <cell r="E30">
            <v>131216</v>
          </cell>
          <cell r="F30">
            <v>0</v>
          </cell>
        </row>
        <row r="31">
          <cell r="B31">
            <v>111321</v>
          </cell>
          <cell r="C31">
            <v>0</v>
          </cell>
          <cell r="E31">
            <v>131234</v>
          </cell>
          <cell r="F31">
            <v>0</v>
          </cell>
        </row>
        <row r="32">
          <cell r="B32">
            <v>111361</v>
          </cell>
          <cell r="C32">
            <v>0</v>
          </cell>
          <cell r="E32">
            <v>131235</v>
          </cell>
          <cell r="F32">
            <v>0</v>
          </cell>
        </row>
        <row r="33">
          <cell r="B33">
            <v>111400</v>
          </cell>
          <cell r="C33">
            <v>0</v>
          </cell>
          <cell r="E33">
            <v>131217</v>
          </cell>
          <cell r="F33">
            <v>0</v>
          </cell>
        </row>
        <row r="34">
          <cell r="B34">
            <v>111500</v>
          </cell>
          <cell r="C34">
            <v>0</v>
          </cell>
          <cell r="E34">
            <v>131218</v>
          </cell>
          <cell r="F34">
            <v>0</v>
          </cell>
        </row>
        <row r="35">
          <cell r="B35">
            <v>111501</v>
          </cell>
          <cell r="C35">
            <v>0</v>
          </cell>
          <cell r="E35">
            <v>131219</v>
          </cell>
          <cell r="F35">
            <v>0</v>
          </cell>
        </row>
        <row r="36">
          <cell r="B36">
            <v>111502</v>
          </cell>
          <cell r="C36">
            <v>0</v>
          </cell>
          <cell r="E36">
            <v>131220</v>
          </cell>
          <cell r="F36">
            <v>0</v>
          </cell>
        </row>
        <row r="37">
          <cell r="B37">
            <v>111503</v>
          </cell>
          <cell r="C37">
            <v>0</v>
          </cell>
          <cell r="E37">
            <v>131221</v>
          </cell>
          <cell r="F37">
            <v>0</v>
          </cell>
        </row>
        <row r="38">
          <cell r="B38">
            <v>111511</v>
          </cell>
          <cell r="C38">
            <v>0</v>
          </cell>
          <cell r="E38">
            <v>131222</v>
          </cell>
          <cell r="F38">
            <v>0</v>
          </cell>
        </row>
        <row r="39">
          <cell r="B39">
            <v>111600</v>
          </cell>
          <cell r="C39">
            <v>3359303</v>
          </cell>
          <cell r="E39">
            <v>131223</v>
          </cell>
          <cell r="F39">
            <v>0</v>
          </cell>
        </row>
        <row r="40">
          <cell r="B40">
            <v>112000</v>
          </cell>
          <cell r="C40">
            <v>0</v>
          </cell>
          <cell r="E40">
            <v>131224</v>
          </cell>
          <cell r="F40">
            <v>0</v>
          </cell>
        </row>
        <row r="41">
          <cell r="B41">
            <v>112100</v>
          </cell>
          <cell r="C41">
            <v>0</v>
          </cell>
          <cell r="E41">
            <v>131225</v>
          </cell>
          <cell r="F41">
            <v>0</v>
          </cell>
        </row>
        <row r="42">
          <cell r="B42">
            <v>112200</v>
          </cell>
          <cell r="C42">
            <v>0</v>
          </cell>
          <cell r="E42">
            <v>131226</v>
          </cell>
          <cell r="F42">
            <v>0</v>
          </cell>
        </row>
        <row r="43">
          <cell r="B43">
            <v>112201</v>
          </cell>
          <cell r="C43">
            <v>0</v>
          </cell>
          <cell r="E43">
            <v>131227</v>
          </cell>
          <cell r="F43">
            <v>0</v>
          </cell>
        </row>
        <row r="44">
          <cell r="B44">
            <v>112202</v>
          </cell>
          <cell r="C44">
            <v>0</v>
          </cell>
          <cell r="E44">
            <v>131228</v>
          </cell>
          <cell r="F44">
            <v>0</v>
          </cell>
        </row>
        <row r="45">
          <cell r="B45">
            <v>112211</v>
          </cell>
          <cell r="C45">
            <v>0</v>
          </cell>
          <cell r="E45">
            <v>131229</v>
          </cell>
          <cell r="F45">
            <v>0</v>
          </cell>
        </row>
        <row r="46">
          <cell r="B46">
            <v>112800</v>
          </cell>
          <cell r="C46">
            <v>0</v>
          </cell>
          <cell r="E46">
            <v>131230</v>
          </cell>
          <cell r="F46">
            <v>0</v>
          </cell>
        </row>
        <row r="47">
          <cell r="B47">
            <v>112801</v>
          </cell>
          <cell r="C47">
            <v>0</v>
          </cell>
          <cell r="E47">
            <v>131231</v>
          </cell>
          <cell r="F47">
            <v>0</v>
          </cell>
        </row>
        <row r="48">
          <cell r="B48">
            <v>112802</v>
          </cell>
          <cell r="C48">
            <v>0</v>
          </cell>
          <cell r="E48">
            <v>131232</v>
          </cell>
          <cell r="F48">
            <v>0</v>
          </cell>
        </row>
        <row r="49">
          <cell r="B49">
            <v>112803</v>
          </cell>
          <cell r="C49">
            <v>0</v>
          </cell>
          <cell r="E49">
            <v>131233</v>
          </cell>
          <cell r="F49">
            <v>0</v>
          </cell>
        </row>
        <row r="50">
          <cell r="B50">
            <v>112804</v>
          </cell>
          <cell r="C50">
            <v>0</v>
          </cell>
          <cell r="E50">
            <v>131236</v>
          </cell>
          <cell r="F50">
            <v>0</v>
          </cell>
        </row>
        <row r="51">
          <cell r="B51">
            <v>112900</v>
          </cell>
          <cell r="C51">
            <v>0</v>
          </cell>
          <cell r="E51">
            <v>131237</v>
          </cell>
          <cell r="F51">
            <v>0</v>
          </cell>
        </row>
        <row r="52">
          <cell r="B52">
            <v>112901</v>
          </cell>
          <cell r="C52">
            <v>0</v>
          </cell>
          <cell r="E52">
            <v>131238</v>
          </cell>
          <cell r="F52">
            <v>0</v>
          </cell>
        </row>
        <row r="53">
          <cell r="B53">
            <v>112911</v>
          </cell>
          <cell r="C53">
            <v>0</v>
          </cell>
          <cell r="E53">
            <v>131239</v>
          </cell>
          <cell r="F53">
            <v>0</v>
          </cell>
        </row>
        <row r="54">
          <cell r="B54">
            <v>113000</v>
          </cell>
          <cell r="C54">
            <v>0</v>
          </cell>
          <cell r="E54">
            <v>131240</v>
          </cell>
          <cell r="F54">
            <v>0</v>
          </cell>
        </row>
        <row r="55">
          <cell r="B55">
            <v>113001</v>
          </cell>
          <cell r="C55">
            <v>0</v>
          </cell>
          <cell r="E55">
            <v>131250</v>
          </cell>
          <cell r="F55">
            <v>0</v>
          </cell>
        </row>
        <row r="56">
          <cell r="B56">
            <v>113002</v>
          </cell>
          <cell r="C56">
            <v>0</v>
          </cell>
          <cell r="E56">
            <v>131251</v>
          </cell>
          <cell r="F56">
            <v>0</v>
          </cell>
        </row>
        <row r="57">
          <cell r="B57">
            <v>113011</v>
          </cell>
          <cell r="C57">
            <v>0</v>
          </cell>
          <cell r="E57">
            <v>132000</v>
          </cell>
          <cell r="F57">
            <v>119046536</v>
          </cell>
        </row>
        <row r="58">
          <cell r="B58">
            <v>113012</v>
          </cell>
          <cell r="C58">
            <v>0</v>
          </cell>
          <cell r="E58">
            <v>132100</v>
          </cell>
          <cell r="F58">
            <v>3190498</v>
          </cell>
        </row>
        <row r="59">
          <cell r="B59">
            <v>113003</v>
          </cell>
          <cell r="C59">
            <v>0</v>
          </cell>
          <cell r="E59">
            <v>132101</v>
          </cell>
          <cell r="F59">
            <v>3177166</v>
          </cell>
        </row>
        <row r="60">
          <cell r="B60">
            <v>113004</v>
          </cell>
          <cell r="C60">
            <v>0</v>
          </cell>
          <cell r="E60">
            <v>132102</v>
          </cell>
          <cell r="F60">
            <v>13332</v>
          </cell>
        </row>
        <row r="61">
          <cell r="B61">
            <v>113005</v>
          </cell>
          <cell r="C61">
            <v>0</v>
          </cell>
          <cell r="E61">
            <v>132200</v>
          </cell>
          <cell r="F61">
            <v>4295093</v>
          </cell>
        </row>
        <row r="62">
          <cell r="B62">
            <v>113006</v>
          </cell>
          <cell r="C62">
            <v>0</v>
          </cell>
          <cell r="E62">
            <v>132201</v>
          </cell>
          <cell r="F62">
            <v>543648</v>
          </cell>
        </row>
        <row r="63">
          <cell r="B63">
            <v>113007</v>
          </cell>
          <cell r="C63">
            <v>0</v>
          </cell>
          <cell r="E63">
            <v>132202</v>
          </cell>
          <cell r="F63">
            <v>3751445</v>
          </cell>
        </row>
        <row r="64">
          <cell r="B64">
            <v>113008</v>
          </cell>
          <cell r="C64">
            <v>0</v>
          </cell>
          <cell r="E64">
            <v>132300</v>
          </cell>
          <cell r="F64">
            <v>4379115</v>
          </cell>
        </row>
        <row r="65">
          <cell r="B65">
            <v>113021</v>
          </cell>
          <cell r="C65">
            <v>0</v>
          </cell>
          <cell r="E65">
            <v>132301</v>
          </cell>
          <cell r="F65">
            <v>5</v>
          </cell>
        </row>
        <row r="66">
          <cell r="B66">
            <v>113100</v>
          </cell>
          <cell r="C66">
            <v>3841239</v>
          </cell>
          <cell r="E66">
            <v>132302</v>
          </cell>
          <cell r="F66">
            <v>4379110</v>
          </cell>
        </row>
        <row r="67">
          <cell r="B67">
            <v>113200</v>
          </cell>
          <cell r="C67">
            <v>0</v>
          </cell>
          <cell r="E67">
            <v>132400</v>
          </cell>
          <cell r="F67">
            <v>100241967</v>
          </cell>
        </row>
        <row r="68">
          <cell r="B68">
            <v>113201</v>
          </cell>
          <cell r="C68">
            <v>0</v>
          </cell>
          <cell r="E68">
            <v>132401</v>
          </cell>
          <cell r="F68">
            <v>430222</v>
          </cell>
        </row>
        <row r="69">
          <cell r="B69">
            <v>113202</v>
          </cell>
          <cell r="C69">
            <v>0</v>
          </cell>
          <cell r="E69">
            <v>132402</v>
          </cell>
          <cell r="F69">
            <v>459919</v>
          </cell>
        </row>
        <row r="70">
          <cell r="B70">
            <v>113203</v>
          </cell>
          <cell r="C70">
            <v>0</v>
          </cell>
          <cell r="E70">
            <v>132403</v>
          </cell>
          <cell r="F70">
            <v>954210</v>
          </cell>
        </row>
        <row r="71">
          <cell r="B71">
            <v>113204</v>
          </cell>
          <cell r="C71">
            <v>0</v>
          </cell>
          <cell r="E71">
            <v>132404</v>
          </cell>
          <cell r="F71">
            <v>93823382</v>
          </cell>
        </row>
        <row r="72">
          <cell r="B72">
            <v>113205</v>
          </cell>
          <cell r="C72">
            <v>0</v>
          </cell>
          <cell r="E72">
            <v>132405</v>
          </cell>
          <cell r="F72">
            <v>2027796</v>
          </cell>
        </row>
        <row r="73">
          <cell r="B73">
            <v>113206</v>
          </cell>
          <cell r="C73">
            <v>0</v>
          </cell>
          <cell r="E73">
            <v>132406</v>
          </cell>
          <cell r="F73">
            <v>202243</v>
          </cell>
        </row>
        <row r="74">
          <cell r="B74">
            <v>113207</v>
          </cell>
          <cell r="C74">
            <v>0</v>
          </cell>
          <cell r="E74">
            <v>132407</v>
          </cell>
          <cell r="F74">
            <v>0</v>
          </cell>
        </row>
        <row r="75">
          <cell r="B75">
            <v>113208</v>
          </cell>
          <cell r="C75">
            <v>0</v>
          </cell>
          <cell r="E75">
            <v>132408</v>
          </cell>
          <cell r="F75">
            <v>2344195</v>
          </cell>
        </row>
        <row r="76">
          <cell r="B76">
            <v>113221</v>
          </cell>
          <cell r="C76">
            <v>0</v>
          </cell>
          <cell r="E76">
            <v>132409</v>
          </cell>
          <cell r="F76">
            <v>0</v>
          </cell>
        </row>
        <row r="77">
          <cell r="B77">
            <v>113400</v>
          </cell>
          <cell r="C77">
            <v>3841239</v>
          </cell>
          <cell r="E77">
            <v>132410</v>
          </cell>
          <cell r="F77">
            <v>0</v>
          </cell>
        </row>
        <row r="78">
          <cell r="B78">
            <v>113402</v>
          </cell>
          <cell r="C78">
            <v>0</v>
          </cell>
          <cell r="E78">
            <v>132411</v>
          </cell>
          <cell r="F78">
            <v>0</v>
          </cell>
        </row>
        <row r="79">
          <cell r="B79">
            <v>113403</v>
          </cell>
          <cell r="C79">
            <v>0</v>
          </cell>
          <cell r="E79">
            <v>132412</v>
          </cell>
          <cell r="F79">
            <v>0</v>
          </cell>
        </row>
        <row r="80">
          <cell r="B80">
            <v>113407</v>
          </cell>
          <cell r="C80">
            <v>2007087</v>
          </cell>
          <cell r="E80">
            <v>132413</v>
          </cell>
          <cell r="F80">
            <v>0</v>
          </cell>
        </row>
        <row r="81">
          <cell r="B81">
            <v>113408</v>
          </cell>
          <cell r="C81">
            <v>0</v>
          </cell>
          <cell r="E81">
            <v>132421</v>
          </cell>
          <cell r="F81">
            <v>0</v>
          </cell>
        </row>
        <row r="82">
          <cell r="B82">
            <v>113409</v>
          </cell>
          <cell r="C82">
            <v>0</v>
          </cell>
          <cell r="E82">
            <v>132422</v>
          </cell>
          <cell r="F82">
            <v>0</v>
          </cell>
        </row>
        <row r="83">
          <cell r="B83">
            <v>113410</v>
          </cell>
          <cell r="C83">
            <v>0</v>
          </cell>
          <cell r="E83">
            <v>132500</v>
          </cell>
          <cell r="F83">
            <v>2930844</v>
          </cell>
        </row>
        <row r="84">
          <cell r="B84">
            <v>113411</v>
          </cell>
          <cell r="C84">
            <v>1799527</v>
          </cell>
          <cell r="E84">
            <v>132501</v>
          </cell>
          <cell r="F84">
            <v>0</v>
          </cell>
        </row>
        <row r="85">
          <cell r="B85">
            <v>113412</v>
          </cell>
          <cell r="C85">
            <v>0</v>
          </cell>
          <cell r="E85">
            <v>132502</v>
          </cell>
          <cell r="F85">
            <v>1713592</v>
          </cell>
        </row>
        <row r="86">
          <cell r="B86">
            <v>113413</v>
          </cell>
          <cell r="C86">
            <v>0</v>
          </cell>
          <cell r="E86">
            <v>132503</v>
          </cell>
          <cell r="F86">
            <v>648373</v>
          </cell>
        </row>
        <row r="87">
          <cell r="B87">
            <v>113414</v>
          </cell>
          <cell r="C87">
            <v>0</v>
          </cell>
          <cell r="E87">
            <v>132504</v>
          </cell>
          <cell r="F87">
            <v>484039</v>
          </cell>
        </row>
        <row r="88">
          <cell r="B88">
            <v>113415</v>
          </cell>
          <cell r="C88">
            <v>0</v>
          </cell>
          <cell r="E88">
            <v>132505</v>
          </cell>
          <cell r="F88">
            <v>7260</v>
          </cell>
        </row>
        <row r="89">
          <cell r="B89">
            <v>113418</v>
          </cell>
          <cell r="C89">
            <v>0</v>
          </cell>
          <cell r="E89">
            <v>132506</v>
          </cell>
          <cell r="F89">
            <v>77580</v>
          </cell>
        </row>
        <row r="90">
          <cell r="B90">
            <v>113419</v>
          </cell>
          <cell r="C90">
            <v>0</v>
          </cell>
          <cell r="E90">
            <v>132600</v>
          </cell>
          <cell r="F90">
            <v>48141</v>
          </cell>
        </row>
        <row r="91">
          <cell r="B91">
            <v>113420</v>
          </cell>
          <cell r="C91">
            <v>0</v>
          </cell>
          <cell r="E91">
            <v>132601</v>
          </cell>
          <cell r="F91">
            <v>0</v>
          </cell>
        </row>
        <row r="92">
          <cell r="B92">
            <v>113421</v>
          </cell>
          <cell r="C92">
            <v>0</v>
          </cell>
          <cell r="E92">
            <v>132602</v>
          </cell>
          <cell r="F92">
            <v>0</v>
          </cell>
        </row>
        <row r="93">
          <cell r="B93">
            <v>113424</v>
          </cell>
          <cell r="C93">
            <v>0</v>
          </cell>
          <cell r="E93">
            <v>132603</v>
          </cell>
          <cell r="F93">
            <v>9424</v>
          </cell>
        </row>
        <row r="94">
          <cell r="B94">
            <v>113431</v>
          </cell>
          <cell r="C94">
            <v>0</v>
          </cell>
          <cell r="E94">
            <v>132604</v>
          </cell>
          <cell r="F94">
            <v>38716</v>
          </cell>
        </row>
        <row r="95">
          <cell r="B95">
            <v>113432</v>
          </cell>
          <cell r="C95">
            <v>0</v>
          </cell>
          <cell r="E95">
            <v>132621</v>
          </cell>
          <cell r="F95">
            <v>0</v>
          </cell>
        </row>
        <row r="96">
          <cell r="B96">
            <v>113433</v>
          </cell>
          <cell r="C96">
            <v>0</v>
          </cell>
          <cell r="E96">
            <v>132700</v>
          </cell>
          <cell r="F96">
            <v>3511959</v>
          </cell>
        </row>
        <row r="97">
          <cell r="B97">
            <v>113435</v>
          </cell>
          <cell r="C97">
            <v>0</v>
          </cell>
          <cell r="E97">
            <v>132701</v>
          </cell>
          <cell r="F97">
            <v>1400</v>
          </cell>
        </row>
        <row r="98">
          <cell r="B98">
            <v>113436</v>
          </cell>
          <cell r="C98">
            <v>0</v>
          </cell>
          <cell r="E98">
            <v>132702</v>
          </cell>
          <cell r="F98">
            <v>22018</v>
          </cell>
        </row>
        <row r="99">
          <cell r="B99">
            <v>113461</v>
          </cell>
          <cell r="C99">
            <v>0</v>
          </cell>
          <cell r="E99">
            <v>132703</v>
          </cell>
          <cell r="F99">
            <v>1176846</v>
          </cell>
        </row>
        <row r="100">
          <cell r="B100">
            <v>113471</v>
          </cell>
          <cell r="C100">
            <v>34625</v>
          </cell>
          <cell r="E100">
            <v>132704</v>
          </cell>
          <cell r="F100">
            <v>766842</v>
          </cell>
        </row>
        <row r="101">
          <cell r="B101">
            <v>113472</v>
          </cell>
          <cell r="C101">
            <v>0</v>
          </cell>
          <cell r="E101">
            <v>132705</v>
          </cell>
          <cell r="F101">
            <v>45476</v>
          </cell>
        </row>
        <row r="102">
          <cell r="B102">
            <v>113600</v>
          </cell>
          <cell r="C102">
            <v>0</v>
          </cell>
          <cell r="E102">
            <v>132706</v>
          </cell>
          <cell r="F102">
            <v>0</v>
          </cell>
        </row>
        <row r="103">
          <cell r="B103">
            <v>113700</v>
          </cell>
          <cell r="C103">
            <v>0</v>
          </cell>
          <cell r="E103">
            <v>132707</v>
          </cell>
          <cell r="F103">
            <v>8612</v>
          </cell>
        </row>
        <row r="104">
          <cell r="B104">
            <v>113701</v>
          </cell>
          <cell r="C104">
            <v>0</v>
          </cell>
          <cell r="E104">
            <v>132708</v>
          </cell>
          <cell r="F104">
            <v>10</v>
          </cell>
        </row>
        <row r="105">
          <cell r="B105">
            <v>113702</v>
          </cell>
          <cell r="C105">
            <v>0</v>
          </cell>
          <cell r="E105">
            <v>132709</v>
          </cell>
          <cell r="F105">
            <v>0</v>
          </cell>
        </row>
        <row r="106">
          <cell r="B106">
            <v>113703</v>
          </cell>
          <cell r="C106">
            <v>0</v>
          </cell>
          <cell r="E106">
            <v>132710</v>
          </cell>
          <cell r="F106">
            <v>0</v>
          </cell>
        </row>
        <row r="107">
          <cell r="B107">
            <v>113704</v>
          </cell>
          <cell r="C107">
            <v>0</v>
          </cell>
          <cell r="E107">
            <v>132711</v>
          </cell>
          <cell r="F107">
            <v>0</v>
          </cell>
        </row>
        <row r="108">
          <cell r="B108">
            <v>113705</v>
          </cell>
          <cell r="C108">
            <v>0</v>
          </cell>
          <cell r="E108">
            <v>132712</v>
          </cell>
          <cell r="F108">
            <v>0</v>
          </cell>
        </row>
        <row r="109">
          <cell r="B109">
            <v>113706</v>
          </cell>
          <cell r="C109">
            <v>0</v>
          </cell>
          <cell r="E109">
            <v>132713</v>
          </cell>
          <cell r="F109">
            <v>0</v>
          </cell>
        </row>
        <row r="110">
          <cell r="B110">
            <v>113707</v>
          </cell>
          <cell r="C110">
            <v>0</v>
          </cell>
          <cell r="E110">
            <v>132714</v>
          </cell>
          <cell r="F110">
            <v>0</v>
          </cell>
        </row>
        <row r="111">
          <cell r="B111">
            <v>113708</v>
          </cell>
          <cell r="C111">
            <v>0</v>
          </cell>
          <cell r="E111">
            <v>132715</v>
          </cell>
          <cell r="F111">
            <v>0</v>
          </cell>
        </row>
        <row r="112">
          <cell r="B112">
            <v>113709</v>
          </cell>
          <cell r="C112">
            <v>0</v>
          </cell>
          <cell r="E112">
            <v>132716</v>
          </cell>
          <cell r="F112">
            <v>0</v>
          </cell>
        </row>
        <row r="113">
          <cell r="B113">
            <v>113710</v>
          </cell>
          <cell r="C113">
            <v>0</v>
          </cell>
          <cell r="E113">
            <v>132717</v>
          </cell>
          <cell r="F113">
            <v>0</v>
          </cell>
        </row>
        <row r="114">
          <cell r="B114">
            <v>113721</v>
          </cell>
          <cell r="C114">
            <v>0</v>
          </cell>
          <cell r="E114">
            <v>132718</v>
          </cell>
          <cell r="F114">
            <v>0</v>
          </cell>
        </row>
        <row r="115">
          <cell r="B115">
            <v>113300</v>
          </cell>
          <cell r="C115">
            <v>0</v>
          </cell>
          <cell r="E115">
            <v>132720</v>
          </cell>
          <cell r="F115">
            <v>0</v>
          </cell>
        </row>
        <row r="116">
          <cell r="B116">
            <v>113500</v>
          </cell>
          <cell r="C116">
            <v>0</v>
          </cell>
          <cell r="E116">
            <v>132721</v>
          </cell>
          <cell r="F116">
            <v>0</v>
          </cell>
        </row>
        <row r="117">
          <cell r="B117">
            <v>114000</v>
          </cell>
          <cell r="C117">
            <v>147054097</v>
          </cell>
          <cell r="E117">
            <v>132722</v>
          </cell>
          <cell r="F117">
            <v>0</v>
          </cell>
        </row>
        <row r="118">
          <cell r="B118">
            <v>114100</v>
          </cell>
          <cell r="C118">
            <v>110392152</v>
          </cell>
          <cell r="E118">
            <v>132723</v>
          </cell>
          <cell r="F118">
            <v>0</v>
          </cell>
        </row>
        <row r="119">
          <cell r="B119">
            <v>114200</v>
          </cell>
          <cell r="C119">
            <v>83911217</v>
          </cell>
          <cell r="E119">
            <v>132724</v>
          </cell>
          <cell r="F119">
            <v>0</v>
          </cell>
        </row>
        <row r="120">
          <cell r="B120">
            <v>114201</v>
          </cell>
          <cell r="C120">
            <v>83911217</v>
          </cell>
          <cell r="E120">
            <v>132725</v>
          </cell>
          <cell r="F120">
            <v>1490756</v>
          </cell>
        </row>
        <row r="121">
          <cell r="B121">
            <v>114202</v>
          </cell>
          <cell r="C121">
            <v>83911217</v>
          </cell>
          <cell r="E121">
            <v>132726</v>
          </cell>
          <cell r="F121">
            <v>0</v>
          </cell>
        </row>
        <row r="122">
          <cell r="B122">
            <v>114203</v>
          </cell>
          <cell r="C122">
            <v>0</v>
          </cell>
          <cell r="E122">
            <v>132800</v>
          </cell>
          <cell r="F122">
            <v>448920</v>
          </cell>
        </row>
        <row r="123">
          <cell r="B123">
            <v>114300</v>
          </cell>
          <cell r="C123">
            <v>25287085</v>
          </cell>
          <cell r="E123">
            <v>132801</v>
          </cell>
          <cell r="F123">
            <v>0</v>
          </cell>
        </row>
        <row r="124">
          <cell r="B124">
            <v>114400</v>
          </cell>
          <cell r="C124">
            <v>130127</v>
          </cell>
          <cell r="E124">
            <v>132802</v>
          </cell>
          <cell r="F124">
            <v>73820</v>
          </cell>
        </row>
        <row r="125">
          <cell r="B125">
            <v>114401</v>
          </cell>
          <cell r="C125">
            <v>0</v>
          </cell>
          <cell r="E125">
            <v>132803</v>
          </cell>
          <cell r="F125">
            <v>12500</v>
          </cell>
        </row>
        <row r="126">
          <cell r="B126">
            <v>114402</v>
          </cell>
          <cell r="C126">
            <v>0</v>
          </cell>
          <cell r="E126">
            <v>132804</v>
          </cell>
          <cell r="F126">
            <v>362600</v>
          </cell>
        </row>
        <row r="127">
          <cell r="B127">
            <v>114403</v>
          </cell>
          <cell r="C127">
            <v>0</v>
          </cell>
          <cell r="E127">
            <v>132900</v>
          </cell>
          <cell r="F127">
            <v>0</v>
          </cell>
        </row>
        <row r="128">
          <cell r="B128">
            <v>114404</v>
          </cell>
          <cell r="C128">
            <v>127256</v>
          </cell>
          <cell r="E128">
            <v>132901</v>
          </cell>
          <cell r="F128">
            <v>0</v>
          </cell>
        </row>
        <row r="129">
          <cell r="B129">
            <v>114405</v>
          </cell>
          <cell r="C129">
            <v>2871</v>
          </cell>
          <cell r="E129">
            <v>132902</v>
          </cell>
          <cell r="F129">
            <v>0</v>
          </cell>
        </row>
        <row r="130">
          <cell r="B130">
            <v>114500</v>
          </cell>
          <cell r="C130">
            <v>4723</v>
          </cell>
          <cell r="E130">
            <v>133900</v>
          </cell>
          <cell r="F130">
            <v>0</v>
          </cell>
        </row>
        <row r="131">
          <cell r="B131">
            <v>114600</v>
          </cell>
          <cell r="C131">
            <v>0</v>
          </cell>
          <cell r="E131">
            <v>134000</v>
          </cell>
          <cell r="F131">
            <v>879</v>
          </cell>
        </row>
        <row r="132">
          <cell r="B132">
            <v>114700</v>
          </cell>
          <cell r="C132">
            <v>57500</v>
          </cell>
          <cell r="E132">
            <v>134001</v>
          </cell>
          <cell r="F132">
            <v>0</v>
          </cell>
        </row>
        <row r="133">
          <cell r="B133">
            <v>114800</v>
          </cell>
          <cell r="C133">
            <v>16830</v>
          </cell>
          <cell r="E133">
            <v>134002</v>
          </cell>
          <cell r="F133">
            <v>879</v>
          </cell>
        </row>
        <row r="134">
          <cell r="B134">
            <v>114900</v>
          </cell>
          <cell r="C134">
            <v>202240</v>
          </cell>
          <cell r="E134">
            <v>134003</v>
          </cell>
          <cell r="F134">
            <v>0</v>
          </cell>
        </row>
        <row r="135">
          <cell r="B135">
            <v>114901</v>
          </cell>
          <cell r="C135">
            <v>200620</v>
          </cell>
          <cell r="E135">
            <v>134004</v>
          </cell>
          <cell r="F135">
            <v>0</v>
          </cell>
        </row>
        <row r="136">
          <cell r="B136">
            <v>114902</v>
          </cell>
          <cell r="C136">
            <v>0</v>
          </cell>
          <cell r="E136">
            <v>134005</v>
          </cell>
          <cell r="F136">
            <v>0</v>
          </cell>
        </row>
        <row r="137">
          <cell r="B137">
            <v>114903</v>
          </cell>
          <cell r="C137">
            <v>0</v>
          </cell>
          <cell r="E137">
            <v>134006</v>
          </cell>
          <cell r="F137">
            <v>0</v>
          </cell>
        </row>
        <row r="138">
          <cell r="B138">
            <v>114904</v>
          </cell>
          <cell r="C138">
            <v>1620</v>
          </cell>
          <cell r="E138">
            <v>134007</v>
          </cell>
          <cell r="F138">
            <v>0</v>
          </cell>
        </row>
        <row r="139">
          <cell r="B139">
            <v>115000</v>
          </cell>
          <cell r="C139">
            <v>762430</v>
          </cell>
          <cell r="E139">
            <v>136000</v>
          </cell>
          <cell r="F139">
            <v>36079174</v>
          </cell>
        </row>
        <row r="140">
          <cell r="B140">
            <v>115001</v>
          </cell>
          <cell r="C140">
            <v>0</v>
          </cell>
          <cell r="E140">
            <v>136100</v>
          </cell>
          <cell r="F140">
            <v>0</v>
          </cell>
        </row>
        <row r="141">
          <cell r="B141">
            <v>115002</v>
          </cell>
          <cell r="C141">
            <v>0</v>
          </cell>
          <cell r="E141">
            <v>136101</v>
          </cell>
          <cell r="F141">
            <v>0</v>
          </cell>
        </row>
        <row r="142">
          <cell r="B142">
            <v>115003</v>
          </cell>
          <cell r="C142">
            <v>59290</v>
          </cell>
          <cell r="E142">
            <v>136102</v>
          </cell>
          <cell r="F142">
            <v>0</v>
          </cell>
        </row>
        <row r="143">
          <cell r="B143">
            <v>115004</v>
          </cell>
          <cell r="C143">
            <v>0</v>
          </cell>
          <cell r="E143">
            <v>136103</v>
          </cell>
          <cell r="F143">
            <v>0</v>
          </cell>
        </row>
        <row r="144">
          <cell r="B144">
            <v>115005</v>
          </cell>
          <cell r="C144">
            <v>23580</v>
          </cell>
          <cell r="E144">
            <v>136104</v>
          </cell>
          <cell r="F144">
            <v>0</v>
          </cell>
        </row>
        <row r="145">
          <cell r="B145">
            <v>115006</v>
          </cell>
          <cell r="C145">
            <v>0</v>
          </cell>
          <cell r="E145">
            <v>136105</v>
          </cell>
          <cell r="F145">
            <v>0</v>
          </cell>
        </row>
        <row r="146">
          <cell r="B146">
            <v>115007</v>
          </cell>
          <cell r="C146">
            <v>679560</v>
          </cell>
          <cell r="E146">
            <v>136106</v>
          </cell>
          <cell r="F146">
            <v>0</v>
          </cell>
        </row>
        <row r="147">
          <cell r="B147">
            <v>115008</v>
          </cell>
          <cell r="C147">
            <v>0</v>
          </cell>
          <cell r="E147">
            <v>136107</v>
          </cell>
          <cell r="F147">
            <v>0</v>
          </cell>
        </row>
        <row r="148">
          <cell r="B148">
            <v>115100</v>
          </cell>
          <cell r="C148">
            <v>20000</v>
          </cell>
          <cell r="E148">
            <v>136108</v>
          </cell>
          <cell r="F148">
            <v>0</v>
          </cell>
        </row>
        <row r="149">
          <cell r="B149">
            <v>115101</v>
          </cell>
          <cell r="C149">
            <v>20000</v>
          </cell>
          <cell r="E149">
            <v>136109</v>
          </cell>
          <cell r="F149">
            <v>0</v>
          </cell>
        </row>
        <row r="150">
          <cell r="B150">
            <v>115200</v>
          </cell>
          <cell r="C150">
            <v>0</v>
          </cell>
          <cell r="E150">
            <v>136112</v>
          </cell>
          <cell r="F150">
            <v>0</v>
          </cell>
        </row>
        <row r="151">
          <cell r="B151">
            <v>115300</v>
          </cell>
          <cell r="C151">
            <v>0</v>
          </cell>
          <cell r="E151">
            <v>136113</v>
          </cell>
          <cell r="F151">
            <v>0</v>
          </cell>
        </row>
        <row r="152">
          <cell r="B152">
            <v>115400</v>
          </cell>
          <cell r="C152">
            <v>0</v>
          </cell>
          <cell r="E152">
            <v>136114</v>
          </cell>
          <cell r="F152">
            <v>0</v>
          </cell>
        </row>
        <row r="153">
          <cell r="B153">
            <v>117000</v>
          </cell>
          <cell r="C153">
            <v>36661944</v>
          </cell>
          <cell r="E153">
            <v>136200</v>
          </cell>
          <cell r="F153">
            <v>36055400</v>
          </cell>
        </row>
        <row r="154">
          <cell r="B154">
            <v>117100</v>
          </cell>
          <cell r="C154">
            <v>0</v>
          </cell>
          <cell r="E154">
            <v>136201</v>
          </cell>
          <cell r="F154">
            <v>0</v>
          </cell>
        </row>
        <row r="155">
          <cell r="B155">
            <v>117200</v>
          </cell>
          <cell r="C155">
            <v>26794604</v>
          </cell>
          <cell r="E155">
            <v>136202</v>
          </cell>
          <cell r="F155">
            <v>26525726</v>
          </cell>
        </row>
        <row r="156">
          <cell r="B156">
            <v>117300</v>
          </cell>
          <cell r="C156">
            <v>0</v>
          </cell>
          <cell r="E156">
            <v>136203</v>
          </cell>
          <cell r="F156">
            <v>0</v>
          </cell>
        </row>
        <row r="157">
          <cell r="B157">
            <v>117400</v>
          </cell>
          <cell r="C157">
            <v>0</v>
          </cell>
          <cell r="E157">
            <v>136204</v>
          </cell>
          <cell r="F157">
            <v>0</v>
          </cell>
        </row>
        <row r="158">
          <cell r="B158">
            <v>117500</v>
          </cell>
          <cell r="C158">
            <v>0</v>
          </cell>
          <cell r="E158">
            <v>136205</v>
          </cell>
          <cell r="F158">
            <v>0</v>
          </cell>
        </row>
        <row r="159">
          <cell r="B159">
            <v>117600</v>
          </cell>
          <cell r="C159">
            <v>0</v>
          </cell>
          <cell r="E159">
            <v>136206</v>
          </cell>
          <cell r="F159">
            <v>0</v>
          </cell>
        </row>
        <row r="160">
          <cell r="B160">
            <v>117700</v>
          </cell>
          <cell r="C160">
            <v>4172875</v>
          </cell>
          <cell r="E160">
            <v>136207</v>
          </cell>
          <cell r="F160">
            <v>0</v>
          </cell>
        </row>
        <row r="161">
          <cell r="B161">
            <v>117800</v>
          </cell>
          <cell r="C161">
            <v>0</v>
          </cell>
          <cell r="E161">
            <v>136208</v>
          </cell>
          <cell r="F161">
            <v>4005575</v>
          </cell>
        </row>
        <row r="162">
          <cell r="B162">
            <v>117900</v>
          </cell>
          <cell r="C162">
            <v>0</v>
          </cell>
          <cell r="E162">
            <v>136209</v>
          </cell>
          <cell r="F162">
            <v>0</v>
          </cell>
        </row>
        <row r="163">
          <cell r="B163">
            <v>118000</v>
          </cell>
          <cell r="C163">
            <v>0</v>
          </cell>
          <cell r="E163">
            <v>136210</v>
          </cell>
          <cell r="F163">
            <v>0</v>
          </cell>
        </row>
        <row r="164">
          <cell r="B164">
            <v>118100</v>
          </cell>
          <cell r="C164">
            <v>0</v>
          </cell>
          <cell r="E164">
            <v>136211</v>
          </cell>
          <cell r="F164">
            <v>0</v>
          </cell>
        </row>
        <row r="165">
          <cell r="B165">
            <v>118200</v>
          </cell>
          <cell r="C165">
            <v>0</v>
          </cell>
          <cell r="E165">
            <v>136212</v>
          </cell>
          <cell r="F165">
            <v>0</v>
          </cell>
        </row>
        <row r="166">
          <cell r="B166">
            <v>118300</v>
          </cell>
          <cell r="C166">
            <v>2915936</v>
          </cell>
          <cell r="E166">
            <v>136213</v>
          </cell>
          <cell r="F166">
            <v>0</v>
          </cell>
        </row>
        <row r="167">
          <cell r="B167">
            <v>118400</v>
          </cell>
          <cell r="C167">
            <v>1559206</v>
          </cell>
          <cell r="E167">
            <v>136214</v>
          </cell>
          <cell r="F167">
            <v>2888676</v>
          </cell>
        </row>
        <row r="168">
          <cell r="B168">
            <v>118500</v>
          </cell>
          <cell r="C168">
            <v>0</v>
          </cell>
          <cell r="E168">
            <v>136215</v>
          </cell>
          <cell r="F168">
            <v>1416100</v>
          </cell>
        </row>
        <row r="169">
          <cell r="B169">
            <v>118600</v>
          </cell>
          <cell r="C169">
            <v>1219323</v>
          </cell>
          <cell r="E169">
            <v>136216</v>
          </cell>
          <cell r="F169">
            <v>0</v>
          </cell>
        </row>
        <row r="170">
          <cell r="B170">
            <v>118700</v>
          </cell>
          <cell r="C170">
            <v>0</v>
          </cell>
          <cell r="E170">
            <v>136221</v>
          </cell>
          <cell r="F170">
            <v>1219323</v>
          </cell>
        </row>
        <row r="171">
          <cell r="B171">
            <v>119000</v>
          </cell>
          <cell r="C171">
            <v>23774</v>
          </cell>
          <cell r="E171">
            <v>136223</v>
          </cell>
          <cell r="F171">
            <v>1219323</v>
          </cell>
        </row>
        <row r="172">
          <cell r="B172">
            <v>119200</v>
          </cell>
          <cell r="C172">
            <v>0</v>
          </cell>
          <cell r="E172">
            <v>136224</v>
          </cell>
          <cell r="F172">
            <v>0</v>
          </cell>
        </row>
        <row r="173">
          <cell r="B173">
            <v>119300</v>
          </cell>
          <cell r="C173">
            <v>23774</v>
          </cell>
          <cell r="E173">
            <v>136222</v>
          </cell>
          <cell r="F173">
            <v>0</v>
          </cell>
        </row>
        <row r="174">
          <cell r="B174">
            <v>119301</v>
          </cell>
          <cell r="C174">
            <v>3600</v>
          </cell>
          <cell r="E174">
            <v>136231</v>
          </cell>
          <cell r="F174">
            <v>0</v>
          </cell>
        </row>
        <row r="175">
          <cell r="B175">
            <v>119302</v>
          </cell>
          <cell r="C175">
            <v>0</v>
          </cell>
          <cell r="E175">
            <v>136500</v>
          </cell>
          <cell r="F175">
            <v>0</v>
          </cell>
        </row>
        <row r="176">
          <cell r="B176">
            <v>119303</v>
          </cell>
          <cell r="C176">
            <v>0</v>
          </cell>
          <cell r="E176">
            <v>136501</v>
          </cell>
          <cell r="F176">
            <v>0</v>
          </cell>
        </row>
        <row r="177">
          <cell r="B177">
            <v>119304</v>
          </cell>
          <cell r="C177">
            <v>20174</v>
          </cell>
          <cell r="E177">
            <v>136502</v>
          </cell>
          <cell r="F177">
            <v>0</v>
          </cell>
        </row>
        <row r="178">
          <cell r="B178">
            <v>119305</v>
          </cell>
          <cell r="C178">
            <v>0</v>
          </cell>
          <cell r="E178">
            <v>136503</v>
          </cell>
          <cell r="F178">
            <v>0</v>
          </cell>
        </row>
        <row r="179">
          <cell r="B179">
            <v>119306</v>
          </cell>
          <cell r="C179">
            <v>0</v>
          </cell>
          <cell r="E179">
            <v>136504</v>
          </cell>
          <cell r="F179">
            <v>0</v>
          </cell>
        </row>
        <row r="180">
          <cell r="B180">
            <v>119307</v>
          </cell>
          <cell r="C180">
            <v>0</v>
          </cell>
          <cell r="E180">
            <v>136511</v>
          </cell>
          <cell r="F180">
            <v>0</v>
          </cell>
        </row>
        <row r="181">
          <cell r="B181">
            <v>119100</v>
          </cell>
          <cell r="C181">
            <v>0</v>
          </cell>
          <cell r="E181">
            <v>136600</v>
          </cell>
          <cell r="F181">
            <v>0</v>
          </cell>
        </row>
        <row r="182">
          <cell r="B182">
            <v>120000</v>
          </cell>
          <cell r="C182">
            <v>1211198</v>
          </cell>
          <cell r="E182">
            <v>136601</v>
          </cell>
          <cell r="F182">
            <v>0</v>
          </cell>
        </row>
        <row r="183">
          <cell r="B183">
            <v>120100</v>
          </cell>
          <cell r="C183">
            <v>0</v>
          </cell>
          <cell r="E183">
            <v>136611</v>
          </cell>
          <cell r="F183">
            <v>0</v>
          </cell>
        </row>
        <row r="184">
          <cell r="B184">
            <v>120200</v>
          </cell>
          <cell r="C184">
            <v>0</v>
          </cell>
          <cell r="E184">
            <v>136700</v>
          </cell>
          <cell r="F184">
            <v>23774</v>
          </cell>
        </row>
        <row r="185">
          <cell r="B185">
            <v>120201</v>
          </cell>
          <cell r="C185">
            <v>0</v>
          </cell>
          <cell r="E185">
            <v>136701</v>
          </cell>
          <cell r="F185">
            <v>3600</v>
          </cell>
        </row>
        <row r="186">
          <cell r="B186">
            <v>120202</v>
          </cell>
          <cell r="C186">
            <v>0</v>
          </cell>
          <cell r="E186">
            <v>136702</v>
          </cell>
          <cell r="F186">
            <v>0</v>
          </cell>
        </row>
        <row r="187">
          <cell r="B187">
            <v>120203</v>
          </cell>
          <cell r="C187">
            <v>0</v>
          </cell>
          <cell r="E187">
            <v>136703</v>
          </cell>
          <cell r="F187">
            <v>0</v>
          </cell>
        </row>
        <row r="188">
          <cell r="B188">
            <v>120300</v>
          </cell>
          <cell r="C188">
            <v>0</v>
          </cell>
          <cell r="E188">
            <v>136704</v>
          </cell>
          <cell r="F188">
            <v>20174</v>
          </cell>
        </row>
        <row r="189">
          <cell r="B189">
            <v>120500</v>
          </cell>
          <cell r="C189">
            <v>0</v>
          </cell>
          <cell r="E189">
            <v>136705</v>
          </cell>
          <cell r="F189">
            <v>0</v>
          </cell>
        </row>
        <row r="190">
          <cell r="B190">
            <v>121000</v>
          </cell>
          <cell r="C190">
            <v>1211147</v>
          </cell>
          <cell r="E190">
            <v>136706</v>
          </cell>
          <cell r="F190">
            <v>0</v>
          </cell>
        </row>
        <row r="191">
          <cell r="B191">
            <v>121100</v>
          </cell>
          <cell r="C191">
            <v>523966</v>
          </cell>
          <cell r="E191">
            <v>136707</v>
          </cell>
          <cell r="F191">
            <v>0</v>
          </cell>
        </row>
        <row r="192">
          <cell r="B192">
            <v>121200</v>
          </cell>
          <cell r="C192">
            <v>445832</v>
          </cell>
          <cell r="E192">
            <v>137000</v>
          </cell>
          <cell r="F192">
            <v>0</v>
          </cell>
        </row>
        <row r="193">
          <cell r="B193">
            <v>121201</v>
          </cell>
          <cell r="C193">
            <v>349912</v>
          </cell>
          <cell r="E193">
            <v>137100</v>
          </cell>
          <cell r="F193">
            <v>0</v>
          </cell>
        </row>
        <row r="194">
          <cell r="B194">
            <v>121202</v>
          </cell>
          <cell r="C194">
            <v>95920</v>
          </cell>
          <cell r="E194">
            <v>137200</v>
          </cell>
          <cell r="F194">
            <v>0</v>
          </cell>
        </row>
        <row r="195">
          <cell r="B195">
            <v>121300</v>
          </cell>
          <cell r="C195">
            <v>0</v>
          </cell>
          <cell r="E195">
            <v>137201</v>
          </cell>
          <cell r="F195">
            <v>0</v>
          </cell>
        </row>
        <row r="196">
          <cell r="B196">
            <v>121400</v>
          </cell>
          <cell r="C196">
            <v>241349</v>
          </cell>
          <cell r="E196">
            <v>137202</v>
          </cell>
          <cell r="F196">
            <v>0</v>
          </cell>
        </row>
        <row r="197">
          <cell r="B197">
            <v>121401</v>
          </cell>
          <cell r="C197">
            <v>12061</v>
          </cell>
          <cell r="E197">
            <v>140000</v>
          </cell>
          <cell r="F197">
            <v>3631918</v>
          </cell>
        </row>
        <row r="198">
          <cell r="B198">
            <v>121402</v>
          </cell>
          <cell r="C198">
            <v>0</v>
          </cell>
          <cell r="E198">
            <v>140100</v>
          </cell>
          <cell r="F198">
            <v>0</v>
          </cell>
        </row>
        <row r="199">
          <cell r="B199">
            <v>121403</v>
          </cell>
          <cell r="C199">
            <v>229288</v>
          </cell>
          <cell r="E199">
            <v>140200</v>
          </cell>
          <cell r="F199">
            <v>213101</v>
          </cell>
        </row>
        <row r="200">
          <cell r="B200">
            <v>121411</v>
          </cell>
          <cell r="C200">
            <v>0</v>
          </cell>
          <cell r="E200">
            <v>140300</v>
          </cell>
          <cell r="F200">
            <v>0</v>
          </cell>
        </row>
        <row r="201">
          <cell r="B201">
            <v>121500</v>
          </cell>
          <cell r="C201">
            <v>0</v>
          </cell>
          <cell r="E201">
            <v>140400</v>
          </cell>
          <cell r="F201">
            <v>2543481</v>
          </cell>
        </row>
        <row r="202">
          <cell r="B202">
            <v>121501</v>
          </cell>
          <cell r="C202">
            <v>0</v>
          </cell>
          <cell r="E202">
            <v>140401</v>
          </cell>
          <cell r="F202">
            <v>2543481</v>
          </cell>
        </row>
        <row r="203">
          <cell r="B203">
            <v>121502</v>
          </cell>
          <cell r="C203">
            <v>0</v>
          </cell>
          <cell r="E203">
            <v>140402</v>
          </cell>
          <cell r="F203">
            <v>0</v>
          </cell>
        </row>
        <row r="204">
          <cell r="B204">
            <v>121503</v>
          </cell>
          <cell r="C204">
            <v>0</v>
          </cell>
          <cell r="E204">
            <v>140411</v>
          </cell>
          <cell r="F204">
            <v>0</v>
          </cell>
        </row>
        <row r="205">
          <cell r="B205">
            <v>121504</v>
          </cell>
          <cell r="C205">
            <v>0</v>
          </cell>
          <cell r="E205">
            <v>140500</v>
          </cell>
          <cell r="F205">
            <v>11813</v>
          </cell>
        </row>
        <row r="206">
          <cell r="B206">
            <v>122000</v>
          </cell>
          <cell r="C206">
            <v>51</v>
          </cell>
          <cell r="E206">
            <v>140501</v>
          </cell>
          <cell r="F206">
            <v>11813</v>
          </cell>
        </row>
        <row r="207">
          <cell r="B207">
            <v>122100</v>
          </cell>
          <cell r="C207">
            <v>0</v>
          </cell>
          <cell r="E207">
            <v>140502</v>
          </cell>
          <cell r="F207">
            <v>0</v>
          </cell>
        </row>
        <row r="208">
          <cell r="B208">
            <v>122101</v>
          </cell>
          <cell r="C208">
            <v>0</v>
          </cell>
          <cell r="E208">
            <v>140511</v>
          </cell>
          <cell r="F208">
            <v>0</v>
          </cell>
        </row>
        <row r="209">
          <cell r="B209">
            <v>122111</v>
          </cell>
          <cell r="C209">
            <v>0</v>
          </cell>
          <cell r="E209">
            <v>140600</v>
          </cell>
          <cell r="F209">
            <v>0</v>
          </cell>
        </row>
        <row r="210">
          <cell r="B210">
            <v>122200</v>
          </cell>
          <cell r="C210">
            <v>0</v>
          </cell>
          <cell r="E210">
            <v>140700</v>
          </cell>
          <cell r="F210">
            <v>197527</v>
          </cell>
        </row>
        <row r="211">
          <cell r="B211">
            <v>122201</v>
          </cell>
          <cell r="C211">
            <v>0</v>
          </cell>
          <cell r="E211">
            <v>140701</v>
          </cell>
          <cell r="F211">
            <v>197527</v>
          </cell>
        </row>
        <row r="212">
          <cell r="B212">
            <v>122202</v>
          </cell>
          <cell r="C212">
            <v>0</v>
          </cell>
          <cell r="E212">
            <v>140702</v>
          </cell>
          <cell r="F212">
            <v>0</v>
          </cell>
        </row>
        <row r="213">
          <cell r="B213">
            <v>122300</v>
          </cell>
          <cell r="C213">
            <v>0</v>
          </cell>
          <cell r="E213">
            <v>140703</v>
          </cell>
          <cell r="F213">
            <v>0</v>
          </cell>
        </row>
        <row r="214">
          <cell r="B214">
            <v>122301</v>
          </cell>
          <cell r="C214">
            <v>0</v>
          </cell>
          <cell r="E214">
            <v>140704</v>
          </cell>
          <cell r="F214">
            <v>0</v>
          </cell>
        </row>
        <row r="215">
          <cell r="B215">
            <v>122302</v>
          </cell>
          <cell r="C215">
            <v>0</v>
          </cell>
          <cell r="E215">
            <v>140705</v>
          </cell>
          <cell r="F215">
            <v>0</v>
          </cell>
        </row>
        <row r="216">
          <cell r="B216">
            <v>122400</v>
          </cell>
          <cell r="C216">
            <v>0</v>
          </cell>
          <cell r="E216">
            <v>140706</v>
          </cell>
          <cell r="F216">
            <v>0</v>
          </cell>
        </row>
        <row r="217">
          <cell r="B217">
            <v>122800</v>
          </cell>
          <cell r="C217">
            <v>51</v>
          </cell>
          <cell r="E217">
            <v>140707</v>
          </cell>
          <cell r="F217">
            <v>0</v>
          </cell>
        </row>
        <row r="218">
          <cell r="B218">
            <v>122801</v>
          </cell>
          <cell r="C218">
            <v>0</v>
          </cell>
          <cell r="E218">
            <v>140708</v>
          </cell>
          <cell r="F218">
            <v>0</v>
          </cell>
        </row>
        <row r="219">
          <cell r="B219">
            <v>122802</v>
          </cell>
          <cell r="C219">
            <v>51</v>
          </cell>
          <cell r="E219">
            <v>140721</v>
          </cell>
          <cell r="F219">
            <v>0</v>
          </cell>
        </row>
        <row r="220">
          <cell r="B220">
            <v>122820</v>
          </cell>
          <cell r="C220">
            <v>0</v>
          </cell>
          <cell r="E220">
            <v>140800</v>
          </cell>
          <cell r="F220">
            <v>187729</v>
          </cell>
        </row>
        <row r="221">
          <cell r="B221">
            <v>123000</v>
          </cell>
          <cell r="C221">
            <v>0</v>
          </cell>
          <cell r="E221">
            <v>140801</v>
          </cell>
          <cell r="F221">
            <v>0</v>
          </cell>
        </row>
        <row r="222">
          <cell r="B222">
            <v>123100</v>
          </cell>
          <cell r="C222">
            <v>0</v>
          </cell>
          <cell r="E222">
            <v>140802</v>
          </cell>
          <cell r="F222">
            <v>5546</v>
          </cell>
        </row>
        <row r="223">
          <cell r="B223">
            <v>123200</v>
          </cell>
          <cell r="C223">
            <v>0</v>
          </cell>
          <cell r="E223">
            <v>140803</v>
          </cell>
          <cell r="F223">
            <v>0</v>
          </cell>
        </row>
        <row r="224">
          <cell r="B224">
            <v>124000</v>
          </cell>
          <cell r="C224">
            <v>1897423</v>
          </cell>
          <cell r="E224">
            <v>140804</v>
          </cell>
          <cell r="F224">
            <v>0</v>
          </cell>
        </row>
        <row r="225">
          <cell r="B225">
            <v>124100</v>
          </cell>
          <cell r="C225">
            <v>0</v>
          </cell>
          <cell r="E225">
            <v>140805</v>
          </cell>
          <cell r="F225">
            <v>0</v>
          </cell>
        </row>
        <row r="226">
          <cell r="B226">
            <v>124200</v>
          </cell>
          <cell r="C226">
            <v>0</v>
          </cell>
          <cell r="E226">
            <v>140806</v>
          </cell>
          <cell r="F226">
            <v>0</v>
          </cell>
        </row>
        <row r="227">
          <cell r="B227">
            <v>124300</v>
          </cell>
          <cell r="C227">
            <v>0</v>
          </cell>
          <cell r="E227">
            <v>140807</v>
          </cell>
          <cell r="F227">
            <v>0</v>
          </cell>
        </row>
        <row r="228">
          <cell r="B228">
            <v>124400</v>
          </cell>
          <cell r="C228">
            <v>265478</v>
          </cell>
          <cell r="E228">
            <v>140808</v>
          </cell>
          <cell r="F228">
            <v>0</v>
          </cell>
        </row>
        <row r="229">
          <cell r="B229">
            <v>124401</v>
          </cell>
          <cell r="C229">
            <v>0</v>
          </cell>
          <cell r="E229">
            <v>140809</v>
          </cell>
          <cell r="F229">
            <v>0</v>
          </cell>
        </row>
        <row r="230">
          <cell r="B230">
            <v>124402</v>
          </cell>
          <cell r="C230">
            <v>0</v>
          </cell>
          <cell r="E230">
            <v>140810</v>
          </cell>
          <cell r="F230">
            <v>100000</v>
          </cell>
        </row>
        <row r="231">
          <cell r="B231">
            <v>124403</v>
          </cell>
          <cell r="C231">
            <v>0</v>
          </cell>
          <cell r="E231">
            <v>140811</v>
          </cell>
          <cell r="F231">
            <v>82183</v>
          </cell>
        </row>
        <row r="232">
          <cell r="B232">
            <v>124404</v>
          </cell>
          <cell r="C232">
            <v>0</v>
          </cell>
          <cell r="E232">
            <v>140821</v>
          </cell>
          <cell r="F232">
            <v>0</v>
          </cell>
        </row>
        <row r="233">
          <cell r="B233">
            <v>124405</v>
          </cell>
          <cell r="C233">
            <v>0</v>
          </cell>
          <cell r="E233">
            <v>140822</v>
          </cell>
          <cell r="F233">
            <v>0</v>
          </cell>
        </row>
        <row r="234">
          <cell r="B234">
            <v>124406</v>
          </cell>
          <cell r="C234">
            <v>0</v>
          </cell>
          <cell r="E234">
            <v>140823</v>
          </cell>
          <cell r="F234">
            <v>0</v>
          </cell>
        </row>
        <row r="235">
          <cell r="B235">
            <v>124411</v>
          </cell>
          <cell r="C235">
            <v>16024</v>
          </cell>
          <cell r="E235">
            <v>140824</v>
          </cell>
          <cell r="F235">
            <v>0</v>
          </cell>
        </row>
        <row r="236">
          <cell r="B236">
            <v>124412</v>
          </cell>
          <cell r="C236">
            <v>4270</v>
          </cell>
          <cell r="E236">
            <v>140825</v>
          </cell>
          <cell r="F236">
            <v>0</v>
          </cell>
        </row>
        <row r="237">
          <cell r="B237">
            <v>124413</v>
          </cell>
          <cell r="C237">
            <v>0</v>
          </cell>
          <cell r="E237">
            <v>140826</v>
          </cell>
          <cell r="F237">
            <v>0</v>
          </cell>
        </row>
        <row r="238">
          <cell r="B238">
            <v>124414</v>
          </cell>
          <cell r="C238">
            <v>0</v>
          </cell>
          <cell r="E238">
            <v>140827</v>
          </cell>
          <cell r="F238">
            <v>0</v>
          </cell>
        </row>
        <row r="239">
          <cell r="B239">
            <v>124416</v>
          </cell>
          <cell r="C239">
            <v>11754</v>
          </cell>
          <cell r="E239">
            <v>140828</v>
          </cell>
          <cell r="F239">
            <v>0</v>
          </cell>
        </row>
        <row r="240">
          <cell r="B240">
            <v>124417</v>
          </cell>
          <cell r="C240">
            <v>0</v>
          </cell>
          <cell r="E240">
            <v>140829</v>
          </cell>
          <cell r="F240">
            <v>0</v>
          </cell>
        </row>
        <row r="241">
          <cell r="B241">
            <v>124418</v>
          </cell>
          <cell r="C241">
            <v>0</v>
          </cell>
          <cell r="E241">
            <v>140830</v>
          </cell>
          <cell r="F241">
            <v>0</v>
          </cell>
        </row>
        <row r="242">
          <cell r="B242">
            <v>124421</v>
          </cell>
          <cell r="C242">
            <v>247979</v>
          </cell>
          <cell r="E242">
            <v>140831</v>
          </cell>
          <cell r="F242">
            <v>0</v>
          </cell>
        </row>
        <row r="243">
          <cell r="B243">
            <v>124422</v>
          </cell>
          <cell r="C243">
            <v>18824</v>
          </cell>
          <cell r="E243">
            <v>140832</v>
          </cell>
          <cell r="F243">
            <v>0</v>
          </cell>
        </row>
        <row r="244">
          <cell r="B244">
            <v>124423</v>
          </cell>
          <cell r="C244">
            <v>4530</v>
          </cell>
          <cell r="E244">
            <v>140833</v>
          </cell>
          <cell r="F244">
            <v>0</v>
          </cell>
        </row>
        <row r="245">
          <cell r="B245">
            <v>124424</v>
          </cell>
          <cell r="C245">
            <v>0</v>
          </cell>
          <cell r="E245">
            <v>140900</v>
          </cell>
          <cell r="F245">
            <v>55626</v>
          </cell>
        </row>
        <row r="246">
          <cell r="B246">
            <v>124425</v>
          </cell>
          <cell r="C246">
            <v>65695</v>
          </cell>
          <cell r="E246">
            <v>140901</v>
          </cell>
          <cell r="F246">
            <v>8318</v>
          </cell>
        </row>
        <row r="247">
          <cell r="B247">
            <v>124426</v>
          </cell>
          <cell r="C247">
            <v>9251</v>
          </cell>
          <cell r="E247">
            <v>140902</v>
          </cell>
          <cell r="F247">
            <v>41725</v>
          </cell>
        </row>
        <row r="248">
          <cell r="B248">
            <v>124427</v>
          </cell>
          <cell r="C248">
            <v>12256</v>
          </cell>
          <cell r="E248">
            <v>140921</v>
          </cell>
          <cell r="F248">
            <v>18693</v>
          </cell>
        </row>
        <row r="249">
          <cell r="B249">
            <v>124428</v>
          </cell>
          <cell r="C249">
            <v>70</v>
          </cell>
          <cell r="E249">
            <v>140922</v>
          </cell>
          <cell r="F249">
            <v>23032</v>
          </cell>
        </row>
        <row r="250">
          <cell r="B250">
            <v>124429</v>
          </cell>
          <cell r="C250">
            <v>137353</v>
          </cell>
          <cell r="E250">
            <v>140923</v>
          </cell>
          <cell r="F250">
            <v>0</v>
          </cell>
        </row>
        <row r="251">
          <cell r="B251">
            <v>124431</v>
          </cell>
          <cell r="C251">
            <v>1474</v>
          </cell>
          <cell r="E251">
            <v>140924</v>
          </cell>
          <cell r="F251">
            <v>0</v>
          </cell>
        </row>
        <row r="252">
          <cell r="B252">
            <v>124432</v>
          </cell>
          <cell r="C252">
            <v>1474</v>
          </cell>
          <cell r="E252">
            <v>140925</v>
          </cell>
          <cell r="F252">
            <v>0</v>
          </cell>
        </row>
        <row r="253">
          <cell r="B253">
            <v>124433</v>
          </cell>
          <cell r="C253">
            <v>0</v>
          </cell>
          <cell r="E253">
            <v>140926</v>
          </cell>
          <cell r="F253">
            <v>0</v>
          </cell>
        </row>
        <row r="254">
          <cell r="B254">
            <v>124441</v>
          </cell>
          <cell r="C254">
            <v>0</v>
          </cell>
          <cell r="E254">
            <v>140927</v>
          </cell>
          <cell r="F254">
            <v>0</v>
          </cell>
        </row>
        <row r="255">
          <cell r="B255">
            <v>124442</v>
          </cell>
          <cell r="C255">
            <v>0</v>
          </cell>
          <cell r="E255">
            <v>140928</v>
          </cell>
          <cell r="F255">
            <v>0</v>
          </cell>
        </row>
        <row r="256">
          <cell r="B256">
            <v>124443</v>
          </cell>
          <cell r="C256">
            <v>0</v>
          </cell>
          <cell r="E256">
            <v>140903</v>
          </cell>
          <cell r="F256">
            <v>3804</v>
          </cell>
        </row>
        <row r="257">
          <cell r="B257">
            <v>124500</v>
          </cell>
          <cell r="C257">
            <v>0</v>
          </cell>
          <cell r="E257">
            <v>140904</v>
          </cell>
          <cell r="F257">
            <v>1778</v>
          </cell>
        </row>
        <row r="258">
          <cell r="B258">
            <v>124501</v>
          </cell>
          <cell r="C258">
            <v>0</v>
          </cell>
          <cell r="E258">
            <v>140905</v>
          </cell>
          <cell r="F258">
            <v>0</v>
          </cell>
        </row>
        <row r="259">
          <cell r="B259">
            <v>124502</v>
          </cell>
          <cell r="C259">
            <v>0</v>
          </cell>
          <cell r="E259">
            <v>140906</v>
          </cell>
          <cell r="F259">
            <v>0</v>
          </cell>
        </row>
        <row r="260">
          <cell r="B260">
            <v>124503</v>
          </cell>
          <cell r="C260">
            <v>0</v>
          </cell>
          <cell r="E260">
            <v>140907</v>
          </cell>
          <cell r="F260">
            <v>0</v>
          </cell>
        </row>
        <row r="261">
          <cell r="B261">
            <v>124511</v>
          </cell>
          <cell r="C261">
            <v>0</v>
          </cell>
          <cell r="E261">
            <v>141000</v>
          </cell>
          <cell r="F261">
            <v>77624</v>
          </cell>
        </row>
        <row r="262">
          <cell r="B262">
            <v>124600</v>
          </cell>
          <cell r="C262">
            <v>0</v>
          </cell>
          <cell r="E262">
            <v>141100</v>
          </cell>
          <cell r="F262">
            <v>0</v>
          </cell>
        </row>
        <row r="263">
          <cell r="B263">
            <v>124601</v>
          </cell>
          <cell r="C263">
            <v>0</v>
          </cell>
          <cell r="E263">
            <v>141200</v>
          </cell>
          <cell r="F263">
            <v>4907</v>
          </cell>
        </row>
        <row r="264">
          <cell r="B264">
            <v>124602</v>
          </cell>
          <cell r="C264">
            <v>0</v>
          </cell>
          <cell r="E264">
            <v>141201</v>
          </cell>
          <cell r="F264">
            <v>0</v>
          </cell>
        </row>
        <row r="265">
          <cell r="B265">
            <v>124603</v>
          </cell>
          <cell r="C265">
            <v>0</v>
          </cell>
          <cell r="E265">
            <v>141202</v>
          </cell>
          <cell r="F265">
            <v>616</v>
          </cell>
        </row>
        <row r="266">
          <cell r="B266">
            <v>124604</v>
          </cell>
          <cell r="C266">
            <v>0</v>
          </cell>
          <cell r="E266">
            <v>141219</v>
          </cell>
          <cell r="F266">
            <v>316</v>
          </cell>
        </row>
        <row r="267">
          <cell r="B267">
            <v>124605</v>
          </cell>
          <cell r="C267">
            <v>0</v>
          </cell>
          <cell r="E267">
            <v>141220</v>
          </cell>
          <cell r="F267">
            <v>300</v>
          </cell>
        </row>
        <row r="268">
          <cell r="B268">
            <v>124606</v>
          </cell>
          <cell r="C268">
            <v>0</v>
          </cell>
          <cell r="E268">
            <v>141203</v>
          </cell>
          <cell r="F268">
            <v>0</v>
          </cell>
        </row>
        <row r="269">
          <cell r="B269">
            <v>124607</v>
          </cell>
          <cell r="C269">
            <v>0</v>
          </cell>
          <cell r="E269">
            <v>141204</v>
          </cell>
          <cell r="F269">
            <v>0</v>
          </cell>
        </row>
        <row r="270">
          <cell r="B270">
            <v>124608</v>
          </cell>
          <cell r="C270">
            <v>0</v>
          </cell>
          <cell r="E270">
            <v>141205</v>
          </cell>
          <cell r="F270">
            <v>0</v>
          </cell>
        </row>
        <row r="271">
          <cell r="B271">
            <v>124609</v>
          </cell>
          <cell r="C271">
            <v>0</v>
          </cell>
          <cell r="E271">
            <v>141206</v>
          </cell>
          <cell r="F271">
            <v>0</v>
          </cell>
        </row>
        <row r="272">
          <cell r="B272">
            <v>124610</v>
          </cell>
          <cell r="C272">
            <v>0</v>
          </cell>
          <cell r="E272">
            <v>141207</v>
          </cell>
          <cell r="F272">
            <v>164</v>
          </cell>
        </row>
        <row r="273">
          <cell r="B273">
            <v>124614</v>
          </cell>
          <cell r="C273">
            <v>0</v>
          </cell>
          <cell r="E273">
            <v>141208</v>
          </cell>
          <cell r="F273">
            <v>0</v>
          </cell>
        </row>
        <row r="274">
          <cell r="B274">
            <v>124615</v>
          </cell>
          <cell r="C274">
            <v>0</v>
          </cell>
          <cell r="E274">
            <v>141209</v>
          </cell>
          <cell r="F274">
            <v>4</v>
          </cell>
        </row>
        <row r="275">
          <cell r="B275">
            <v>124611</v>
          </cell>
          <cell r="C275">
            <v>0</v>
          </cell>
          <cell r="E275">
            <v>141210</v>
          </cell>
          <cell r="F275">
            <v>0</v>
          </cell>
        </row>
        <row r="276">
          <cell r="B276">
            <v>124612</v>
          </cell>
          <cell r="C276">
            <v>0</v>
          </cell>
          <cell r="E276">
            <v>141211</v>
          </cell>
          <cell r="F276">
            <v>0</v>
          </cell>
        </row>
        <row r="277">
          <cell r="B277">
            <v>124613</v>
          </cell>
          <cell r="C277">
            <v>0</v>
          </cell>
          <cell r="E277">
            <v>141212</v>
          </cell>
          <cell r="F277">
            <v>0</v>
          </cell>
        </row>
        <row r="278">
          <cell r="B278">
            <v>124621</v>
          </cell>
          <cell r="C278">
            <v>0</v>
          </cell>
          <cell r="E278">
            <v>141213</v>
          </cell>
          <cell r="F278">
            <v>0</v>
          </cell>
        </row>
        <row r="279">
          <cell r="B279">
            <v>124622</v>
          </cell>
          <cell r="C279">
            <v>0</v>
          </cell>
          <cell r="E279">
            <v>141214</v>
          </cell>
          <cell r="F279">
            <v>0</v>
          </cell>
        </row>
        <row r="280">
          <cell r="B280">
            <v>124623</v>
          </cell>
          <cell r="C280">
            <v>0</v>
          </cell>
          <cell r="E280">
            <v>141215</v>
          </cell>
          <cell r="F280">
            <v>0</v>
          </cell>
        </row>
        <row r="281">
          <cell r="B281">
            <v>124624</v>
          </cell>
          <cell r="C281">
            <v>0</v>
          </cell>
          <cell r="E281">
            <v>141216</v>
          </cell>
          <cell r="F281">
            <v>0</v>
          </cell>
        </row>
        <row r="282">
          <cell r="B282">
            <v>124625</v>
          </cell>
          <cell r="C282">
            <v>0</v>
          </cell>
          <cell r="E282">
            <v>141217</v>
          </cell>
          <cell r="F282">
            <v>0</v>
          </cell>
        </row>
        <row r="283">
          <cell r="B283">
            <v>124626</v>
          </cell>
          <cell r="C283">
            <v>0</v>
          </cell>
          <cell r="E283">
            <v>141218</v>
          </cell>
          <cell r="F283">
            <v>0</v>
          </cell>
        </row>
        <row r="284">
          <cell r="B284">
            <v>124627</v>
          </cell>
          <cell r="C284">
            <v>0</v>
          </cell>
          <cell r="E284">
            <v>141221</v>
          </cell>
          <cell r="F284">
            <v>0</v>
          </cell>
        </row>
        <row r="285">
          <cell r="B285">
            <v>124628</v>
          </cell>
          <cell r="C285">
            <v>0</v>
          </cell>
          <cell r="E285">
            <v>141222</v>
          </cell>
          <cell r="F285">
            <v>0</v>
          </cell>
        </row>
        <row r="286">
          <cell r="B286">
            <v>124629</v>
          </cell>
          <cell r="C286">
            <v>0</v>
          </cell>
          <cell r="E286">
            <v>141230</v>
          </cell>
          <cell r="F286">
            <v>0</v>
          </cell>
        </row>
        <row r="287">
          <cell r="B287">
            <v>124630</v>
          </cell>
          <cell r="C287">
            <v>0</v>
          </cell>
          <cell r="E287">
            <v>141231</v>
          </cell>
          <cell r="F287">
            <v>4123</v>
          </cell>
        </row>
        <row r="288">
          <cell r="B288">
            <v>124631</v>
          </cell>
          <cell r="C288">
            <v>0</v>
          </cell>
          <cell r="E288">
            <v>141232</v>
          </cell>
          <cell r="F288">
            <v>0</v>
          </cell>
        </row>
        <row r="289">
          <cell r="B289">
            <v>124632</v>
          </cell>
          <cell r="C289">
            <v>0</v>
          </cell>
          <cell r="E289">
            <v>141233</v>
          </cell>
          <cell r="F289">
            <v>0</v>
          </cell>
        </row>
        <row r="290">
          <cell r="B290">
            <v>124633</v>
          </cell>
          <cell r="C290">
            <v>0</v>
          </cell>
          <cell r="E290">
            <v>141234</v>
          </cell>
          <cell r="F290">
            <v>0</v>
          </cell>
        </row>
        <row r="291">
          <cell r="B291">
            <v>124700</v>
          </cell>
          <cell r="C291">
            <v>0</v>
          </cell>
          <cell r="E291">
            <v>141300</v>
          </cell>
          <cell r="F291">
            <v>288769</v>
          </cell>
        </row>
        <row r="292">
          <cell r="B292">
            <v>124800</v>
          </cell>
          <cell r="C292">
            <v>1562619</v>
          </cell>
          <cell r="E292">
            <v>141301</v>
          </cell>
          <cell r="F292">
            <v>0</v>
          </cell>
        </row>
        <row r="293">
          <cell r="B293">
            <v>124801</v>
          </cell>
          <cell r="C293">
            <v>1528987</v>
          </cell>
          <cell r="E293">
            <v>141302</v>
          </cell>
          <cell r="F293">
            <v>288769</v>
          </cell>
        </row>
        <row r="294">
          <cell r="B294">
            <v>124802</v>
          </cell>
          <cell r="C294">
            <v>33632</v>
          </cell>
          <cell r="E294">
            <v>141400</v>
          </cell>
          <cell r="F294">
            <v>25</v>
          </cell>
        </row>
        <row r="295">
          <cell r="B295">
            <v>124803</v>
          </cell>
          <cell r="C295">
            <v>0</v>
          </cell>
          <cell r="E295">
            <v>141500</v>
          </cell>
          <cell r="F295">
            <v>0</v>
          </cell>
        </row>
        <row r="296">
          <cell r="B296">
            <v>124811</v>
          </cell>
          <cell r="C296">
            <v>0</v>
          </cell>
          <cell r="E296">
            <v>141501</v>
          </cell>
          <cell r="F296">
            <v>0</v>
          </cell>
        </row>
        <row r="297">
          <cell r="B297">
            <v>124900</v>
          </cell>
          <cell r="C297">
            <v>0</v>
          </cell>
          <cell r="E297">
            <v>141600</v>
          </cell>
          <cell r="F297">
            <v>0</v>
          </cell>
        </row>
        <row r="298">
          <cell r="B298">
            <v>124901</v>
          </cell>
          <cell r="C298">
            <v>0</v>
          </cell>
          <cell r="E298">
            <v>141601</v>
          </cell>
          <cell r="F298">
            <v>0</v>
          </cell>
        </row>
        <row r="299">
          <cell r="B299">
            <v>124902</v>
          </cell>
          <cell r="C299">
            <v>0</v>
          </cell>
          <cell r="E299">
            <v>141611</v>
          </cell>
          <cell r="F299">
            <v>0</v>
          </cell>
        </row>
        <row r="300">
          <cell r="B300">
            <v>124911</v>
          </cell>
          <cell r="C300">
            <v>0</v>
          </cell>
          <cell r="E300">
            <v>141612</v>
          </cell>
          <cell r="F300">
            <v>0</v>
          </cell>
        </row>
        <row r="301">
          <cell r="B301">
            <v>125000</v>
          </cell>
          <cell r="C301">
            <v>0</v>
          </cell>
          <cell r="E301">
            <v>141602</v>
          </cell>
          <cell r="F301">
            <v>0</v>
          </cell>
        </row>
        <row r="302">
          <cell r="B302">
            <v>125001</v>
          </cell>
          <cell r="C302">
            <v>0</v>
          </cell>
          <cell r="E302">
            <v>141700</v>
          </cell>
          <cell r="F302">
            <v>51315</v>
          </cell>
        </row>
        <row r="303">
          <cell r="B303">
            <v>125002</v>
          </cell>
          <cell r="C303">
            <v>0</v>
          </cell>
          <cell r="E303">
            <v>141701</v>
          </cell>
          <cell r="F303">
            <v>421</v>
          </cell>
        </row>
        <row r="304">
          <cell r="B304">
            <v>125100</v>
          </cell>
          <cell r="C304">
            <v>359</v>
          </cell>
          <cell r="E304">
            <v>141702</v>
          </cell>
          <cell r="F304">
            <v>5941</v>
          </cell>
        </row>
        <row r="305">
          <cell r="B305">
            <v>125101</v>
          </cell>
          <cell r="C305">
            <v>359</v>
          </cell>
          <cell r="E305">
            <v>141703</v>
          </cell>
          <cell r="F305">
            <v>121</v>
          </cell>
        </row>
        <row r="306">
          <cell r="B306">
            <v>125102</v>
          </cell>
          <cell r="C306">
            <v>0</v>
          </cell>
          <cell r="E306">
            <v>141704</v>
          </cell>
          <cell r="F306">
            <v>0</v>
          </cell>
        </row>
        <row r="307">
          <cell r="B307">
            <v>125111</v>
          </cell>
          <cell r="C307">
            <v>0</v>
          </cell>
          <cell r="E307">
            <v>141711</v>
          </cell>
          <cell r="F307">
            <v>44782</v>
          </cell>
        </row>
        <row r="308">
          <cell r="B308">
            <v>125200</v>
          </cell>
          <cell r="C308">
            <v>60067</v>
          </cell>
          <cell r="E308">
            <v>141713</v>
          </cell>
          <cell r="F308">
            <v>23455</v>
          </cell>
        </row>
        <row r="309">
          <cell r="B309">
            <v>125201</v>
          </cell>
          <cell r="C309">
            <v>60067</v>
          </cell>
          <cell r="E309">
            <v>141714</v>
          </cell>
          <cell r="F309">
            <v>21326</v>
          </cell>
        </row>
        <row r="310">
          <cell r="B310">
            <v>125202</v>
          </cell>
          <cell r="C310">
            <v>60067</v>
          </cell>
          <cell r="E310">
            <v>141712</v>
          </cell>
          <cell r="F310">
            <v>50</v>
          </cell>
        </row>
        <row r="311">
          <cell r="B311">
            <v>125203</v>
          </cell>
          <cell r="C311">
            <v>0</v>
          </cell>
          <cell r="E311">
            <v>141789</v>
          </cell>
          <cell r="F311">
            <v>0</v>
          </cell>
        </row>
        <row r="312">
          <cell r="B312">
            <v>125204</v>
          </cell>
          <cell r="C312">
            <v>0</v>
          </cell>
          <cell r="E312">
            <v>141800</v>
          </cell>
          <cell r="F312">
            <v>0</v>
          </cell>
        </row>
        <row r="313">
          <cell r="B313">
            <v>125210</v>
          </cell>
          <cell r="C313">
            <v>0</v>
          </cell>
          <cell r="E313">
            <v>141900</v>
          </cell>
          <cell r="F313">
            <v>0</v>
          </cell>
        </row>
        <row r="314">
          <cell r="B314">
            <v>125205</v>
          </cell>
          <cell r="C314">
            <v>0</v>
          </cell>
          <cell r="E314">
            <v>142100</v>
          </cell>
          <cell r="F314">
            <v>0</v>
          </cell>
        </row>
        <row r="315">
          <cell r="B315">
            <v>125206</v>
          </cell>
          <cell r="C315">
            <v>0</v>
          </cell>
          <cell r="E315">
            <v>142101</v>
          </cell>
          <cell r="F315">
            <v>0</v>
          </cell>
        </row>
        <row r="316">
          <cell r="B316">
            <v>125211</v>
          </cell>
          <cell r="C316">
            <v>0</v>
          </cell>
          <cell r="E316">
            <v>142102</v>
          </cell>
          <cell r="F316">
            <v>0</v>
          </cell>
        </row>
        <row r="317">
          <cell r="B317">
            <v>125212</v>
          </cell>
          <cell r="C317">
            <v>0</v>
          </cell>
          <cell r="E317">
            <v>142103</v>
          </cell>
          <cell r="F317">
            <v>0</v>
          </cell>
        </row>
        <row r="318">
          <cell r="B318">
            <v>125213</v>
          </cell>
          <cell r="C318">
            <v>0</v>
          </cell>
          <cell r="E318">
            <v>142104</v>
          </cell>
          <cell r="F318">
            <v>0</v>
          </cell>
        </row>
        <row r="319">
          <cell r="B319">
            <v>125214</v>
          </cell>
          <cell r="C319">
            <v>0</v>
          </cell>
          <cell r="E319">
            <v>142105</v>
          </cell>
          <cell r="F319">
            <v>0</v>
          </cell>
        </row>
        <row r="320">
          <cell r="B320">
            <v>125215</v>
          </cell>
          <cell r="C320">
            <v>0</v>
          </cell>
          <cell r="E320">
            <v>142121</v>
          </cell>
          <cell r="F320">
            <v>0</v>
          </cell>
        </row>
        <row r="321">
          <cell r="B321">
            <v>125216</v>
          </cell>
          <cell r="C321">
            <v>0</v>
          </cell>
          <cell r="E321">
            <v>142122</v>
          </cell>
          <cell r="F321">
            <v>0</v>
          </cell>
        </row>
        <row r="322">
          <cell r="B322">
            <v>125217</v>
          </cell>
          <cell r="C322">
            <v>0</v>
          </cell>
          <cell r="E322">
            <v>142123</v>
          </cell>
          <cell r="F322">
            <v>0</v>
          </cell>
        </row>
        <row r="323">
          <cell r="B323">
            <v>125218</v>
          </cell>
          <cell r="C323">
            <v>0</v>
          </cell>
          <cell r="E323">
            <v>142124</v>
          </cell>
          <cell r="F323">
            <v>0</v>
          </cell>
        </row>
        <row r="324">
          <cell r="B324">
            <v>125219</v>
          </cell>
          <cell r="C324">
            <v>0</v>
          </cell>
          <cell r="E324">
            <v>142131</v>
          </cell>
          <cell r="F324">
            <v>0</v>
          </cell>
        </row>
        <row r="325">
          <cell r="B325">
            <v>125220</v>
          </cell>
          <cell r="C325">
            <v>0</v>
          </cell>
          <cell r="E325">
            <v>142132</v>
          </cell>
          <cell r="F325">
            <v>0</v>
          </cell>
        </row>
        <row r="326">
          <cell r="B326">
            <v>125221</v>
          </cell>
          <cell r="C326">
            <v>0</v>
          </cell>
          <cell r="E326">
            <v>142133</v>
          </cell>
          <cell r="F326">
            <v>0</v>
          </cell>
        </row>
        <row r="327">
          <cell r="B327">
            <v>125231</v>
          </cell>
          <cell r="C327">
            <v>0</v>
          </cell>
          <cell r="E327">
            <v>142134</v>
          </cell>
          <cell r="F327">
            <v>0</v>
          </cell>
        </row>
        <row r="328">
          <cell r="B328">
            <v>125300</v>
          </cell>
          <cell r="C328">
            <v>0</v>
          </cell>
          <cell r="E328">
            <v>142135</v>
          </cell>
          <cell r="F328">
            <v>0</v>
          </cell>
        </row>
        <row r="329">
          <cell r="B329">
            <v>125400</v>
          </cell>
          <cell r="C329">
            <v>0</v>
          </cell>
          <cell r="E329">
            <v>142136</v>
          </cell>
          <cell r="F329">
            <v>0</v>
          </cell>
        </row>
        <row r="330">
          <cell r="B330">
            <v>125401</v>
          </cell>
          <cell r="C330">
            <v>0</v>
          </cell>
          <cell r="E330">
            <v>142137</v>
          </cell>
          <cell r="F330">
            <v>0</v>
          </cell>
        </row>
        <row r="331">
          <cell r="B331">
            <v>125500</v>
          </cell>
          <cell r="C331">
            <v>0</v>
          </cell>
          <cell r="E331">
            <v>142138</v>
          </cell>
          <cell r="F331">
            <v>0</v>
          </cell>
        </row>
        <row r="332">
          <cell r="B332">
            <v>125600</v>
          </cell>
          <cell r="C332">
            <v>0</v>
          </cell>
          <cell r="E332">
            <v>142151</v>
          </cell>
          <cell r="F332">
            <v>0</v>
          </cell>
        </row>
        <row r="333">
          <cell r="B333">
            <v>125700</v>
          </cell>
          <cell r="C333">
            <v>8900</v>
          </cell>
          <cell r="E333">
            <v>142161</v>
          </cell>
          <cell r="F333">
            <v>0</v>
          </cell>
        </row>
        <row r="334">
          <cell r="B334">
            <v>125701</v>
          </cell>
          <cell r="C334">
            <v>8900</v>
          </cell>
          <cell r="E334">
            <v>142162</v>
          </cell>
          <cell r="F334">
            <v>0</v>
          </cell>
        </row>
        <row r="335">
          <cell r="B335">
            <v>125702</v>
          </cell>
          <cell r="C335">
            <v>0</v>
          </cell>
          <cell r="E335">
            <v>142163</v>
          </cell>
          <cell r="F335">
            <v>0</v>
          </cell>
        </row>
        <row r="336">
          <cell r="B336">
            <v>126000</v>
          </cell>
          <cell r="C336">
            <v>233779</v>
          </cell>
          <cell r="E336">
            <v>142164</v>
          </cell>
          <cell r="F336">
            <v>0</v>
          </cell>
        </row>
        <row r="337">
          <cell r="B337">
            <v>126100</v>
          </cell>
          <cell r="C337">
            <v>0</v>
          </cell>
          <cell r="E337">
            <v>142165</v>
          </cell>
          <cell r="F337">
            <v>0</v>
          </cell>
        </row>
        <row r="338">
          <cell r="B338">
            <v>126200</v>
          </cell>
          <cell r="C338">
            <v>233779</v>
          </cell>
          <cell r="E338">
            <v>146000</v>
          </cell>
          <cell r="F338">
            <v>5993094</v>
          </cell>
        </row>
        <row r="339">
          <cell r="B339">
            <v>126201</v>
          </cell>
          <cell r="C339">
            <v>0</v>
          </cell>
          <cell r="E339">
            <v>146100</v>
          </cell>
          <cell r="F339">
            <v>5506523</v>
          </cell>
        </row>
        <row r="340">
          <cell r="B340">
            <v>126202</v>
          </cell>
          <cell r="C340">
            <v>0</v>
          </cell>
          <cell r="E340">
            <v>146101</v>
          </cell>
          <cell r="F340">
            <v>4920380</v>
          </cell>
        </row>
        <row r="341">
          <cell r="B341">
            <v>126203</v>
          </cell>
          <cell r="C341">
            <v>233779</v>
          </cell>
          <cell r="E341">
            <v>146102</v>
          </cell>
          <cell r="F341">
            <v>442532</v>
          </cell>
        </row>
        <row r="342">
          <cell r="B342">
            <v>126300</v>
          </cell>
          <cell r="C342">
            <v>0</v>
          </cell>
          <cell r="E342">
            <v>146103</v>
          </cell>
          <cell r="F342">
            <v>78411</v>
          </cell>
        </row>
        <row r="343">
          <cell r="B343">
            <v>126301</v>
          </cell>
          <cell r="C343">
            <v>0</v>
          </cell>
          <cell r="E343">
            <v>146104</v>
          </cell>
          <cell r="F343">
            <v>0</v>
          </cell>
        </row>
        <row r="344">
          <cell r="B344">
            <v>126311</v>
          </cell>
          <cell r="C344">
            <v>0</v>
          </cell>
          <cell r="E344">
            <v>146105</v>
          </cell>
          <cell r="F344">
            <v>0</v>
          </cell>
        </row>
        <row r="345">
          <cell r="B345">
            <v>126900</v>
          </cell>
          <cell r="C345">
            <v>0</v>
          </cell>
          <cell r="E345">
            <v>146106</v>
          </cell>
          <cell r="F345">
            <v>7800</v>
          </cell>
        </row>
        <row r="346">
          <cell r="B346">
            <v>127000</v>
          </cell>
          <cell r="C346">
            <v>0</v>
          </cell>
          <cell r="E346">
            <v>146111</v>
          </cell>
          <cell r="F346">
            <v>57400</v>
          </cell>
        </row>
        <row r="347">
          <cell r="B347">
            <v>127100</v>
          </cell>
          <cell r="C347">
            <v>0</v>
          </cell>
          <cell r="E347">
            <v>146200</v>
          </cell>
          <cell r="F347">
            <v>469295</v>
          </cell>
        </row>
        <row r="348">
          <cell r="B348">
            <v>127200</v>
          </cell>
          <cell r="C348">
            <v>0</v>
          </cell>
          <cell r="E348">
            <v>146201</v>
          </cell>
          <cell r="F348">
            <v>306836</v>
          </cell>
        </row>
        <row r="349">
          <cell r="B349">
            <v>127201</v>
          </cell>
          <cell r="C349">
            <v>0</v>
          </cell>
          <cell r="E349">
            <v>146202</v>
          </cell>
          <cell r="F349">
            <v>0</v>
          </cell>
        </row>
        <row r="350">
          <cell r="B350">
            <v>127202</v>
          </cell>
          <cell r="C350">
            <v>0</v>
          </cell>
          <cell r="E350">
            <v>146203</v>
          </cell>
          <cell r="F350">
            <v>162459</v>
          </cell>
        </row>
        <row r="351">
          <cell r="B351">
            <v>127203</v>
          </cell>
          <cell r="C351">
            <v>0</v>
          </cell>
          <cell r="E351">
            <v>146204</v>
          </cell>
          <cell r="F351">
            <v>4057</v>
          </cell>
        </row>
        <row r="352">
          <cell r="B352">
            <v>127204</v>
          </cell>
          <cell r="C352">
            <v>0</v>
          </cell>
          <cell r="E352">
            <v>146205</v>
          </cell>
          <cell r="F352">
            <v>0</v>
          </cell>
        </row>
        <row r="353">
          <cell r="B353">
            <v>127231</v>
          </cell>
          <cell r="C353">
            <v>0</v>
          </cell>
          <cell r="E353">
            <v>146206</v>
          </cell>
          <cell r="F353">
            <v>158402</v>
          </cell>
        </row>
        <row r="354">
          <cell r="B354">
            <v>127300</v>
          </cell>
          <cell r="C354">
            <v>0</v>
          </cell>
          <cell r="E354">
            <v>146210</v>
          </cell>
          <cell r="F354">
            <v>0</v>
          </cell>
        </row>
        <row r="355">
          <cell r="B355">
            <v>127301</v>
          </cell>
          <cell r="C355">
            <v>0</v>
          </cell>
          <cell r="E355">
            <v>146300</v>
          </cell>
          <cell r="F355">
            <v>0</v>
          </cell>
        </row>
        <row r="356">
          <cell r="B356">
            <v>127302</v>
          </cell>
          <cell r="C356">
            <v>0</v>
          </cell>
          <cell r="E356">
            <v>146301</v>
          </cell>
          <cell r="F356">
            <v>0</v>
          </cell>
        </row>
        <row r="357">
          <cell r="B357">
            <v>127400</v>
          </cell>
          <cell r="C357">
            <v>0</v>
          </cell>
          <cell r="E357">
            <v>146302</v>
          </cell>
          <cell r="F357">
            <v>0</v>
          </cell>
        </row>
        <row r="358">
          <cell r="B358">
            <v>127500</v>
          </cell>
          <cell r="C358">
            <v>0</v>
          </cell>
          <cell r="E358">
            <v>146311</v>
          </cell>
          <cell r="F358">
            <v>0</v>
          </cell>
        </row>
        <row r="359">
          <cell r="B359">
            <v>127501</v>
          </cell>
          <cell r="C359">
            <v>0</v>
          </cell>
          <cell r="E359">
            <v>146400</v>
          </cell>
          <cell r="F359">
            <v>17276</v>
          </cell>
        </row>
        <row r="360">
          <cell r="B360">
            <v>127502</v>
          </cell>
          <cell r="C360">
            <v>0</v>
          </cell>
          <cell r="E360">
            <v>146401</v>
          </cell>
          <cell r="F360">
            <v>0</v>
          </cell>
        </row>
        <row r="361">
          <cell r="B361">
            <v>127503</v>
          </cell>
          <cell r="C361">
            <v>0</v>
          </cell>
          <cell r="E361">
            <v>146402</v>
          </cell>
          <cell r="F361">
            <v>0</v>
          </cell>
        </row>
        <row r="362">
          <cell r="B362">
            <v>127900</v>
          </cell>
          <cell r="C362">
            <v>0</v>
          </cell>
          <cell r="E362">
            <v>146403</v>
          </cell>
          <cell r="F362">
            <v>0</v>
          </cell>
        </row>
        <row r="363">
          <cell r="B363">
            <v>127700</v>
          </cell>
          <cell r="C363">
            <v>2263705</v>
          </cell>
          <cell r="E363">
            <v>146404</v>
          </cell>
          <cell r="F363">
            <v>0</v>
          </cell>
        </row>
        <row r="364">
          <cell r="B364">
            <v>127800</v>
          </cell>
          <cell r="C364">
            <v>2263705</v>
          </cell>
          <cell r="E364">
            <v>146410</v>
          </cell>
          <cell r="F364">
            <v>0</v>
          </cell>
        </row>
        <row r="365">
          <cell r="B365">
            <v>127801</v>
          </cell>
          <cell r="C365">
            <v>9974420</v>
          </cell>
          <cell r="E365">
            <v>146411</v>
          </cell>
          <cell r="F365">
            <v>1335</v>
          </cell>
        </row>
        <row r="366">
          <cell r="B366">
            <v>127831</v>
          </cell>
          <cell r="C366">
            <v>0</v>
          </cell>
          <cell r="E366">
            <v>146412</v>
          </cell>
          <cell r="F366">
            <v>0</v>
          </cell>
        </row>
        <row r="367">
          <cell r="B367">
            <v>128100</v>
          </cell>
          <cell r="C367">
            <v>0</v>
          </cell>
          <cell r="E367">
            <v>146413</v>
          </cell>
          <cell r="F367">
            <v>0</v>
          </cell>
        </row>
        <row r="368">
          <cell r="B368">
            <v>128300</v>
          </cell>
          <cell r="C368">
            <v>0</v>
          </cell>
          <cell r="E368">
            <v>146414</v>
          </cell>
          <cell r="F368">
            <v>1335</v>
          </cell>
        </row>
        <row r="369">
          <cell r="B369">
            <v>128400</v>
          </cell>
          <cell r="C369">
            <v>0</v>
          </cell>
          <cell r="E369">
            <v>146420</v>
          </cell>
          <cell r="F369">
            <v>0</v>
          </cell>
        </row>
        <row r="370">
          <cell r="B370">
            <v>128401</v>
          </cell>
          <cell r="C370">
            <v>0</v>
          </cell>
          <cell r="E370">
            <v>146421</v>
          </cell>
          <cell r="F370">
            <v>0</v>
          </cell>
        </row>
        <row r="371">
          <cell r="B371">
            <v>128402</v>
          </cell>
          <cell r="C371">
            <v>0</v>
          </cell>
          <cell r="E371">
            <v>146422</v>
          </cell>
          <cell r="F371">
            <v>0</v>
          </cell>
        </row>
        <row r="372">
          <cell r="B372">
            <v>128403</v>
          </cell>
          <cell r="C372">
            <v>0</v>
          </cell>
          <cell r="E372">
            <v>146423</v>
          </cell>
          <cell r="F372">
            <v>0</v>
          </cell>
        </row>
        <row r="373">
          <cell r="B373">
            <v>128404</v>
          </cell>
          <cell r="C373">
            <v>0</v>
          </cell>
          <cell r="E373">
            <v>146424</v>
          </cell>
          <cell r="F373">
            <v>0</v>
          </cell>
        </row>
        <row r="374">
          <cell r="B374">
            <v>128405</v>
          </cell>
          <cell r="C374">
            <v>0</v>
          </cell>
          <cell r="E374">
            <v>146430</v>
          </cell>
          <cell r="F374">
            <v>0</v>
          </cell>
        </row>
        <row r="375">
          <cell r="B375">
            <v>128406</v>
          </cell>
          <cell r="C375">
            <v>0</v>
          </cell>
          <cell r="E375">
            <v>146441</v>
          </cell>
          <cell r="F375">
            <v>0</v>
          </cell>
        </row>
        <row r="376">
          <cell r="B376">
            <v>128407</v>
          </cell>
          <cell r="C376">
            <v>0</v>
          </cell>
          <cell r="E376">
            <v>146442</v>
          </cell>
          <cell r="F376">
            <v>0</v>
          </cell>
        </row>
        <row r="377">
          <cell r="B377">
            <v>128408</v>
          </cell>
          <cell r="C377">
            <v>0</v>
          </cell>
          <cell r="E377">
            <v>146443</v>
          </cell>
          <cell r="F377">
            <v>0</v>
          </cell>
        </row>
        <row r="378">
          <cell r="B378">
            <v>128421</v>
          </cell>
          <cell r="C378">
            <v>0</v>
          </cell>
          <cell r="E378">
            <v>146444</v>
          </cell>
          <cell r="F378">
            <v>0</v>
          </cell>
        </row>
        <row r="379">
          <cell r="B379">
            <v>128500</v>
          </cell>
          <cell r="C379">
            <v>0</v>
          </cell>
          <cell r="E379">
            <v>146450</v>
          </cell>
          <cell r="F379">
            <v>0</v>
          </cell>
        </row>
        <row r="380">
          <cell r="B380">
            <v>128600</v>
          </cell>
          <cell r="C380">
            <v>0</v>
          </cell>
          <cell r="E380">
            <v>146460</v>
          </cell>
          <cell r="F380">
            <v>0</v>
          </cell>
        </row>
        <row r="381">
          <cell r="B381">
            <v>128700</v>
          </cell>
          <cell r="C381">
            <v>405991</v>
          </cell>
          <cell r="E381">
            <v>146461</v>
          </cell>
          <cell r="F381">
            <v>0</v>
          </cell>
        </row>
        <row r="382">
          <cell r="B382">
            <v>128710</v>
          </cell>
          <cell r="C382">
            <v>405991</v>
          </cell>
          <cell r="E382">
            <v>146462</v>
          </cell>
          <cell r="F382">
            <v>0</v>
          </cell>
        </row>
        <row r="383">
          <cell r="B383">
            <v>128711</v>
          </cell>
          <cell r="C383">
            <v>405991</v>
          </cell>
          <cell r="E383">
            <v>146463</v>
          </cell>
          <cell r="F383">
            <v>0</v>
          </cell>
        </row>
        <row r="384">
          <cell r="B384">
            <v>128712</v>
          </cell>
          <cell r="C384">
            <v>405991</v>
          </cell>
          <cell r="E384">
            <v>146469</v>
          </cell>
          <cell r="F384">
            <v>0</v>
          </cell>
        </row>
        <row r="385">
          <cell r="B385">
            <v>128713</v>
          </cell>
          <cell r="C385">
            <v>0</v>
          </cell>
          <cell r="E385">
            <v>146471</v>
          </cell>
          <cell r="F385">
            <v>15942</v>
          </cell>
        </row>
        <row r="386">
          <cell r="B386">
            <v>128714</v>
          </cell>
          <cell r="C386">
            <v>0</v>
          </cell>
          <cell r="E386">
            <v>146472</v>
          </cell>
          <cell r="F386">
            <v>15941</v>
          </cell>
        </row>
        <row r="387">
          <cell r="B387">
            <v>128715</v>
          </cell>
          <cell r="C387">
            <v>0</v>
          </cell>
          <cell r="E387">
            <v>146473</v>
          </cell>
          <cell r="F387">
            <v>1</v>
          </cell>
        </row>
        <row r="388">
          <cell r="B388">
            <v>128716</v>
          </cell>
          <cell r="C388">
            <v>0</v>
          </cell>
          <cell r="E388">
            <v>146600</v>
          </cell>
          <cell r="F388">
            <v>0</v>
          </cell>
        </row>
        <row r="389">
          <cell r="B389">
            <v>128900</v>
          </cell>
          <cell r="C389">
            <v>0</v>
          </cell>
          <cell r="E389">
            <v>146601</v>
          </cell>
          <cell r="F389">
            <v>0</v>
          </cell>
        </row>
        <row r="390">
          <cell r="B390">
            <v>129000</v>
          </cell>
          <cell r="C390">
            <v>0</v>
          </cell>
          <cell r="E390">
            <v>146602</v>
          </cell>
          <cell r="F390">
            <v>0</v>
          </cell>
        </row>
        <row r="391">
          <cell r="B391">
            <v>129100</v>
          </cell>
          <cell r="C391">
            <v>0</v>
          </cell>
          <cell r="E391">
            <v>146603</v>
          </cell>
          <cell r="F391">
            <v>0</v>
          </cell>
        </row>
        <row r="392">
          <cell r="B392">
            <v>129200</v>
          </cell>
          <cell r="C392">
            <v>0</v>
          </cell>
          <cell r="E392">
            <v>146604</v>
          </cell>
          <cell r="F392">
            <v>0</v>
          </cell>
        </row>
        <row r="393">
          <cell r="B393">
            <v>129300</v>
          </cell>
          <cell r="C393">
            <v>0</v>
          </cell>
          <cell r="E393">
            <v>146605</v>
          </cell>
          <cell r="F393">
            <v>0</v>
          </cell>
        </row>
        <row r="394">
          <cell r="B394">
            <v>129400</v>
          </cell>
          <cell r="C394">
            <v>0</v>
          </cell>
          <cell r="E394">
            <v>146611</v>
          </cell>
          <cell r="F394">
            <v>0</v>
          </cell>
        </row>
        <row r="395">
          <cell r="B395">
            <v>129600</v>
          </cell>
          <cell r="C395">
            <v>0</v>
          </cell>
          <cell r="E395">
            <v>146612</v>
          </cell>
          <cell r="F395">
            <v>0</v>
          </cell>
        </row>
        <row r="396">
          <cell r="E396">
            <v>146613</v>
          </cell>
          <cell r="F396">
            <v>0</v>
          </cell>
        </row>
        <row r="397">
          <cell r="E397">
            <v>146615</v>
          </cell>
          <cell r="F397">
            <v>0</v>
          </cell>
        </row>
        <row r="398">
          <cell r="E398">
            <v>146621</v>
          </cell>
          <cell r="F398">
            <v>0</v>
          </cell>
        </row>
        <row r="399">
          <cell r="E399">
            <v>146700</v>
          </cell>
          <cell r="F399">
            <v>0</v>
          </cell>
        </row>
        <row r="400">
          <cell r="E400">
            <v>146711</v>
          </cell>
          <cell r="F400">
            <v>0</v>
          </cell>
        </row>
        <row r="401">
          <cell r="E401">
            <v>146721</v>
          </cell>
          <cell r="F401">
            <v>0</v>
          </cell>
        </row>
        <row r="402">
          <cell r="E402">
            <v>146731</v>
          </cell>
          <cell r="F402">
            <v>0</v>
          </cell>
        </row>
        <row r="403">
          <cell r="E403">
            <v>146900</v>
          </cell>
          <cell r="F403">
            <v>0</v>
          </cell>
        </row>
        <row r="404">
          <cell r="E404">
            <v>147000</v>
          </cell>
          <cell r="F404">
            <v>0</v>
          </cell>
        </row>
        <row r="405">
          <cell r="E405">
            <v>147100</v>
          </cell>
          <cell r="F405">
            <v>0</v>
          </cell>
        </row>
        <row r="406">
          <cell r="E406">
            <v>147200</v>
          </cell>
          <cell r="F406">
            <v>0</v>
          </cell>
        </row>
        <row r="407">
          <cell r="E407">
            <v>147201</v>
          </cell>
          <cell r="F407">
            <v>0</v>
          </cell>
        </row>
        <row r="408">
          <cell r="E408">
            <v>147202</v>
          </cell>
          <cell r="F408">
            <v>0</v>
          </cell>
        </row>
        <row r="409">
          <cell r="E409">
            <v>147203</v>
          </cell>
          <cell r="F409">
            <v>0</v>
          </cell>
        </row>
        <row r="410">
          <cell r="E410">
            <v>147204</v>
          </cell>
          <cell r="F410">
            <v>0</v>
          </cell>
        </row>
        <row r="411">
          <cell r="E411">
            <v>147231</v>
          </cell>
          <cell r="F411">
            <v>0</v>
          </cell>
        </row>
        <row r="412">
          <cell r="E412">
            <v>147300</v>
          </cell>
          <cell r="F412">
            <v>0</v>
          </cell>
        </row>
        <row r="413">
          <cell r="E413">
            <v>147301</v>
          </cell>
          <cell r="F413">
            <v>0</v>
          </cell>
        </row>
        <row r="414">
          <cell r="E414">
            <v>147302</v>
          </cell>
          <cell r="F414">
            <v>0</v>
          </cell>
        </row>
        <row r="415">
          <cell r="E415">
            <v>147400</v>
          </cell>
          <cell r="F415">
            <v>0</v>
          </cell>
        </row>
        <row r="416">
          <cell r="E416">
            <v>147600</v>
          </cell>
          <cell r="F416">
            <v>0</v>
          </cell>
        </row>
        <row r="417">
          <cell r="E417">
            <v>147601</v>
          </cell>
          <cell r="F417">
            <v>0</v>
          </cell>
        </row>
        <row r="418">
          <cell r="E418">
            <v>147602</v>
          </cell>
          <cell r="F418">
            <v>0</v>
          </cell>
        </row>
        <row r="419">
          <cell r="E419">
            <v>147603</v>
          </cell>
          <cell r="F419">
            <v>0</v>
          </cell>
        </row>
        <row r="420">
          <cell r="E420">
            <v>147900</v>
          </cell>
          <cell r="F420">
            <v>0</v>
          </cell>
        </row>
        <row r="421">
          <cell r="E421">
            <v>147500</v>
          </cell>
          <cell r="F421">
            <v>405991</v>
          </cell>
        </row>
        <row r="422">
          <cell r="E422">
            <v>147510</v>
          </cell>
          <cell r="F422">
            <v>405991</v>
          </cell>
        </row>
        <row r="423">
          <cell r="E423">
            <v>147511</v>
          </cell>
          <cell r="F423">
            <v>405991</v>
          </cell>
        </row>
        <row r="424">
          <cell r="E424">
            <v>147512</v>
          </cell>
          <cell r="F424">
            <v>405991</v>
          </cell>
        </row>
        <row r="425">
          <cell r="E425">
            <v>147513</v>
          </cell>
          <cell r="F425">
            <v>0</v>
          </cell>
        </row>
        <row r="426">
          <cell r="E426">
            <v>147514</v>
          </cell>
          <cell r="F426">
            <v>0</v>
          </cell>
        </row>
        <row r="427">
          <cell r="E427">
            <v>147515</v>
          </cell>
          <cell r="F427">
            <v>0</v>
          </cell>
        </row>
        <row r="428">
          <cell r="E428">
            <v>147516</v>
          </cell>
          <cell r="F428">
            <v>0</v>
          </cell>
        </row>
        <row r="429">
          <cell r="E429">
            <v>147700</v>
          </cell>
          <cell r="F429">
            <v>0</v>
          </cell>
        </row>
        <row r="430">
          <cell r="E430">
            <v>147800</v>
          </cell>
          <cell r="F430">
            <v>0</v>
          </cell>
        </row>
        <row r="431">
          <cell r="E431">
            <v>147801</v>
          </cell>
          <cell r="F431">
            <v>0</v>
          </cell>
        </row>
        <row r="432">
          <cell r="E432">
            <v>147831</v>
          </cell>
          <cell r="F432">
            <v>7710715</v>
          </cell>
        </row>
        <row r="433">
          <cell r="E433">
            <v>148100</v>
          </cell>
          <cell r="F433">
            <v>4534469</v>
          </cell>
        </row>
        <row r="434">
          <cell r="E434">
            <v>148200</v>
          </cell>
          <cell r="F434">
            <v>4534469</v>
          </cell>
        </row>
        <row r="435">
          <cell r="E435">
            <v>148201</v>
          </cell>
          <cell r="F435">
            <v>795376</v>
          </cell>
        </row>
        <row r="436">
          <cell r="E436">
            <v>148202</v>
          </cell>
          <cell r="F436">
            <v>3739092</v>
          </cell>
        </row>
        <row r="437">
          <cell r="E437">
            <v>148300</v>
          </cell>
          <cell r="F437">
            <v>0</v>
          </cell>
        </row>
        <row r="438">
          <cell r="E438">
            <v>148400</v>
          </cell>
          <cell r="F438">
            <v>0</v>
          </cell>
        </row>
        <row r="439">
          <cell r="E439">
            <v>148401</v>
          </cell>
          <cell r="F439">
            <v>0</v>
          </cell>
        </row>
        <row r="440">
          <cell r="E440">
            <v>148402</v>
          </cell>
          <cell r="F440">
            <v>0</v>
          </cell>
        </row>
        <row r="441">
          <cell r="E441">
            <v>148403</v>
          </cell>
          <cell r="F441">
            <v>0</v>
          </cell>
        </row>
        <row r="442">
          <cell r="E442">
            <v>148404</v>
          </cell>
          <cell r="F442">
            <v>0</v>
          </cell>
        </row>
        <row r="443">
          <cell r="E443">
            <v>148405</v>
          </cell>
          <cell r="F443">
            <v>0</v>
          </cell>
        </row>
        <row r="444">
          <cell r="E444">
            <v>148406</v>
          </cell>
          <cell r="F444">
            <v>0</v>
          </cell>
        </row>
        <row r="445">
          <cell r="E445">
            <v>148407</v>
          </cell>
          <cell r="F445">
            <v>0</v>
          </cell>
        </row>
        <row r="446">
          <cell r="E446">
            <v>148421</v>
          </cell>
          <cell r="F446">
            <v>0</v>
          </cell>
        </row>
        <row r="447">
          <cell r="E447">
            <v>148500</v>
          </cell>
          <cell r="F447">
            <v>0</v>
          </cell>
        </row>
        <row r="448">
          <cell r="E448">
            <v>148600</v>
          </cell>
          <cell r="F448">
            <v>0</v>
          </cell>
        </row>
        <row r="449">
          <cell r="E449">
            <v>148900</v>
          </cell>
          <cell r="F449">
            <v>0</v>
          </cell>
        </row>
        <row r="450">
          <cell r="E450">
            <v>149000</v>
          </cell>
          <cell r="F450">
            <v>0</v>
          </cell>
        </row>
        <row r="451">
          <cell r="E451">
            <v>149100</v>
          </cell>
          <cell r="F451">
            <v>0</v>
          </cell>
        </row>
        <row r="452">
          <cell r="E452">
            <v>149200</v>
          </cell>
          <cell r="F452">
            <v>0</v>
          </cell>
        </row>
        <row r="453">
          <cell r="E453">
            <v>149201</v>
          </cell>
          <cell r="F453">
            <v>0</v>
          </cell>
        </row>
        <row r="454">
          <cell r="E454">
            <v>149202</v>
          </cell>
          <cell r="F454">
            <v>0</v>
          </cell>
        </row>
        <row r="455">
          <cell r="E455">
            <v>149203</v>
          </cell>
          <cell r="F455">
            <v>0</v>
          </cell>
        </row>
        <row r="456">
          <cell r="E456">
            <v>149221</v>
          </cell>
          <cell r="F456">
            <v>0</v>
          </cell>
        </row>
        <row r="457">
          <cell r="E457">
            <v>149300</v>
          </cell>
          <cell r="F457">
            <v>0</v>
          </cell>
        </row>
        <row r="458">
          <cell r="E458">
            <v>149400</v>
          </cell>
          <cell r="F458">
            <v>0</v>
          </cell>
        </row>
        <row r="459">
          <cell r="E459">
            <v>148800</v>
          </cell>
          <cell r="F459">
            <v>0</v>
          </cell>
        </row>
        <row r="460">
          <cell r="E460">
            <v>149600</v>
          </cell>
          <cell r="F460">
            <v>0</v>
          </cell>
        </row>
        <row r="461">
          <cell r="E461">
            <v>149800</v>
          </cell>
          <cell r="F461">
            <v>0</v>
          </cell>
        </row>
        <row r="462">
          <cell r="B462">
            <v>129500</v>
          </cell>
          <cell r="C462">
            <v>188270966</v>
          </cell>
          <cell r="E462">
            <v>149500</v>
          </cell>
          <cell r="F462">
            <v>188270966</v>
          </cell>
        </row>
        <row r="463">
          <cell r="B463">
            <v>129700</v>
          </cell>
          <cell r="C463">
            <v>16908649</v>
          </cell>
          <cell r="E463">
            <v>149700</v>
          </cell>
          <cell r="F463">
            <v>16908649</v>
          </cell>
        </row>
        <row r="464">
          <cell r="B464">
            <v>129900</v>
          </cell>
          <cell r="C464">
            <v>205179615</v>
          </cell>
          <cell r="E464">
            <v>149900</v>
          </cell>
          <cell r="F464">
            <v>205179615</v>
          </cell>
        </row>
        <row r="465">
          <cell r="B465">
            <v>199100</v>
          </cell>
          <cell r="C465">
            <v>4240947</v>
          </cell>
        </row>
        <row r="466">
          <cell r="B466">
            <v>199200</v>
          </cell>
          <cell r="C466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1">
        <row r="5">
          <cell r="B5">
            <v>204200</v>
          </cell>
          <cell r="C5">
            <v>0</v>
          </cell>
          <cell r="E5">
            <v>202005</v>
          </cell>
          <cell r="F5">
            <v>0</v>
          </cell>
        </row>
        <row r="6">
          <cell r="B6">
            <v>204700</v>
          </cell>
          <cell r="C6">
            <v>0</v>
          </cell>
          <cell r="E6">
            <v>204900</v>
          </cell>
          <cell r="F6">
            <v>0</v>
          </cell>
        </row>
        <row r="7">
          <cell r="B7">
            <v>204708</v>
          </cell>
          <cell r="C7">
            <v>0</v>
          </cell>
          <cell r="E7">
            <v>230000</v>
          </cell>
          <cell r="F7">
            <v>9802281</v>
          </cell>
        </row>
        <row r="8">
          <cell r="B8">
            <v>204800</v>
          </cell>
          <cell r="C8">
            <v>0</v>
          </cell>
          <cell r="E8">
            <v>231000</v>
          </cell>
          <cell r="F8">
            <v>510707</v>
          </cell>
        </row>
        <row r="9">
          <cell r="B9">
            <v>210000</v>
          </cell>
          <cell r="C9">
            <v>13059936</v>
          </cell>
          <cell r="E9">
            <v>231001</v>
          </cell>
          <cell r="F9">
            <v>0</v>
          </cell>
        </row>
        <row r="10">
          <cell r="B10">
            <v>210100</v>
          </cell>
          <cell r="C10">
            <v>11797280</v>
          </cell>
          <cell r="E10">
            <v>231002</v>
          </cell>
          <cell r="F10">
            <v>0</v>
          </cell>
        </row>
        <row r="11">
          <cell r="B11">
            <v>210200</v>
          </cell>
          <cell r="C11">
            <v>0</v>
          </cell>
          <cell r="E11">
            <v>231003</v>
          </cell>
          <cell r="F11">
            <v>0</v>
          </cell>
        </row>
        <row r="12">
          <cell r="B12">
            <v>210300</v>
          </cell>
          <cell r="C12">
            <v>0</v>
          </cell>
          <cell r="E12">
            <v>231004</v>
          </cell>
          <cell r="F12">
            <v>0</v>
          </cell>
        </row>
        <row r="13">
          <cell r="B13">
            <v>210400</v>
          </cell>
          <cell r="C13">
            <v>0</v>
          </cell>
          <cell r="E13">
            <v>231005</v>
          </cell>
          <cell r="F13">
            <v>0</v>
          </cell>
        </row>
        <row r="14">
          <cell r="B14">
            <v>210500</v>
          </cell>
          <cell r="C14">
            <v>0</v>
          </cell>
          <cell r="E14">
            <v>231006</v>
          </cell>
          <cell r="F14">
            <v>0</v>
          </cell>
        </row>
        <row r="15">
          <cell r="B15">
            <v>210501</v>
          </cell>
          <cell r="C15">
            <v>0</v>
          </cell>
          <cell r="E15">
            <v>231007</v>
          </cell>
          <cell r="F15">
            <v>0</v>
          </cell>
        </row>
        <row r="16">
          <cell r="B16">
            <v>210502</v>
          </cell>
          <cell r="C16">
            <v>0</v>
          </cell>
          <cell r="E16">
            <v>231008</v>
          </cell>
          <cell r="F16">
            <v>0</v>
          </cell>
        </row>
        <row r="17">
          <cell r="B17">
            <v>210503</v>
          </cell>
          <cell r="C17">
            <v>0</v>
          </cell>
          <cell r="E17">
            <v>231010</v>
          </cell>
          <cell r="F17">
            <v>8857</v>
          </cell>
        </row>
        <row r="18">
          <cell r="B18">
            <v>210511</v>
          </cell>
          <cell r="C18">
            <v>0</v>
          </cell>
          <cell r="E18">
            <v>231011</v>
          </cell>
          <cell r="F18">
            <v>0</v>
          </cell>
        </row>
        <row r="19">
          <cell r="B19">
            <v>210600</v>
          </cell>
          <cell r="C19">
            <v>0</v>
          </cell>
          <cell r="E19">
            <v>231012</v>
          </cell>
          <cell r="F19">
            <v>0</v>
          </cell>
        </row>
        <row r="20">
          <cell r="B20">
            <v>210601</v>
          </cell>
          <cell r="C20">
            <v>0</v>
          </cell>
          <cell r="E20">
            <v>231013</v>
          </cell>
          <cell r="F20">
            <v>0</v>
          </cell>
        </row>
        <row r="21">
          <cell r="B21">
            <v>210602</v>
          </cell>
          <cell r="C21">
            <v>0</v>
          </cell>
          <cell r="E21">
            <v>231014</v>
          </cell>
          <cell r="F21">
            <v>0</v>
          </cell>
        </row>
        <row r="22">
          <cell r="B22">
            <v>210611</v>
          </cell>
          <cell r="C22">
            <v>0</v>
          </cell>
          <cell r="E22">
            <v>231015</v>
          </cell>
          <cell r="F22">
            <v>0</v>
          </cell>
        </row>
        <row r="23">
          <cell r="B23">
            <v>210700</v>
          </cell>
          <cell r="C23">
            <v>6021146</v>
          </cell>
          <cell r="E23">
            <v>231016</v>
          </cell>
          <cell r="F23">
            <v>0</v>
          </cell>
        </row>
        <row r="24">
          <cell r="B24">
            <v>210701</v>
          </cell>
          <cell r="C24">
            <v>0</v>
          </cell>
          <cell r="E24">
            <v>231017</v>
          </cell>
          <cell r="F24">
            <v>0</v>
          </cell>
        </row>
        <row r="25">
          <cell r="B25">
            <v>210702</v>
          </cell>
          <cell r="C25">
            <v>0</v>
          </cell>
          <cell r="E25">
            <v>231018</v>
          </cell>
          <cell r="F25">
            <v>0</v>
          </cell>
        </row>
        <row r="26">
          <cell r="B26">
            <v>210703</v>
          </cell>
          <cell r="C26">
            <v>0</v>
          </cell>
          <cell r="E26">
            <v>231021</v>
          </cell>
          <cell r="F26">
            <v>0</v>
          </cell>
        </row>
        <row r="27">
          <cell r="B27">
            <v>210704</v>
          </cell>
          <cell r="C27">
            <v>0</v>
          </cell>
          <cell r="E27">
            <v>231022</v>
          </cell>
          <cell r="F27">
            <v>311758</v>
          </cell>
        </row>
        <row r="28">
          <cell r="B28">
            <v>210705</v>
          </cell>
          <cell r="C28">
            <v>4258143</v>
          </cell>
          <cell r="E28">
            <v>231023</v>
          </cell>
          <cell r="F28">
            <v>41916</v>
          </cell>
        </row>
        <row r="29">
          <cell r="B29">
            <v>210706</v>
          </cell>
          <cell r="C29">
            <v>0</v>
          </cell>
          <cell r="E29">
            <v>231027</v>
          </cell>
          <cell r="F29">
            <v>0</v>
          </cell>
        </row>
        <row r="30">
          <cell r="B30">
            <v>210707</v>
          </cell>
          <cell r="C30">
            <v>960013</v>
          </cell>
          <cell r="E30">
            <v>231028</v>
          </cell>
          <cell r="F30">
            <v>0</v>
          </cell>
        </row>
        <row r="31">
          <cell r="B31">
            <v>210708</v>
          </cell>
          <cell r="C31">
            <v>406864</v>
          </cell>
          <cell r="E31">
            <v>231029</v>
          </cell>
          <cell r="F31">
            <v>41916</v>
          </cell>
        </row>
        <row r="32">
          <cell r="B32">
            <v>210709</v>
          </cell>
          <cell r="C32">
            <v>312010</v>
          </cell>
          <cell r="E32">
            <v>231024</v>
          </cell>
          <cell r="F32">
            <v>128025</v>
          </cell>
        </row>
        <row r="33">
          <cell r="B33">
            <v>210710</v>
          </cell>
          <cell r="C33">
            <v>0</v>
          </cell>
          <cell r="E33">
            <v>231025</v>
          </cell>
          <cell r="F33">
            <v>0</v>
          </cell>
        </row>
        <row r="34">
          <cell r="B34">
            <v>210711</v>
          </cell>
          <cell r="C34">
            <v>0</v>
          </cell>
          <cell r="E34">
            <v>231026</v>
          </cell>
          <cell r="F34">
            <v>20151</v>
          </cell>
        </row>
        <row r="35">
          <cell r="B35">
            <v>210712</v>
          </cell>
          <cell r="C35">
            <v>0</v>
          </cell>
          <cell r="E35">
            <v>231031</v>
          </cell>
          <cell r="F35">
            <v>0</v>
          </cell>
        </row>
        <row r="36">
          <cell r="B36">
            <v>210730</v>
          </cell>
          <cell r="C36">
            <v>84116</v>
          </cell>
          <cell r="E36">
            <v>231051</v>
          </cell>
          <cell r="F36">
            <v>0</v>
          </cell>
        </row>
        <row r="37">
          <cell r="B37">
            <v>210732</v>
          </cell>
          <cell r="C37">
            <v>45138</v>
          </cell>
          <cell r="E37">
            <v>231100</v>
          </cell>
          <cell r="F37">
            <v>6769</v>
          </cell>
        </row>
        <row r="38">
          <cell r="B38">
            <v>210733</v>
          </cell>
          <cell r="C38">
            <v>37690</v>
          </cell>
          <cell r="E38">
            <v>231101</v>
          </cell>
          <cell r="F38">
            <v>0</v>
          </cell>
        </row>
        <row r="39">
          <cell r="B39">
            <v>210734</v>
          </cell>
          <cell r="C39">
            <v>0</v>
          </cell>
          <cell r="E39">
            <v>231102</v>
          </cell>
          <cell r="F39">
            <v>0</v>
          </cell>
        </row>
        <row r="40">
          <cell r="B40">
            <v>210735</v>
          </cell>
          <cell r="C40">
            <v>0</v>
          </cell>
          <cell r="E40">
            <v>231103</v>
          </cell>
          <cell r="F40">
            <v>0</v>
          </cell>
        </row>
        <row r="41">
          <cell r="B41">
            <v>210736</v>
          </cell>
          <cell r="C41">
            <v>1288</v>
          </cell>
          <cell r="E41">
            <v>231104</v>
          </cell>
          <cell r="F41">
            <v>0</v>
          </cell>
        </row>
        <row r="42">
          <cell r="B42">
            <v>210731</v>
          </cell>
          <cell r="C42">
            <v>0</v>
          </cell>
          <cell r="E42">
            <v>231105</v>
          </cell>
          <cell r="F42">
            <v>0</v>
          </cell>
        </row>
        <row r="43">
          <cell r="B43">
            <v>210800</v>
          </cell>
          <cell r="C43">
            <v>0</v>
          </cell>
          <cell r="E43">
            <v>231106</v>
          </cell>
          <cell r="F43">
            <v>0</v>
          </cell>
        </row>
        <row r="44">
          <cell r="B44">
            <v>210801</v>
          </cell>
          <cell r="C44">
            <v>0</v>
          </cell>
          <cell r="E44">
            <v>231107</v>
          </cell>
          <cell r="F44">
            <v>0</v>
          </cell>
        </row>
        <row r="45">
          <cell r="B45">
            <v>210802</v>
          </cell>
          <cell r="C45">
            <v>0</v>
          </cell>
          <cell r="E45">
            <v>231110</v>
          </cell>
          <cell r="F45">
            <v>0</v>
          </cell>
        </row>
        <row r="46">
          <cell r="B46">
            <v>210803</v>
          </cell>
          <cell r="C46">
            <v>0</v>
          </cell>
          <cell r="E46">
            <v>231111</v>
          </cell>
          <cell r="F46">
            <v>0</v>
          </cell>
        </row>
        <row r="47">
          <cell r="B47">
            <v>210804</v>
          </cell>
          <cell r="C47">
            <v>0</v>
          </cell>
          <cell r="E47">
            <v>231112</v>
          </cell>
          <cell r="F47">
            <v>0</v>
          </cell>
        </row>
        <row r="48">
          <cell r="B48">
            <v>210805</v>
          </cell>
          <cell r="C48">
            <v>0</v>
          </cell>
          <cell r="E48">
            <v>231113</v>
          </cell>
          <cell r="F48">
            <v>0</v>
          </cell>
        </row>
        <row r="49">
          <cell r="B49">
            <v>210821</v>
          </cell>
          <cell r="C49">
            <v>0</v>
          </cell>
          <cell r="E49">
            <v>231114</v>
          </cell>
          <cell r="F49">
            <v>0</v>
          </cell>
        </row>
        <row r="50">
          <cell r="B50">
            <v>210900</v>
          </cell>
          <cell r="C50">
            <v>5557266</v>
          </cell>
          <cell r="E50">
            <v>231115</v>
          </cell>
          <cell r="F50">
            <v>0</v>
          </cell>
        </row>
        <row r="51">
          <cell r="B51">
            <v>210901</v>
          </cell>
          <cell r="C51">
            <v>340713</v>
          </cell>
          <cell r="E51">
            <v>231116</v>
          </cell>
          <cell r="F51">
            <v>0</v>
          </cell>
        </row>
        <row r="52">
          <cell r="B52">
            <v>210902</v>
          </cell>
          <cell r="C52">
            <v>0</v>
          </cell>
          <cell r="E52">
            <v>231117</v>
          </cell>
          <cell r="F52">
            <v>0</v>
          </cell>
        </row>
        <row r="53">
          <cell r="B53">
            <v>210903</v>
          </cell>
          <cell r="C53">
            <v>0</v>
          </cell>
          <cell r="E53">
            <v>231118</v>
          </cell>
          <cell r="F53">
            <v>0</v>
          </cell>
        </row>
        <row r="54">
          <cell r="B54">
            <v>210908</v>
          </cell>
          <cell r="C54">
            <v>0</v>
          </cell>
          <cell r="E54">
            <v>231121</v>
          </cell>
          <cell r="F54">
            <v>0</v>
          </cell>
        </row>
        <row r="55">
          <cell r="B55">
            <v>210905</v>
          </cell>
          <cell r="C55">
            <v>5210730</v>
          </cell>
          <cell r="E55">
            <v>231122</v>
          </cell>
          <cell r="F55">
            <v>0</v>
          </cell>
        </row>
        <row r="56">
          <cell r="B56">
            <v>210909</v>
          </cell>
          <cell r="C56">
            <v>0</v>
          </cell>
          <cell r="E56">
            <v>231123</v>
          </cell>
          <cell r="F56">
            <v>6769</v>
          </cell>
        </row>
        <row r="57">
          <cell r="B57">
            <v>210910</v>
          </cell>
          <cell r="C57">
            <v>0</v>
          </cell>
          <cell r="E57">
            <v>231124</v>
          </cell>
          <cell r="F57">
            <v>0</v>
          </cell>
        </row>
        <row r="58">
          <cell r="B58">
            <v>210914</v>
          </cell>
          <cell r="C58">
            <v>0</v>
          </cell>
          <cell r="E58">
            <v>231125</v>
          </cell>
          <cell r="F58">
            <v>6769</v>
          </cell>
        </row>
        <row r="59">
          <cell r="B59">
            <v>210915</v>
          </cell>
          <cell r="C59">
            <v>0</v>
          </cell>
          <cell r="E59">
            <v>231126</v>
          </cell>
          <cell r="F59">
            <v>0</v>
          </cell>
        </row>
        <row r="60">
          <cell r="B60">
            <v>210916</v>
          </cell>
          <cell r="C60">
            <v>0</v>
          </cell>
          <cell r="E60">
            <v>231131</v>
          </cell>
          <cell r="F60">
            <v>0</v>
          </cell>
        </row>
        <row r="61">
          <cell r="B61">
            <v>210920</v>
          </cell>
          <cell r="C61">
            <v>0</v>
          </cell>
          <cell r="E61">
            <v>232000</v>
          </cell>
          <cell r="F61">
            <v>370180</v>
          </cell>
        </row>
        <row r="62">
          <cell r="B62">
            <v>210921</v>
          </cell>
          <cell r="C62">
            <v>0</v>
          </cell>
          <cell r="E62">
            <v>232001</v>
          </cell>
          <cell r="F62">
            <v>262340</v>
          </cell>
        </row>
        <row r="63">
          <cell r="B63">
            <v>210922</v>
          </cell>
          <cell r="C63">
            <v>0</v>
          </cell>
          <cell r="E63">
            <v>232002</v>
          </cell>
          <cell r="F63">
            <v>0</v>
          </cell>
        </row>
        <row r="64">
          <cell r="B64">
            <v>210923</v>
          </cell>
          <cell r="C64">
            <v>0</v>
          </cell>
          <cell r="E64">
            <v>232003</v>
          </cell>
          <cell r="F64">
            <v>107840</v>
          </cell>
        </row>
        <row r="65">
          <cell r="B65">
            <v>210927</v>
          </cell>
          <cell r="C65">
            <v>0</v>
          </cell>
          <cell r="E65">
            <v>232004</v>
          </cell>
          <cell r="F65">
            <v>0</v>
          </cell>
        </row>
        <row r="66">
          <cell r="B66">
            <v>210928</v>
          </cell>
          <cell r="C66">
            <v>0</v>
          </cell>
          <cell r="E66">
            <v>232005</v>
          </cell>
          <cell r="F66">
            <v>0</v>
          </cell>
        </row>
        <row r="67">
          <cell r="B67">
            <v>210929</v>
          </cell>
          <cell r="C67">
            <v>0</v>
          </cell>
          <cell r="E67">
            <v>232021</v>
          </cell>
          <cell r="F67">
            <v>0</v>
          </cell>
        </row>
        <row r="68">
          <cell r="B68">
            <v>210930</v>
          </cell>
          <cell r="C68">
            <v>0</v>
          </cell>
          <cell r="E68">
            <v>232100</v>
          </cell>
          <cell r="F68">
            <v>0</v>
          </cell>
        </row>
        <row r="69">
          <cell r="B69">
            <v>210931</v>
          </cell>
          <cell r="C69">
            <v>0</v>
          </cell>
          <cell r="E69">
            <v>232101</v>
          </cell>
          <cell r="F69">
            <v>0</v>
          </cell>
        </row>
        <row r="70">
          <cell r="B70">
            <v>210936</v>
          </cell>
          <cell r="C70">
            <v>0</v>
          </cell>
          <cell r="E70">
            <v>232102</v>
          </cell>
          <cell r="F70">
            <v>0</v>
          </cell>
        </row>
        <row r="71">
          <cell r="B71">
            <v>210937</v>
          </cell>
          <cell r="C71">
            <v>0</v>
          </cell>
          <cell r="E71">
            <v>232103</v>
          </cell>
          <cell r="F71">
            <v>0</v>
          </cell>
        </row>
        <row r="72">
          <cell r="B72">
            <v>210938</v>
          </cell>
          <cell r="C72">
            <v>0</v>
          </cell>
          <cell r="E72">
            <v>232200</v>
          </cell>
          <cell r="F72">
            <v>13738</v>
          </cell>
        </row>
        <row r="73">
          <cell r="B73">
            <v>210940</v>
          </cell>
          <cell r="C73">
            <v>0</v>
          </cell>
          <cell r="E73">
            <v>232201</v>
          </cell>
          <cell r="F73">
            <v>13550</v>
          </cell>
        </row>
        <row r="74">
          <cell r="B74">
            <v>210941</v>
          </cell>
          <cell r="C74">
            <v>0</v>
          </cell>
          <cell r="E74">
            <v>232211</v>
          </cell>
          <cell r="F74">
            <v>188</v>
          </cell>
        </row>
        <row r="75">
          <cell r="B75">
            <v>210942</v>
          </cell>
          <cell r="C75">
            <v>0</v>
          </cell>
          <cell r="E75">
            <v>232212</v>
          </cell>
          <cell r="F75">
            <v>0</v>
          </cell>
        </row>
        <row r="76">
          <cell r="B76">
            <v>210943</v>
          </cell>
          <cell r="C76">
            <v>0</v>
          </cell>
          <cell r="E76">
            <v>232213</v>
          </cell>
          <cell r="F76">
            <v>188</v>
          </cell>
        </row>
        <row r="77">
          <cell r="B77">
            <v>210944</v>
          </cell>
          <cell r="C77">
            <v>0</v>
          </cell>
          <cell r="E77">
            <v>232300</v>
          </cell>
          <cell r="F77">
            <v>0</v>
          </cell>
        </row>
        <row r="78">
          <cell r="B78">
            <v>210945</v>
          </cell>
          <cell r="C78">
            <v>0</v>
          </cell>
          <cell r="E78">
            <v>232301</v>
          </cell>
          <cell r="F78">
            <v>0</v>
          </cell>
        </row>
        <row r="79">
          <cell r="B79">
            <v>210946</v>
          </cell>
          <cell r="C79">
            <v>0</v>
          </cell>
          <cell r="E79">
            <v>232302</v>
          </cell>
          <cell r="F79">
            <v>0</v>
          </cell>
        </row>
        <row r="80">
          <cell r="B80">
            <v>210949</v>
          </cell>
          <cell r="C80">
            <v>0</v>
          </cell>
          <cell r="E80">
            <v>232311</v>
          </cell>
          <cell r="F80">
            <v>0</v>
          </cell>
        </row>
        <row r="81">
          <cell r="B81">
            <v>210950</v>
          </cell>
          <cell r="C81">
            <v>0</v>
          </cell>
          <cell r="E81">
            <v>232500</v>
          </cell>
          <cell r="F81">
            <v>52149</v>
          </cell>
        </row>
        <row r="82">
          <cell r="B82">
            <v>210951</v>
          </cell>
          <cell r="C82">
            <v>5822</v>
          </cell>
          <cell r="E82">
            <v>232501</v>
          </cell>
          <cell r="F82">
            <v>20440</v>
          </cell>
        </row>
        <row r="83">
          <cell r="B83">
            <v>210961</v>
          </cell>
          <cell r="C83">
            <v>0</v>
          </cell>
          <cell r="E83">
            <v>232502</v>
          </cell>
          <cell r="F83">
            <v>24797</v>
          </cell>
        </row>
        <row r="84">
          <cell r="B84">
            <v>210962</v>
          </cell>
          <cell r="C84">
            <v>0</v>
          </cell>
          <cell r="E84">
            <v>232503</v>
          </cell>
          <cell r="F84">
            <v>0</v>
          </cell>
        </row>
        <row r="85">
          <cell r="B85">
            <v>210963</v>
          </cell>
          <cell r="C85">
            <v>0</v>
          </cell>
          <cell r="E85">
            <v>232504</v>
          </cell>
          <cell r="F85">
            <v>0</v>
          </cell>
        </row>
        <row r="86">
          <cell r="B86">
            <v>210964</v>
          </cell>
          <cell r="C86">
            <v>0</v>
          </cell>
          <cell r="E86">
            <v>232505</v>
          </cell>
          <cell r="F86">
            <v>0</v>
          </cell>
        </row>
        <row r="87">
          <cell r="B87">
            <v>210965</v>
          </cell>
          <cell r="C87">
            <v>0</v>
          </cell>
          <cell r="E87">
            <v>232506</v>
          </cell>
          <cell r="F87">
            <v>0</v>
          </cell>
        </row>
        <row r="88">
          <cell r="B88">
            <v>211000</v>
          </cell>
          <cell r="C88">
            <v>0</v>
          </cell>
          <cell r="E88">
            <v>232507</v>
          </cell>
          <cell r="F88">
            <v>6516</v>
          </cell>
        </row>
        <row r="89">
          <cell r="B89">
            <v>211001</v>
          </cell>
          <cell r="C89">
            <v>0</v>
          </cell>
          <cell r="E89">
            <v>232508</v>
          </cell>
          <cell r="F89">
            <v>0</v>
          </cell>
        </row>
        <row r="90">
          <cell r="B90">
            <v>211002</v>
          </cell>
          <cell r="C90">
            <v>0</v>
          </cell>
          <cell r="E90">
            <v>232509</v>
          </cell>
          <cell r="F90">
            <v>0</v>
          </cell>
        </row>
        <row r="91">
          <cell r="B91">
            <v>211003</v>
          </cell>
          <cell r="C91">
            <v>0</v>
          </cell>
          <cell r="E91">
            <v>232510</v>
          </cell>
          <cell r="F91">
            <v>0</v>
          </cell>
        </row>
        <row r="92">
          <cell r="B92">
            <v>211100</v>
          </cell>
          <cell r="C92">
            <v>65540</v>
          </cell>
          <cell r="E92">
            <v>232511</v>
          </cell>
          <cell r="F92">
            <v>364</v>
          </cell>
        </row>
        <row r="93">
          <cell r="B93">
            <v>211101</v>
          </cell>
          <cell r="C93">
            <v>19672</v>
          </cell>
          <cell r="E93">
            <v>232512</v>
          </cell>
          <cell r="F93">
            <v>32</v>
          </cell>
        </row>
        <row r="94">
          <cell r="B94">
            <v>211102</v>
          </cell>
          <cell r="C94">
            <v>11759</v>
          </cell>
          <cell r="E94">
            <v>232531</v>
          </cell>
          <cell r="F94">
            <v>0</v>
          </cell>
        </row>
        <row r="95">
          <cell r="B95">
            <v>211103</v>
          </cell>
          <cell r="C95">
            <v>0</v>
          </cell>
          <cell r="E95">
            <v>233000</v>
          </cell>
          <cell r="F95">
            <v>7970000</v>
          </cell>
        </row>
        <row r="96">
          <cell r="B96">
            <v>211104</v>
          </cell>
          <cell r="C96">
            <v>20695</v>
          </cell>
          <cell r="E96">
            <v>233001</v>
          </cell>
          <cell r="F96">
            <v>0</v>
          </cell>
        </row>
        <row r="97">
          <cell r="B97">
            <v>211105</v>
          </cell>
          <cell r="C97">
            <v>0</v>
          </cell>
          <cell r="E97">
            <v>233002</v>
          </cell>
          <cell r="F97">
            <v>0</v>
          </cell>
        </row>
        <row r="98">
          <cell r="B98">
            <v>211106</v>
          </cell>
          <cell r="C98">
            <v>0</v>
          </cell>
          <cell r="E98">
            <v>233003</v>
          </cell>
          <cell r="F98">
            <v>0</v>
          </cell>
        </row>
        <row r="99">
          <cell r="B99">
            <v>211107</v>
          </cell>
          <cell r="C99">
            <v>13396</v>
          </cell>
          <cell r="E99">
            <v>233004</v>
          </cell>
          <cell r="F99">
            <v>0</v>
          </cell>
        </row>
        <row r="100">
          <cell r="B100">
            <v>211108</v>
          </cell>
          <cell r="C100">
            <v>0</v>
          </cell>
          <cell r="E100">
            <v>233010</v>
          </cell>
          <cell r="F100">
            <v>0</v>
          </cell>
        </row>
        <row r="101">
          <cell r="B101">
            <v>211109</v>
          </cell>
          <cell r="C101">
            <v>0</v>
          </cell>
          <cell r="E101">
            <v>233011</v>
          </cell>
          <cell r="F101">
            <v>0</v>
          </cell>
        </row>
        <row r="102">
          <cell r="B102">
            <v>211110</v>
          </cell>
          <cell r="C102">
            <v>0</v>
          </cell>
          <cell r="E102">
            <v>233043</v>
          </cell>
          <cell r="F102">
            <v>0</v>
          </cell>
        </row>
        <row r="103">
          <cell r="B103">
            <v>211111</v>
          </cell>
          <cell r="C103">
            <v>6</v>
          </cell>
          <cell r="E103">
            <v>233044</v>
          </cell>
          <cell r="F103">
            <v>0</v>
          </cell>
        </row>
        <row r="104">
          <cell r="B104">
            <v>211112</v>
          </cell>
          <cell r="C104">
            <v>12</v>
          </cell>
          <cell r="E104">
            <v>233045</v>
          </cell>
          <cell r="F104">
            <v>0</v>
          </cell>
        </row>
        <row r="105">
          <cell r="B105">
            <v>211131</v>
          </cell>
          <cell r="C105">
            <v>0</v>
          </cell>
          <cell r="E105">
            <v>233046</v>
          </cell>
          <cell r="F105">
            <v>0</v>
          </cell>
        </row>
        <row r="106">
          <cell r="B106">
            <v>211200</v>
          </cell>
          <cell r="C106">
            <v>0</v>
          </cell>
          <cell r="E106">
            <v>233047</v>
          </cell>
          <cell r="F106">
            <v>0</v>
          </cell>
        </row>
        <row r="107">
          <cell r="B107">
            <v>211300</v>
          </cell>
          <cell r="C107">
            <v>137149</v>
          </cell>
          <cell r="E107">
            <v>233012</v>
          </cell>
          <cell r="F107">
            <v>0</v>
          </cell>
        </row>
        <row r="108">
          <cell r="B108">
            <v>211301</v>
          </cell>
          <cell r="C108">
            <v>137149</v>
          </cell>
          <cell r="E108">
            <v>233013</v>
          </cell>
          <cell r="F108">
            <v>0</v>
          </cell>
        </row>
        <row r="109">
          <cell r="B109">
            <v>211302</v>
          </cell>
          <cell r="C109">
            <v>0</v>
          </cell>
          <cell r="E109">
            <v>233015</v>
          </cell>
          <cell r="F109">
            <v>500000</v>
          </cell>
        </row>
        <row r="110">
          <cell r="B110">
            <v>211303</v>
          </cell>
          <cell r="C110">
            <v>0</v>
          </cell>
          <cell r="E110">
            <v>233016</v>
          </cell>
          <cell r="F110">
            <v>0</v>
          </cell>
        </row>
        <row r="111">
          <cell r="B111">
            <v>211304</v>
          </cell>
          <cell r="C111">
            <v>0</v>
          </cell>
          <cell r="E111">
            <v>233018</v>
          </cell>
          <cell r="F111">
            <v>0</v>
          </cell>
        </row>
        <row r="112">
          <cell r="B112">
            <v>211305</v>
          </cell>
          <cell r="C112">
            <v>0</v>
          </cell>
          <cell r="E112">
            <v>233019</v>
          </cell>
          <cell r="F112">
            <v>0</v>
          </cell>
        </row>
        <row r="113">
          <cell r="B113">
            <v>211306</v>
          </cell>
          <cell r="C113">
            <v>0</v>
          </cell>
          <cell r="E113">
            <v>233020</v>
          </cell>
          <cell r="F113">
            <v>0</v>
          </cell>
        </row>
        <row r="114">
          <cell r="B114">
            <v>211307</v>
          </cell>
          <cell r="C114">
            <v>0</v>
          </cell>
          <cell r="E114">
            <v>233021</v>
          </cell>
          <cell r="F114">
            <v>0</v>
          </cell>
        </row>
        <row r="115">
          <cell r="B115">
            <v>211308</v>
          </cell>
          <cell r="C115">
            <v>0</v>
          </cell>
          <cell r="E115">
            <v>233023</v>
          </cell>
          <cell r="F115">
            <v>0</v>
          </cell>
        </row>
        <row r="116">
          <cell r="B116">
            <v>211309</v>
          </cell>
          <cell r="C116">
            <v>0</v>
          </cell>
          <cell r="E116">
            <v>233024</v>
          </cell>
          <cell r="F116">
            <v>0</v>
          </cell>
        </row>
        <row r="117">
          <cell r="B117">
            <v>211310</v>
          </cell>
          <cell r="C117">
            <v>0</v>
          </cell>
          <cell r="E117">
            <v>233025</v>
          </cell>
          <cell r="F117">
            <v>0</v>
          </cell>
        </row>
        <row r="118">
          <cell r="B118">
            <v>211311</v>
          </cell>
          <cell r="C118">
            <v>0</v>
          </cell>
          <cell r="E118">
            <v>233026</v>
          </cell>
          <cell r="F118">
            <v>0</v>
          </cell>
        </row>
        <row r="119">
          <cell r="B119">
            <v>211312</v>
          </cell>
          <cell r="C119">
            <v>0</v>
          </cell>
          <cell r="E119">
            <v>233028</v>
          </cell>
          <cell r="F119">
            <v>0</v>
          </cell>
        </row>
        <row r="120">
          <cell r="B120">
            <v>211313</v>
          </cell>
          <cell r="C120">
            <v>0</v>
          </cell>
          <cell r="E120">
            <v>233029</v>
          </cell>
          <cell r="F120">
            <v>0</v>
          </cell>
        </row>
        <row r="121">
          <cell r="B121">
            <v>211321</v>
          </cell>
          <cell r="C121">
            <v>137149</v>
          </cell>
          <cell r="E121">
            <v>233030</v>
          </cell>
          <cell r="F121">
            <v>0</v>
          </cell>
        </row>
        <row r="122">
          <cell r="B122">
            <v>211331</v>
          </cell>
          <cell r="C122">
            <v>0</v>
          </cell>
          <cell r="E122">
            <v>233031</v>
          </cell>
          <cell r="F122">
            <v>0</v>
          </cell>
        </row>
        <row r="123">
          <cell r="B123">
            <v>211400</v>
          </cell>
          <cell r="C123">
            <v>0</v>
          </cell>
          <cell r="E123">
            <v>233033</v>
          </cell>
          <cell r="F123">
            <v>0</v>
          </cell>
        </row>
        <row r="124">
          <cell r="B124">
            <v>211401</v>
          </cell>
          <cell r="C124">
            <v>0</v>
          </cell>
          <cell r="E124">
            <v>233034</v>
          </cell>
          <cell r="F124">
            <v>0</v>
          </cell>
        </row>
        <row r="125">
          <cell r="B125">
            <v>211402</v>
          </cell>
          <cell r="C125">
            <v>0</v>
          </cell>
          <cell r="E125">
            <v>233035</v>
          </cell>
          <cell r="F125">
            <v>0</v>
          </cell>
        </row>
        <row r="126">
          <cell r="B126">
            <v>211403</v>
          </cell>
          <cell r="C126">
            <v>0</v>
          </cell>
          <cell r="E126">
            <v>233036</v>
          </cell>
          <cell r="F126">
            <v>0</v>
          </cell>
        </row>
        <row r="127">
          <cell r="B127">
            <v>211411</v>
          </cell>
          <cell r="C127">
            <v>0</v>
          </cell>
          <cell r="E127">
            <v>233038</v>
          </cell>
          <cell r="F127">
            <v>0</v>
          </cell>
        </row>
        <row r="128">
          <cell r="B128">
            <v>211500</v>
          </cell>
          <cell r="C128">
            <v>800</v>
          </cell>
          <cell r="E128">
            <v>233039</v>
          </cell>
          <cell r="F128">
            <v>0</v>
          </cell>
        </row>
        <row r="129">
          <cell r="B129">
            <v>211501</v>
          </cell>
          <cell r="C129">
            <v>800</v>
          </cell>
          <cell r="E129">
            <v>233040</v>
          </cell>
          <cell r="F129">
            <v>0</v>
          </cell>
        </row>
        <row r="130">
          <cell r="B130">
            <v>211515</v>
          </cell>
          <cell r="C130">
            <v>0</v>
          </cell>
          <cell r="E130">
            <v>233041</v>
          </cell>
          <cell r="F130">
            <v>0</v>
          </cell>
        </row>
        <row r="131">
          <cell r="B131">
            <v>211516</v>
          </cell>
          <cell r="C131">
            <v>800</v>
          </cell>
          <cell r="E131">
            <v>233042</v>
          </cell>
          <cell r="F131">
            <v>0</v>
          </cell>
        </row>
        <row r="132">
          <cell r="B132">
            <v>211502</v>
          </cell>
          <cell r="C132">
            <v>0</v>
          </cell>
          <cell r="E132">
            <v>233048</v>
          </cell>
          <cell r="F132">
            <v>0</v>
          </cell>
        </row>
        <row r="133">
          <cell r="B133">
            <v>211509</v>
          </cell>
          <cell r="C133">
            <v>0</v>
          </cell>
          <cell r="E133">
            <v>233050</v>
          </cell>
          <cell r="F133">
            <v>0</v>
          </cell>
        </row>
        <row r="134">
          <cell r="B134">
            <v>211510</v>
          </cell>
          <cell r="C134">
            <v>0</v>
          </cell>
          <cell r="E134">
            <v>233051</v>
          </cell>
          <cell r="F134">
            <v>0</v>
          </cell>
        </row>
        <row r="135">
          <cell r="B135">
            <v>211503</v>
          </cell>
          <cell r="C135">
            <v>0</v>
          </cell>
          <cell r="E135">
            <v>233052</v>
          </cell>
          <cell r="F135">
            <v>0</v>
          </cell>
        </row>
        <row r="136">
          <cell r="B136">
            <v>211504</v>
          </cell>
          <cell r="C136">
            <v>0</v>
          </cell>
          <cell r="E136">
            <v>233053</v>
          </cell>
          <cell r="F136">
            <v>0</v>
          </cell>
        </row>
        <row r="137">
          <cell r="B137">
            <v>211505</v>
          </cell>
          <cell r="C137">
            <v>0</v>
          </cell>
          <cell r="E137">
            <v>233054</v>
          </cell>
          <cell r="F137">
            <v>0</v>
          </cell>
        </row>
        <row r="138">
          <cell r="B138">
            <v>211506</v>
          </cell>
          <cell r="C138">
            <v>0</v>
          </cell>
          <cell r="E138">
            <v>233055</v>
          </cell>
          <cell r="F138">
            <v>0</v>
          </cell>
        </row>
        <row r="139">
          <cell r="B139">
            <v>211507</v>
          </cell>
          <cell r="C139">
            <v>0</v>
          </cell>
          <cell r="E139">
            <v>233056</v>
          </cell>
          <cell r="F139">
            <v>0</v>
          </cell>
        </row>
        <row r="140">
          <cell r="B140">
            <v>211508</v>
          </cell>
          <cell r="C140">
            <v>0</v>
          </cell>
          <cell r="E140">
            <v>233060</v>
          </cell>
          <cell r="F140">
            <v>2480000</v>
          </cell>
        </row>
        <row r="141">
          <cell r="B141">
            <v>211511</v>
          </cell>
          <cell r="C141">
            <v>0</v>
          </cell>
          <cell r="E141">
            <v>233061</v>
          </cell>
          <cell r="F141">
            <v>0</v>
          </cell>
        </row>
        <row r="142">
          <cell r="B142">
            <v>211512</v>
          </cell>
          <cell r="C142">
            <v>0</v>
          </cell>
          <cell r="E142">
            <v>233062</v>
          </cell>
          <cell r="F142">
            <v>1480000</v>
          </cell>
        </row>
        <row r="143">
          <cell r="B143">
            <v>211513</v>
          </cell>
          <cell r="C143">
            <v>0</v>
          </cell>
          <cell r="E143">
            <v>233063</v>
          </cell>
          <cell r="F143">
            <v>0</v>
          </cell>
        </row>
        <row r="144">
          <cell r="B144">
            <v>211514</v>
          </cell>
          <cell r="C144">
            <v>0</v>
          </cell>
          <cell r="E144">
            <v>233064</v>
          </cell>
          <cell r="F144">
            <v>0</v>
          </cell>
        </row>
        <row r="145">
          <cell r="B145">
            <v>211517</v>
          </cell>
          <cell r="C145">
            <v>0</v>
          </cell>
          <cell r="E145">
            <v>233065</v>
          </cell>
          <cell r="F145">
            <v>1000000</v>
          </cell>
        </row>
        <row r="146">
          <cell r="B146">
            <v>211518</v>
          </cell>
          <cell r="C146">
            <v>0</v>
          </cell>
          <cell r="E146">
            <v>233066</v>
          </cell>
          <cell r="F146">
            <v>0</v>
          </cell>
        </row>
        <row r="147">
          <cell r="B147">
            <v>211521</v>
          </cell>
          <cell r="C147">
            <v>0</v>
          </cell>
          <cell r="E147">
            <v>233067</v>
          </cell>
          <cell r="F147">
            <v>0</v>
          </cell>
        </row>
        <row r="148">
          <cell r="B148">
            <v>211600</v>
          </cell>
          <cell r="C148">
            <v>15347</v>
          </cell>
          <cell r="E148">
            <v>233068</v>
          </cell>
          <cell r="F148">
            <v>0</v>
          </cell>
        </row>
        <row r="149">
          <cell r="B149">
            <v>211601</v>
          </cell>
          <cell r="C149">
            <v>3286</v>
          </cell>
          <cell r="E149">
            <v>233069</v>
          </cell>
          <cell r="F149">
            <v>0</v>
          </cell>
        </row>
        <row r="150">
          <cell r="B150">
            <v>211602</v>
          </cell>
          <cell r="C150">
            <v>0</v>
          </cell>
          <cell r="E150">
            <v>233070</v>
          </cell>
          <cell r="F150">
            <v>0</v>
          </cell>
        </row>
        <row r="151">
          <cell r="B151">
            <v>211603</v>
          </cell>
          <cell r="C151">
            <v>0</v>
          </cell>
          <cell r="E151">
            <v>233071</v>
          </cell>
          <cell r="F151">
            <v>0</v>
          </cell>
        </row>
        <row r="152">
          <cell r="B152">
            <v>211604</v>
          </cell>
          <cell r="C152">
            <v>0</v>
          </cell>
          <cell r="E152">
            <v>233072</v>
          </cell>
          <cell r="F152">
            <v>0</v>
          </cell>
        </row>
        <row r="153">
          <cell r="B153">
            <v>211605</v>
          </cell>
          <cell r="C153">
            <v>0</v>
          </cell>
          <cell r="E153">
            <v>233073</v>
          </cell>
          <cell r="F153">
            <v>0</v>
          </cell>
        </row>
        <row r="154">
          <cell r="B154">
            <v>211606</v>
          </cell>
          <cell r="C154">
            <v>0</v>
          </cell>
          <cell r="E154">
            <v>233074</v>
          </cell>
          <cell r="F154">
            <v>0</v>
          </cell>
        </row>
        <row r="155">
          <cell r="B155">
            <v>211607</v>
          </cell>
          <cell r="C155">
            <v>0</v>
          </cell>
          <cell r="E155">
            <v>233076</v>
          </cell>
          <cell r="F155">
            <v>0</v>
          </cell>
        </row>
        <row r="156">
          <cell r="B156">
            <v>211608</v>
          </cell>
          <cell r="C156">
            <v>0</v>
          </cell>
          <cell r="E156">
            <v>233077</v>
          </cell>
          <cell r="F156">
            <v>0</v>
          </cell>
        </row>
        <row r="157">
          <cell r="B157">
            <v>211609</v>
          </cell>
          <cell r="C157">
            <v>0</v>
          </cell>
          <cell r="E157">
            <v>233078</v>
          </cell>
          <cell r="F157">
            <v>0</v>
          </cell>
        </row>
        <row r="158">
          <cell r="B158">
            <v>211610</v>
          </cell>
          <cell r="C158">
            <v>0</v>
          </cell>
          <cell r="E158">
            <v>233079</v>
          </cell>
          <cell r="F158">
            <v>0</v>
          </cell>
        </row>
        <row r="159">
          <cell r="B159">
            <v>211611</v>
          </cell>
          <cell r="C159">
            <v>0</v>
          </cell>
          <cell r="E159">
            <v>233080</v>
          </cell>
          <cell r="F159">
            <v>0</v>
          </cell>
        </row>
        <row r="160">
          <cell r="B160">
            <v>211612</v>
          </cell>
          <cell r="C160">
            <v>0</v>
          </cell>
          <cell r="E160">
            <v>233081</v>
          </cell>
          <cell r="F160">
            <v>0</v>
          </cell>
        </row>
        <row r="161">
          <cell r="B161">
            <v>211613</v>
          </cell>
          <cell r="C161">
            <v>0</v>
          </cell>
          <cell r="E161">
            <v>233084</v>
          </cell>
          <cell r="F161">
            <v>0</v>
          </cell>
        </row>
        <row r="162">
          <cell r="B162">
            <v>211614</v>
          </cell>
          <cell r="C162">
            <v>0</v>
          </cell>
          <cell r="E162">
            <v>233085</v>
          </cell>
          <cell r="F162">
            <v>0</v>
          </cell>
        </row>
        <row r="163">
          <cell r="B163">
            <v>211615</v>
          </cell>
          <cell r="C163">
            <v>0</v>
          </cell>
          <cell r="E163">
            <v>233086</v>
          </cell>
          <cell r="F163">
            <v>0</v>
          </cell>
        </row>
        <row r="164">
          <cell r="B164">
            <v>211631</v>
          </cell>
          <cell r="C164">
            <v>12061</v>
          </cell>
          <cell r="E164">
            <v>233087</v>
          </cell>
          <cell r="F164">
            <v>0</v>
          </cell>
        </row>
        <row r="165">
          <cell r="B165">
            <v>211700</v>
          </cell>
          <cell r="C165">
            <v>0</v>
          </cell>
          <cell r="E165">
            <v>233088</v>
          </cell>
          <cell r="F165">
            <v>0</v>
          </cell>
        </row>
        <row r="166">
          <cell r="B166">
            <v>211701</v>
          </cell>
          <cell r="C166">
            <v>0</v>
          </cell>
          <cell r="E166">
            <v>233089</v>
          </cell>
          <cell r="F166">
            <v>0</v>
          </cell>
        </row>
        <row r="167">
          <cell r="B167">
            <v>211702</v>
          </cell>
          <cell r="C167">
            <v>0</v>
          </cell>
          <cell r="E167">
            <v>233090</v>
          </cell>
          <cell r="F167">
            <v>0</v>
          </cell>
        </row>
        <row r="168">
          <cell r="B168">
            <v>211703</v>
          </cell>
          <cell r="C168">
            <v>0</v>
          </cell>
          <cell r="E168">
            <v>233091</v>
          </cell>
          <cell r="F168">
            <v>4990000</v>
          </cell>
        </row>
        <row r="169">
          <cell r="B169">
            <v>211704</v>
          </cell>
          <cell r="C169">
            <v>0</v>
          </cell>
          <cell r="E169">
            <v>233092</v>
          </cell>
          <cell r="F169">
            <v>4990000</v>
          </cell>
        </row>
        <row r="170">
          <cell r="B170">
            <v>211705</v>
          </cell>
          <cell r="C170">
            <v>0</v>
          </cell>
          <cell r="E170">
            <v>233093</v>
          </cell>
          <cell r="F170">
            <v>0</v>
          </cell>
        </row>
        <row r="171">
          <cell r="B171">
            <v>211711</v>
          </cell>
          <cell r="C171">
            <v>0</v>
          </cell>
          <cell r="E171">
            <v>233094</v>
          </cell>
          <cell r="F171">
            <v>0</v>
          </cell>
        </row>
        <row r="172">
          <cell r="B172">
            <v>211712</v>
          </cell>
          <cell r="C172">
            <v>0</v>
          </cell>
          <cell r="E172">
            <v>233096</v>
          </cell>
          <cell r="F172">
            <v>0</v>
          </cell>
        </row>
        <row r="173">
          <cell r="B173">
            <v>211713</v>
          </cell>
          <cell r="C173">
            <v>0</v>
          </cell>
          <cell r="E173">
            <v>233097</v>
          </cell>
          <cell r="F173">
            <v>0</v>
          </cell>
        </row>
        <row r="174">
          <cell r="B174">
            <v>211721</v>
          </cell>
          <cell r="C174">
            <v>0</v>
          </cell>
          <cell r="E174">
            <v>233098</v>
          </cell>
          <cell r="F174">
            <v>0</v>
          </cell>
        </row>
        <row r="175">
          <cell r="B175">
            <v>211731</v>
          </cell>
          <cell r="C175">
            <v>0</v>
          </cell>
          <cell r="E175">
            <v>233300</v>
          </cell>
          <cell r="F175">
            <v>0</v>
          </cell>
        </row>
        <row r="176">
          <cell r="B176">
            <v>211800</v>
          </cell>
          <cell r="C176">
            <v>0</v>
          </cell>
          <cell r="E176">
            <v>233301</v>
          </cell>
          <cell r="F176">
            <v>0</v>
          </cell>
        </row>
        <row r="177">
          <cell r="B177">
            <v>211801</v>
          </cell>
          <cell r="C177">
            <v>0</v>
          </cell>
          <cell r="E177">
            <v>233302</v>
          </cell>
          <cell r="F177">
            <v>0</v>
          </cell>
        </row>
        <row r="178">
          <cell r="B178">
            <v>211802</v>
          </cell>
          <cell r="C178">
            <v>0</v>
          </cell>
          <cell r="E178">
            <v>233303</v>
          </cell>
          <cell r="F178">
            <v>0</v>
          </cell>
        </row>
        <row r="179">
          <cell r="B179">
            <v>211900</v>
          </cell>
          <cell r="C179">
            <v>0</v>
          </cell>
          <cell r="E179">
            <v>233304</v>
          </cell>
          <cell r="F179">
            <v>0</v>
          </cell>
        </row>
        <row r="180">
          <cell r="B180">
            <v>211901</v>
          </cell>
          <cell r="C180">
            <v>0</v>
          </cell>
          <cell r="E180">
            <v>233305</v>
          </cell>
          <cell r="F180">
            <v>0</v>
          </cell>
        </row>
        <row r="181">
          <cell r="B181">
            <v>211902</v>
          </cell>
          <cell r="C181">
            <v>0</v>
          </cell>
          <cell r="E181">
            <v>233306</v>
          </cell>
          <cell r="F181">
            <v>0</v>
          </cell>
        </row>
        <row r="182">
          <cell r="B182">
            <v>211903</v>
          </cell>
          <cell r="C182">
            <v>0</v>
          </cell>
          <cell r="E182">
            <v>233307</v>
          </cell>
          <cell r="F182">
            <v>0</v>
          </cell>
        </row>
        <row r="183">
          <cell r="B183">
            <v>211911</v>
          </cell>
          <cell r="C183">
            <v>0</v>
          </cell>
          <cell r="E183">
            <v>233308</v>
          </cell>
          <cell r="F183">
            <v>0</v>
          </cell>
        </row>
        <row r="184">
          <cell r="B184">
            <v>212800</v>
          </cell>
          <cell r="C184">
            <v>0</v>
          </cell>
          <cell r="E184">
            <v>233309</v>
          </cell>
          <cell r="F184">
            <v>0</v>
          </cell>
        </row>
        <row r="185">
          <cell r="B185">
            <v>212900</v>
          </cell>
          <cell r="C185">
            <v>31</v>
          </cell>
          <cell r="E185">
            <v>233310</v>
          </cell>
          <cell r="F185">
            <v>0</v>
          </cell>
        </row>
        <row r="186">
          <cell r="B186">
            <v>212901</v>
          </cell>
          <cell r="C186">
            <v>31</v>
          </cell>
          <cell r="E186">
            <v>233311</v>
          </cell>
          <cell r="F186">
            <v>0</v>
          </cell>
        </row>
        <row r="187">
          <cell r="B187">
            <v>212902</v>
          </cell>
          <cell r="C187">
            <v>0</v>
          </cell>
          <cell r="E187">
            <v>233312</v>
          </cell>
          <cell r="F187">
            <v>0</v>
          </cell>
        </row>
        <row r="188">
          <cell r="B188">
            <v>212940</v>
          </cell>
          <cell r="C188">
            <v>0</v>
          </cell>
          <cell r="E188">
            <v>233321</v>
          </cell>
          <cell r="F188">
            <v>0</v>
          </cell>
        </row>
        <row r="189">
          <cell r="B189">
            <v>213000</v>
          </cell>
          <cell r="C189">
            <v>869578</v>
          </cell>
          <cell r="E189">
            <v>233331</v>
          </cell>
          <cell r="F189">
            <v>0</v>
          </cell>
        </row>
        <row r="190">
          <cell r="B190">
            <v>213100</v>
          </cell>
          <cell r="C190">
            <v>768890</v>
          </cell>
          <cell r="E190">
            <v>233400</v>
          </cell>
          <cell r="F190">
            <v>334096</v>
          </cell>
        </row>
        <row r="191">
          <cell r="B191">
            <v>213200</v>
          </cell>
          <cell r="C191">
            <v>0</v>
          </cell>
          <cell r="E191">
            <v>233401</v>
          </cell>
          <cell r="F191">
            <v>0</v>
          </cell>
        </row>
        <row r="192">
          <cell r="B192">
            <v>213201</v>
          </cell>
          <cell r="C192">
            <v>0</v>
          </cell>
          <cell r="E192">
            <v>233411</v>
          </cell>
          <cell r="F192">
            <v>334096</v>
          </cell>
        </row>
        <row r="193">
          <cell r="B193">
            <v>213202</v>
          </cell>
          <cell r="C193">
            <v>0</v>
          </cell>
          <cell r="E193">
            <v>233421</v>
          </cell>
          <cell r="F193">
            <v>0</v>
          </cell>
        </row>
        <row r="194">
          <cell r="B194">
            <v>213203</v>
          </cell>
          <cell r="C194">
            <v>0</v>
          </cell>
          <cell r="E194">
            <v>233500</v>
          </cell>
          <cell r="F194">
            <v>403653</v>
          </cell>
        </row>
        <row r="195">
          <cell r="B195">
            <v>213204</v>
          </cell>
          <cell r="C195">
            <v>0</v>
          </cell>
          <cell r="E195">
            <v>233501</v>
          </cell>
          <cell r="F195">
            <v>0</v>
          </cell>
        </row>
        <row r="196">
          <cell r="B196">
            <v>213205</v>
          </cell>
          <cell r="C196">
            <v>0</v>
          </cell>
          <cell r="E196">
            <v>233502</v>
          </cell>
          <cell r="F196">
            <v>0</v>
          </cell>
        </row>
        <row r="197">
          <cell r="B197">
            <v>213206</v>
          </cell>
          <cell r="C197">
            <v>0</v>
          </cell>
          <cell r="E197">
            <v>233505</v>
          </cell>
          <cell r="F197">
            <v>0</v>
          </cell>
        </row>
        <row r="198">
          <cell r="B198">
            <v>213211</v>
          </cell>
          <cell r="C198">
            <v>0</v>
          </cell>
          <cell r="E198">
            <v>233513</v>
          </cell>
          <cell r="F198">
            <v>0</v>
          </cell>
        </row>
        <row r="199">
          <cell r="B199">
            <v>213212</v>
          </cell>
          <cell r="C199">
            <v>0</v>
          </cell>
          <cell r="E199">
            <v>233514</v>
          </cell>
          <cell r="F199">
            <v>26735</v>
          </cell>
        </row>
        <row r="200">
          <cell r="B200">
            <v>213213</v>
          </cell>
          <cell r="C200">
            <v>0</v>
          </cell>
          <cell r="E200">
            <v>233515</v>
          </cell>
          <cell r="F200">
            <v>0</v>
          </cell>
        </row>
        <row r="201">
          <cell r="B201">
            <v>213300</v>
          </cell>
          <cell r="C201">
            <v>0</v>
          </cell>
          <cell r="E201">
            <v>233516</v>
          </cell>
          <cell r="F201">
            <v>0</v>
          </cell>
        </row>
        <row r="202">
          <cell r="B202">
            <v>213301</v>
          </cell>
          <cell r="C202">
            <v>0</v>
          </cell>
          <cell r="E202">
            <v>233517</v>
          </cell>
          <cell r="F202">
            <v>0</v>
          </cell>
        </row>
        <row r="203">
          <cell r="B203">
            <v>213302</v>
          </cell>
          <cell r="C203">
            <v>0</v>
          </cell>
          <cell r="E203">
            <v>233518</v>
          </cell>
          <cell r="F203">
            <v>140183</v>
          </cell>
        </row>
        <row r="204">
          <cell r="B204">
            <v>213400</v>
          </cell>
          <cell r="C204">
            <v>0</v>
          </cell>
          <cell r="E204">
            <v>233519</v>
          </cell>
          <cell r="F204">
            <v>0</v>
          </cell>
        </row>
        <row r="205">
          <cell r="B205">
            <v>213401</v>
          </cell>
          <cell r="C205">
            <v>0</v>
          </cell>
          <cell r="E205">
            <v>233520</v>
          </cell>
          <cell r="F205">
            <v>0</v>
          </cell>
        </row>
        <row r="206">
          <cell r="B206">
            <v>213402</v>
          </cell>
          <cell r="C206">
            <v>0</v>
          </cell>
          <cell r="E206">
            <v>233521</v>
          </cell>
          <cell r="F206">
            <v>236735</v>
          </cell>
        </row>
        <row r="207">
          <cell r="B207">
            <v>213403</v>
          </cell>
          <cell r="C207">
            <v>0</v>
          </cell>
          <cell r="E207">
            <v>233600</v>
          </cell>
          <cell r="F207">
            <v>0</v>
          </cell>
        </row>
        <row r="208">
          <cell r="B208">
            <v>213404</v>
          </cell>
          <cell r="C208">
            <v>0</v>
          </cell>
          <cell r="E208">
            <v>233601</v>
          </cell>
          <cell r="F208">
            <v>0</v>
          </cell>
        </row>
        <row r="209">
          <cell r="B209">
            <v>213405</v>
          </cell>
          <cell r="C209">
            <v>0</v>
          </cell>
          <cell r="E209">
            <v>233602</v>
          </cell>
          <cell r="F209">
            <v>0</v>
          </cell>
        </row>
        <row r="210">
          <cell r="B210">
            <v>213406</v>
          </cell>
          <cell r="C210">
            <v>0</v>
          </cell>
          <cell r="E210">
            <v>233603</v>
          </cell>
          <cell r="F210">
            <v>0</v>
          </cell>
        </row>
        <row r="211">
          <cell r="B211">
            <v>213407</v>
          </cell>
          <cell r="C211">
            <v>0</v>
          </cell>
          <cell r="E211">
            <v>233604</v>
          </cell>
          <cell r="F211">
            <v>0</v>
          </cell>
        </row>
        <row r="212">
          <cell r="B212">
            <v>213408</v>
          </cell>
          <cell r="C212">
            <v>0</v>
          </cell>
          <cell r="E212">
            <v>233610</v>
          </cell>
          <cell r="F212">
            <v>0</v>
          </cell>
        </row>
        <row r="213">
          <cell r="B213">
            <v>213409</v>
          </cell>
          <cell r="C213">
            <v>0</v>
          </cell>
          <cell r="E213">
            <v>233611</v>
          </cell>
          <cell r="F213">
            <v>0</v>
          </cell>
        </row>
        <row r="214">
          <cell r="B214">
            <v>213500</v>
          </cell>
          <cell r="C214">
            <v>0</v>
          </cell>
          <cell r="E214">
            <v>233612</v>
          </cell>
          <cell r="F214">
            <v>0</v>
          </cell>
        </row>
        <row r="215">
          <cell r="B215">
            <v>213501</v>
          </cell>
          <cell r="C215">
            <v>0</v>
          </cell>
          <cell r="E215">
            <v>233700</v>
          </cell>
          <cell r="F215">
            <v>0</v>
          </cell>
        </row>
        <row r="216">
          <cell r="B216">
            <v>213502</v>
          </cell>
          <cell r="C216">
            <v>0</v>
          </cell>
          <cell r="E216">
            <v>233701</v>
          </cell>
          <cell r="F216">
            <v>0</v>
          </cell>
        </row>
        <row r="217">
          <cell r="B217">
            <v>213503</v>
          </cell>
          <cell r="C217">
            <v>0</v>
          </cell>
          <cell r="E217">
            <v>233711</v>
          </cell>
          <cell r="F217">
            <v>0</v>
          </cell>
        </row>
        <row r="218">
          <cell r="B218">
            <v>213504</v>
          </cell>
          <cell r="C218">
            <v>0</v>
          </cell>
          <cell r="E218">
            <v>234000</v>
          </cell>
          <cell r="F218">
            <v>0</v>
          </cell>
        </row>
        <row r="219">
          <cell r="B219">
            <v>213505</v>
          </cell>
          <cell r="C219">
            <v>0</v>
          </cell>
          <cell r="E219">
            <v>234001</v>
          </cell>
          <cell r="F219">
            <v>0</v>
          </cell>
        </row>
        <row r="220">
          <cell r="B220">
            <v>213506</v>
          </cell>
          <cell r="C220">
            <v>0</v>
          </cell>
          <cell r="E220">
            <v>234002</v>
          </cell>
          <cell r="F220">
            <v>0</v>
          </cell>
        </row>
        <row r="221">
          <cell r="B221">
            <v>213507</v>
          </cell>
          <cell r="C221">
            <v>0</v>
          </cell>
          <cell r="E221">
            <v>234003</v>
          </cell>
          <cell r="F221">
            <v>0</v>
          </cell>
        </row>
        <row r="222">
          <cell r="B222">
            <v>213508</v>
          </cell>
          <cell r="C222">
            <v>0</v>
          </cell>
          <cell r="E222">
            <v>234004</v>
          </cell>
          <cell r="F222">
            <v>0</v>
          </cell>
        </row>
        <row r="223">
          <cell r="B223">
            <v>213509</v>
          </cell>
          <cell r="C223">
            <v>0</v>
          </cell>
          <cell r="E223">
            <v>234005</v>
          </cell>
          <cell r="F223">
            <v>0</v>
          </cell>
        </row>
        <row r="224">
          <cell r="B224">
            <v>213600</v>
          </cell>
          <cell r="C224">
            <v>38259</v>
          </cell>
          <cell r="E224">
            <v>234006</v>
          </cell>
          <cell r="F224">
            <v>0</v>
          </cell>
        </row>
        <row r="225">
          <cell r="B225">
            <v>213601</v>
          </cell>
          <cell r="C225">
            <v>5505</v>
          </cell>
          <cell r="E225">
            <v>234007</v>
          </cell>
          <cell r="F225">
            <v>0</v>
          </cell>
        </row>
        <row r="226">
          <cell r="B226">
            <v>213602</v>
          </cell>
          <cell r="C226">
            <v>0</v>
          </cell>
          <cell r="E226">
            <v>234008</v>
          </cell>
          <cell r="F226">
            <v>0</v>
          </cell>
        </row>
        <row r="227">
          <cell r="B227">
            <v>213603</v>
          </cell>
          <cell r="C227">
            <v>5505</v>
          </cell>
          <cell r="E227">
            <v>234009</v>
          </cell>
          <cell r="F227">
            <v>0</v>
          </cell>
        </row>
        <row r="228">
          <cell r="B228">
            <v>213604</v>
          </cell>
          <cell r="C228">
            <v>27542</v>
          </cell>
          <cell r="E228">
            <v>234010</v>
          </cell>
          <cell r="F228">
            <v>0</v>
          </cell>
        </row>
        <row r="229">
          <cell r="B229">
            <v>213605</v>
          </cell>
          <cell r="C229">
            <v>27542</v>
          </cell>
          <cell r="E229">
            <v>234020</v>
          </cell>
          <cell r="F229">
            <v>0</v>
          </cell>
        </row>
        <row r="230">
          <cell r="B230">
            <v>213606</v>
          </cell>
          <cell r="C230">
            <v>0</v>
          </cell>
          <cell r="E230">
            <v>234011</v>
          </cell>
          <cell r="F230">
            <v>0</v>
          </cell>
        </row>
        <row r="231">
          <cell r="B231">
            <v>213607</v>
          </cell>
          <cell r="C231">
            <v>5211</v>
          </cell>
          <cell r="E231">
            <v>234021</v>
          </cell>
          <cell r="F231">
            <v>0</v>
          </cell>
        </row>
        <row r="232">
          <cell r="B232">
            <v>213608</v>
          </cell>
          <cell r="C232">
            <v>0</v>
          </cell>
          <cell r="E232">
            <v>234022</v>
          </cell>
          <cell r="F232">
            <v>0</v>
          </cell>
        </row>
        <row r="233">
          <cell r="B233">
            <v>213609</v>
          </cell>
          <cell r="C233">
            <v>5211</v>
          </cell>
          <cell r="E233">
            <v>234023</v>
          </cell>
          <cell r="F233">
            <v>0</v>
          </cell>
        </row>
        <row r="234">
          <cell r="B234">
            <v>213700</v>
          </cell>
          <cell r="C234">
            <v>0</v>
          </cell>
          <cell r="E234">
            <v>234024</v>
          </cell>
          <cell r="F234">
            <v>0</v>
          </cell>
        </row>
        <row r="235">
          <cell r="B235">
            <v>213701</v>
          </cell>
          <cell r="C235">
            <v>0</v>
          </cell>
          <cell r="E235">
            <v>234030</v>
          </cell>
          <cell r="F235">
            <v>0</v>
          </cell>
        </row>
        <row r="236">
          <cell r="B236">
            <v>213702</v>
          </cell>
          <cell r="C236">
            <v>0</v>
          </cell>
          <cell r="E236">
            <v>234025</v>
          </cell>
          <cell r="F236">
            <v>0</v>
          </cell>
        </row>
        <row r="237">
          <cell r="B237">
            <v>213703</v>
          </cell>
          <cell r="C237">
            <v>0</v>
          </cell>
          <cell r="E237">
            <v>234031</v>
          </cell>
          <cell r="F237">
            <v>0</v>
          </cell>
        </row>
        <row r="238">
          <cell r="B238">
            <v>213704</v>
          </cell>
          <cell r="C238">
            <v>0</v>
          </cell>
          <cell r="E238">
            <v>234052</v>
          </cell>
          <cell r="F238">
            <v>0</v>
          </cell>
        </row>
        <row r="239">
          <cell r="B239">
            <v>213705</v>
          </cell>
          <cell r="C239">
            <v>0</v>
          </cell>
          <cell r="E239">
            <v>234053</v>
          </cell>
          <cell r="F239">
            <v>0</v>
          </cell>
        </row>
        <row r="240">
          <cell r="B240">
            <v>213706</v>
          </cell>
          <cell r="C240">
            <v>0</v>
          </cell>
          <cell r="E240">
            <v>234032</v>
          </cell>
          <cell r="F240">
            <v>0</v>
          </cell>
        </row>
        <row r="241">
          <cell r="B241">
            <v>213707</v>
          </cell>
          <cell r="C241">
            <v>0</v>
          </cell>
          <cell r="E241">
            <v>234033</v>
          </cell>
          <cell r="F241">
            <v>0</v>
          </cell>
        </row>
        <row r="242">
          <cell r="B242">
            <v>213708</v>
          </cell>
          <cell r="C242">
            <v>0</v>
          </cell>
          <cell r="E242">
            <v>234034</v>
          </cell>
          <cell r="F242">
            <v>0</v>
          </cell>
        </row>
        <row r="243">
          <cell r="B243">
            <v>213709</v>
          </cell>
          <cell r="C243">
            <v>0</v>
          </cell>
          <cell r="E243">
            <v>234035</v>
          </cell>
          <cell r="F243">
            <v>0</v>
          </cell>
        </row>
        <row r="244">
          <cell r="B244">
            <v>213710</v>
          </cell>
          <cell r="C244">
            <v>0</v>
          </cell>
          <cell r="E244">
            <v>234036</v>
          </cell>
          <cell r="F244">
            <v>0</v>
          </cell>
        </row>
        <row r="245">
          <cell r="B245">
            <v>213711</v>
          </cell>
          <cell r="C245">
            <v>0</v>
          </cell>
          <cell r="E245">
            <v>234037</v>
          </cell>
          <cell r="F245">
            <v>0</v>
          </cell>
        </row>
        <row r="246">
          <cell r="B246">
            <v>213712</v>
          </cell>
          <cell r="C246">
            <v>0</v>
          </cell>
          <cell r="E246">
            <v>234038</v>
          </cell>
          <cell r="F246">
            <v>0</v>
          </cell>
        </row>
        <row r="247">
          <cell r="B247">
            <v>213713</v>
          </cell>
          <cell r="C247">
            <v>0</v>
          </cell>
          <cell r="E247">
            <v>234044</v>
          </cell>
          <cell r="F247">
            <v>0</v>
          </cell>
        </row>
        <row r="248">
          <cell r="B248">
            <v>213714</v>
          </cell>
          <cell r="C248">
            <v>0</v>
          </cell>
          <cell r="E248">
            <v>234045</v>
          </cell>
          <cell r="F248">
            <v>0</v>
          </cell>
        </row>
        <row r="249">
          <cell r="B249">
            <v>213715</v>
          </cell>
          <cell r="C249">
            <v>0</v>
          </cell>
          <cell r="E249">
            <v>234046</v>
          </cell>
          <cell r="F249">
            <v>0</v>
          </cell>
        </row>
        <row r="250">
          <cell r="B250">
            <v>213716</v>
          </cell>
          <cell r="C250">
            <v>0</v>
          </cell>
          <cell r="E250">
            <v>234047</v>
          </cell>
          <cell r="F250">
            <v>0</v>
          </cell>
        </row>
        <row r="251">
          <cell r="B251">
            <v>213717</v>
          </cell>
          <cell r="C251">
            <v>0</v>
          </cell>
          <cell r="E251">
            <v>234048</v>
          </cell>
          <cell r="F251">
            <v>0</v>
          </cell>
        </row>
        <row r="252">
          <cell r="B252">
            <v>213718</v>
          </cell>
          <cell r="C252">
            <v>0</v>
          </cell>
          <cell r="E252">
            <v>234049</v>
          </cell>
          <cell r="F252">
            <v>0</v>
          </cell>
        </row>
        <row r="253">
          <cell r="B253">
            <v>213719</v>
          </cell>
          <cell r="C253">
            <v>0</v>
          </cell>
          <cell r="E253">
            <v>234061</v>
          </cell>
          <cell r="F253">
            <v>0</v>
          </cell>
        </row>
        <row r="254">
          <cell r="B254">
            <v>213720</v>
          </cell>
          <cell r="C254">
            <v>0</v>
          </cell>
          <cell r="E254">
            <v>234100</v>
          </cell>
          <cell r="F254">
            <v>0</v>
          </cell>
        </row>
        <row r="255">
          <cell r="B255">
            <v>213721</v>
          </cell>
          <cell r="C255">
            <v>0</v>
          </cell>
          <cell r="E255">
            <v>234101</v>
          </cell>
          <cell r="F255">
            <v>0</v>
          </cell>
        </row>
        <row r="256">
          <cell r="B256">
            <v>213731</v>
          </cell>
          <cell r="C256">
            <v>0</v>
          </cell>
          <cell r="E256">
            <v>234102</v>
          </cell>
          <cell r="F256">
            <v>0</v>
          </cell>
        </row>
        <row r="257">
          <cell r="B257">
            <v>213732</v>
          </cell>
          <cell r="C257">
            <v>0</v>
          </cell>
          <cell r="E257">
            <v>234103</v>
          </cell>
          <cell r="F257">
            <v>0</v>
          </cell>
        </row>
        <row r="258">
          <cell r="B258">
            <v>213733</v>
          </cell>
          <cell r="C258">
            <v>0</v>
          </cell>
          <cell r="E258">
            <v>234104</v>
          </cell>
          <cell r="F258">
            <v>0</v>
          </cell>
        </row>
        <row r="259">
          <cell r="B259">
            <v>213800</v>
          </cell>
          <cell r="C259">
            <v>134586</v>
          </cell>
          <cell r="E259">
            <v>234105</v>
          </cell>
          <cell r="F259">
            <v>0</v>
          </cell>
        </row>
        <row r="260">
          <cell r="B260">
            <v>213801</v>
          </cell>
          <cell r="C260">
            <v>57476</v>
          </cell>
          <cell r="E260">
            <v>234106</v>
          </cell>
          <cell r="F260">
            <v>0</v>
          </cell>
        </row>
        <row r="261">
          <cell r="B261">
            <v>213802</v>
          </cell>
          <cell r="C261">
            <v>0</v>
          </cell>
          <cell r="E261">
            <v>234107</v>
          </cell>
          <cell r="F261">
            <v>0</v>
          </cell>
        </row>
        <row r="262">
          <cell r="B262">
            <v>213803</v>
          </cell>
          <cell r="C262">
            <v>57476</v>
          </cell>
          <cell r="E262">
            <v>234108</v>
          </cell>
          <cell r="F262">
            <v>0</v>
          </cell>
        </row>
        <row r="263">
          <cell r="B263">
            <v>213811</v>
          </cell>
          <cell r="C263">
            <v>77110</v>
          </cell>
          <cell r="E263">
            <v>234109</v>
          </cell>
          <cell r="F263">
            <v>0</v>
          </cell>
        </row>
        <row r="264">
          <cell r="B264">
            <v>213812</v>
          </cell>
          <cell r="C264">
            <v>0</v>
          </cell>
          <cell r="E264">
            <v>234110</v>
          </cell>
          <cell r="F264">
            <v>0</v>
          </cell>
        </row>
        <row r="265">
          <cell r="B265">
            <v>213813</v>
          </cell>
          <cell r="C265">
            <v>77110</v>
          </cell>
          <cell r="E265">
            <v>234111</v>
          </cell>
          <cell r="F265">
            <v>0</v>
          </cell>
        </row>
        <row r="266">
          <cell r="B266">
            <v>213900</v>
          </cell>
          <cell r="C266">
            <v>0</v>
          </cell>
          <cell r="E266">
            <v>234115</v>
          </cell>
          <cell r="F266">
            <v>0</v>
          </cell>
        </row>
        <row r="267">
          <cell r="B267">
            <v>213901</v>
          </cell>
          <cell r="C267">
            <v>0</v>
          </cell>
          <cell r="E267">
            <v>234116</v>
          </cell>
          <cell r="F267">
            <v>0</v>
          </cell>
        </row>
        <row r="268">
          <cell r="B268">
            <v>214300</v>
          </cell>
          <cell r="C268">
            <v>424937</v>
          </cell>
          <cell r="E268">
            <v>234131</v>
          </cell>
          <cell r="F268">
            <v>0</v>
          </cell>
        </row>
        <row r="269">
          <cell r="B269">
            <v>214301</v>
          </cell>
          <cell r="C269">
            <v>0</v>
          </cell>
          <cell r="E269">
            <v>234200</v>
          </cell>
          <cell r="F269">
            <v>0</v>
          </cell>
        </row>
        <row r="270">
          <cell r="B270">
            <v>214302</v>
          </cell>
          <cell r="C270">
            <v>0</v>
          </cell>
          <cell r="E270">
            <v>234201</v>
          </cell>
          <cell r="F270">
            <v>0</v>
          </cell>
        </row>
        <row r="271">
          <cell r="B271">
            <v>214303</v>
          </cell>
          <cell r="C271">
            <v>0</v>
          </cell>
          <cell r="E271">
            <v>234202</v>
          </cell>
          <cell r="F271">
            <v>0</v>
          </cell>
        </row>
        <row r="272">
          <cell r="B272">
            <v>214304</v>
          </cell>
          <cell r="C272">
            <v>0</v>
          </cell>
          <cell r="E272">
            <v>234203</v>
          </cell>
          <cell r="F272">
            <v>0</v>
          </cell>
        </row>
        <row r="273">
          <cell r="B273">
            <v>214305</v>
          </cell>
          <cell r="C273">
            <v>0</v>
          </cell>
          <cell r="E273">
            <v>234204</v>
          </cell>
          <cell r="F273">
            <v>0</v>
          </cell>
        </row>
        <row r="274">
          <cell r="B274">
            <v>214306</v>
          </cell>
          <cell r="C274">
            <v>0</v>
          </cell>
          <cell r="E274">
            <v>234205</v>
          </cell>
          <cell r="F274">
            <v>0</v>
          </cell>
        </row>
        <row r="275">
          <cell r="B275">
            <v>214307</v>
          </cell>
          <cell r="C275">
            <v>0</v>
          </cell>
          <cell r="E275">
            <v>234207</v>
          </cell>
          <cell r="F275">
            <v>0</v>
          </cell>
        </row>
        <row r="276">
          <cell r="B276">
            <v>214308</v>
          </cell>
          <cell r="C276">
            <v>0</v>
          </cell>
          <cell r="E276">
            <v>234208</v>
          </cell>
          <cell r="F276">
            <v>0</v>
          </cell>
        </row>
        <row r="277">
          <cell r="B277">
            <v>214309</v>
          </cell>
          <cell r="C277">
            <v>0</v>
          </cell>
          <cell r="E277">
            <v>234209</v>
          </cell>
          <cell r="F277">
            <v>0</v>
          </cell>
        </row>
        <row r="278">
          <cell r="B278">
            <v>214310</v>
          </cell>
          <cell r="C278">
            <v>0</v>
          </cell>
          <cell r="E278">
            <v>234211</v>
          </cell>
          <cell r="F278">
            <v>0</v>
          </cell>
        </row>
        <row r="279">
          <cell r="B279">
            <v>214311</v>
          </cell>
          <cell r="C279">
            <v>0</v>
          </cell>
          <cell r="E279">
            <v>234500</v>
          </cell>
          <cell r="F279">
            <v>44869</v>
          </cell>
        </row>
        <row r="280">
          <cell r="B280">
            <v>214312</v>
          </cell>
          <cell r="C280">
            <v>0</v>
          </cell>
          <cell r="E280">
            <v>234501</v>
          </cell>
          <cell r="F280">
            <v>0</v>
          </cell>
        </row>
        <row r="281">
          <cell r="B281">
            <v>214313</v>
          </cell>
          <cell r="C281">
            <v>0</v>
          </cell>
          <cell r="E281">
            <v>234502</v>
          </cell>
          <cell r="F281">
            <v>40405</v>
          </cell>
        </row>
        <row r="282">
          <cell r="B282">
            <v>214314</v>
          </cell>
          <cell r="C282">
            <v>0</v>
          </cell>
          <cell r="E282">
            <v>234521</v>
          </cell>
          <cell r="F282">
            <v>0</v>
          </cell>
        </row>
        <row r="283">
          <cell r="B283">
            <v>214315</v>
          </cell>
          <cell r="C283">
            <v>0</v>
          </cell>
          <cell r="E283">
            <v>234522</v>
          </cell>
          <cell r="F283">
            <v>40405</v>
          </cell>
        </row>
        <row r="284">
          <cell r="B284">
            <v>214316</v>
          </cell>
          <cell r="C284">
            <v>0</v>
          </cell>
          <cell r="E284">
            <v>234523</v>
          </cell>
          <cell r="F284">
            <v>0</v>
          </cell>
        </row>
        <row r="285">
          <cell r="B285">
            <v>214317</v>
          </cell>
          <cell r="C285">
            <v>0</v>
          </cell>
          <cell r="E285">
            <v>234524</v>
          </cell>
          <cell r="F285">
            <v>0</v>
          </cell>
        </row>
        <row r="286">
          <cell r="B286">
            <v>214318</v>
          </cell>
          <cell r="C286">
            <v>0</v>
          </cell>
          <cell r="E286">
            <v>234525</v>
          </cell>
          <cell r="F286">
            <v>0</v>
          </cell>
        </row>
        <row r="287">
          <cell r="B287">
            <v>214319</v>
          </cell>
          <cell r="C287">
            <v>0</v>
          </cell>
          <cell r="E287">
            <v>234526</v>
          </cell>
          <cell r="F287">
            <v>0</v>
          </cell>
        </row>
        <row r="288">
          <cell r="B288">
            <v>214320</v>
          </cell>
          <cell r="C288">
            <v>0</v>
          </cell>
          <cell r="E288">
            <v>234527</v>
          </cell>
          <cell r="F288">
            <v>0</v>
          </cell>
        </row>
        <row r="289">
          <cell r="B289">
            <v>214321</v>
          </cell>
          <cell r="C289">
            <v>0</v>
          </cell>
          <cell r="E289">
            <v>234528</v>
          </cell>
          <cell r="F289">
            <v>0</v>
          </cell>
        </row>
        <row r="290">
          <cell r="B290">
            <v>214330</v>
          </cell>
          <cell r="C290">
            <v>0</v>
          </cell>
          <cell r="E290">
            <v>234541</v>
          </cell>
          <cell r="F290">
            <v>0</v>
          </cell>
        </row>
        <row r="291">
          <cell r="B291">
            <v>214331</v>
          </cell>
          <cell r="C291">
            <v>0</v>
          </cell>
          <cell r="E291">
            <v>234503</v>
          </cell>
          <cell r="F291">
            <v>4040</v>
          </cell>
        </row>
        <row r="292">
          <cell r="B292">
            <v>214332</v>
          </cell>
          <cell r="C292">
            <v>0</v>
          </cell>
          <cell r="E292">
            <v>234504</v>
          </cell>
          <cell r="F292">
            <v>0</v>
          </cell>
        </row>
        <row r="293">
          <cell r="B293">
            <v>214351</v>
          </cell>
          <cell r="C293">
            <v>0</v>
          </cell>
          <cell r="E293">
            <v>234505</v>
          </cell>
          <cell r="F293">
            <v>0</v>
          </cell>
        </row>
        <row r="294">
          <cell r="B294">
            <v>214360</v>
          </cell>
          <cell r="C294">
            <v>424937</v>
          </cell>
          <cell r="E294">
            <v>234506</v>
          </cell>
          <cell r="F294">
            <v>0</v>
          </cell>
        </row>
        <row r="295">
          <cell r="B295">
            <v>214400</v>
          </cell>
          <cell r="C295">
            <v>171109</v>
          </cell>
          <cell r="E295">
            <v>234507</v>
          </cell>
          <cell r="F295">
            <v>424</v>
          </cell>
        </row>
        <row r="296">
          <cell r="B296">
            <v>214401</v>
          </cell>
          <cell r="C296">
            <v>0</v>
          </cell>
          <cell r="E296">
            <v>234600</v>
          </cell>
          <cell r="F296">
            <v>0</v>
          </cell>
        </row>
        <row r="297">
          <cell r="B297">
            <v>214402</v>
          </cell>
          <cell r="C297">
            <v>0</v>
          </cell>
          <cell r="E297">
            <v>234700</v>
          </cell>
          <cell r="F297">
            <v>96120</v>
          </cell>
        </row>
        <row r="298">
          <cell r="B298">
            <v>214403</v>
          </cell>
          <cell r="C298">
            <v>0</v>
          </cell>
          <cell r="E298">
            <v>234701</v>
          </cell>
          <cell r="F298">
            <v>0</v>
          </cell>
        </row>
        <row r="299">
          <cell r="B299">
            <v>214404</v>
          </cell>
          <cell r="C299">
            <v>0</v>
          </cell>
          <cell r="E299">
            <v>234702</v>
          </cell>
          <cell r="F299">
            <v>0</v>
          </cell>
        </row>
        <row r="300">
          <cell r="B300">
            <v>214409</v>
          </cell>
          <cell r="C300">
            <v>0</v>
          </cell>
          <cell r="E300">
            <v>234703</v>
          </cell>
          <cell r="F300">
            <v>0</v>
          </cell>
        </row>
        <row r="301">
          <cell r="B301">
            <v>214410</v>
          </cell>
          <cell r="C301">
            <v>0</v>
          </cell>
          <cell r="E301">
            <v>234704</v>
          </cell>
          <cell r="F301">
            <v>0</v>
          </cell>
        </row>
        <row r="302">
          <cell r="B302">
            <v>214411</v>
          </cell>
          <cell r="C302">
            <v>0</v>
          </cell>
          <cell r="E302">
            <v>234705</v>
          </cell>
          <cell r="F302">
            <v>0</v>
          </cell>
        </row>
        <row r="303">
          <cell r="B303">
            <v>214412</v>
          </cell>
          <cell r="C303">
            <v>0</v>
          </cell>
          <cell r="E303">
            <v>234706</v>
          </cell>
          <cell r="F303">
            <v>0</v>
          </cell>
        </row>
        <row r="304">
          <cell r="B304">
            <v>214413</v>
          </cell>
          <cell r="C304">
            <v>0</v>
          </cell>
          <cell r="E304">
            <v>234707</v>
          </cell>
          <cell r="F304">
            <v>0</v>
          </cell>
        </row>
        <row r="305">
          <cell r="B305">
            <v>214419</v>
          </cell>
          <cell r="C305">
            <v>0</v>
          </cell>
          <cell r="E305">
            <v>234708</v>
          </cell>
          <cell r="F305">
            <v>0</v>
          </cell>
        </row>
        <row r="306">
          <cell r="B306">
            <v>214420</v>
          </cell>
          <cell r="C306">
            <v>0</v>
          </cell>
          <cell r="E306">
            <v>234709</v>
          </cell>
          <cell r="F306">
            <v>0</v>
          </cell>
        </row>
        <row r="307">
          <cell r="B307">
            <v>214421</v>
          </cell>
          <cell r="C307">
            <v>0</v>
          </cell>
          <cell r="E307">
            <v>234710</v>
          </cell>
          <cell r="F307">
            <v>0</v>
          </cell>
        </row>
        <row r="308">
          <cell r="B308">
            <v>214422</v>
          </cell>
          <cell r="C308">
            <v>0</v>
          </cell>
          <cell r="E308">
            <v>234711</v>
          </cell>
          <cell r="F308">
            <v>0</v>
          </cell>
        </row>
        <row r="309">
          <cell r="B309">
            <v>214423</v>
          </cell>
          <cell r="C309">
            <v>0</v>
          </cell>
          <cell r="E309">
            <v>234712</v>
          </cell>
          <cell r="F309">
            <v>0</v>
          </cell>
        </row>
        <row r="310">
          <cell r="B310">
            <v>214424</v>
          </cell>
          <cell r="C310">
            <v>0</v>
          </cell>
          <cell r="E310">
            <v>234713</v>
          </cell>
          <cell r="F310">
            <v>0</v>
          </cell>
        </row>
        <row r="311">
          <cell r="B311">
            <v>214429</v>
          </cell>
          <cell r="C311">
            <v>0</v>
          </cell>
          <cell r="E311">
            <v>234714</v>
          </cell>
          <cell r="F311">
            <v>0</v>
          </cell>
        </row>
        <row r="312">
          <cell r="B312">
            <v>214430</v>
          </cell>
          <cell r="C312">
            <v>171109</v>
          </cell>
          <cell r="E312">
            <v>234715</v>
          </cell>
          <cell r="F312">
            <v>15629</v>
          </cell>
        </row>
        <row r="313">
          <cell r="B313">
            <v>214431</v>
          </cell>
          <cell r="C313">
            <v>0</v>
          </cell>
          <cell r="E313">
            <v>234716</v>
          </cell>
          <cell r="F313">
            <v>0</v>
          </cell>
        </row>
        <row r="314">
          <cell r="B314">
            <v>214441</v>
          </cell>
          <cell r="C314">
            <v>0</v>
          </cell>
          <cell r="E314">
            <v>234717</v>
          </cell>
          <cell r="F314">
            <v>0</v>
          </cell>
        </row>
        <row r="315">
          <cell r="B315">
            <v>214442</v>
          </cell>
          <cell r="C315">
            <v>0</v>
          </cell>
          <cell r="E315">
            <v>234718</v>
          </cell>
          <cell r="F315">
            <v>0</v>
          </cell>
        </row>
        <row r="316">
          <cell r="B316">
            <v>214432</v>
          </cell>
          <cell r="C316">
            <v>0</v>
          </cell>
          <cell r="E316">
            <v>234719</v>
          </cell>
          <cell r="F316">
            <v>0</v>
          </cell>
        </row>
        <row r="317">
          <cell r="B317">
            <v>214433</v>
          </cell>
          <cell r="C317">
            <v>0</v>
          </cell>
          <cell r="E317">
            <v>234720</v>
          </cell>
          <cell r="F317">
            <v>0</v>
          </cell>
        </row>
        <row r="318">
          <cell r="B318">
            <v>214451</v>
          </cell>
          <cell r="C318">
            <v>0</v>
          </cell>
          <cell r="E318">
            <v>234721</v>
          </cell>
          <cell r="F318">
            <v>0</v>
          </cell>
        </row>
        <row r="319">
          <cell r="B319">
            <v>214461</v>
          </cell>
          <cell r="C319">
            <v>0</v>
          </cell>
          <cell r="E319">
            <v>234731</v>
          </cell>
          <cell r="F319">
            <v>80491</v>
          </cell>
        </row>
        <row r="320">
          <cell r="B320">
            <v>214500</v>
          </cell>
          <cell r="C320">
            <v>0</v>
          </cell>
          <cell r="E320">
            <v>234900</v>
          </cell>
          <cell r="F320">
            <v>0</v>
          </cell>
        </row>
        <row r="321">
          <cell r="B321">
            <v>214501</v>
          </cell>
          <cell r="C321">
            <v>0</v>
          </cell>
          <cell r="E321">
            <v>235000</v>
          </cell>
          <cell r="F321">
            <v>0</v>
          </cell>
        </row>
        <row r="322">
          <cell r="B322">
            <v>214502</v>
          </cell>
          <cell r="C322">
            <v>0</v>
          </cell>
          <cell r="E322">
            <v>235100</v>
          </cell>
          <cell r="F322">
            <v>0</v>
          </cell>
        </row>
        <row r="323">
          <cell r="B323">
            <v>214503</v>
          </cell>
          <cell r="C323">
            <v>0</v>
          </cell>
          <cell r="E323">
            <v>235200</v>
          </cell>
          <cell r="F323">
            <v>0</v>
          </cell>
        </row>
        <row r="324">
          <cell r="B324">
            <v>214508</v>
          </cell>
          <cell r="C324">
            <v>0</v>
          </cell>
          <cell r="E324">
            <v>235300</v>
          </cell>
          <cell r="F324">
            <v>0</v>
          </cell>
        </row>
        <row r="325">
          <cell r="B325">
            <v>214509</v>
          </cell>
          <cell r="C325">
            <v>0</v>
          </cell>
          <cell r="E325">
            <v>236000</v>
          </cell>
          <cell r="F325">
            <v>0</v>
          </cell>
        </row>
        <row r="326">
          <cell r="B326">
            <v>214510</v>
          </cell>
          <cell r="C326">
            <v>0</v>
          </cell>
          <cell r="E326">
            <v>236100</v>
          </cell>
          <cell r="F326">
            <v>0</v>
          </cell>
        </row>
        <row r="327">
          <cell r="B327">
            <v>214511</v>
          </cell>
          <cell r="C327">
            <v>0</v>
          </cell>
          <cell r="E327">
            <v>236101</v>
          </cell>
          <cell r="F327">
            <v>0</v>
          </cell>
        </row>
        <row r="328">
          <cell r="B328">
            <v>214512</v>
          </cell>
          <cell r="C328">
            <v>0</v>
          </cell>
          <cell r="E328">
            <v>236122</v>
          </cell>
          <cell r="F328">
            <v>0</v>
          </cell>
        </row>
        <row r="329">
          <cell r="B329">
            <v>214516</v>
          </cell>
          <cell r="C329">
            <v>0</v>
          </cell>
          <cell r="E329">
            <v>236123</v>
          </cell>
          <cell r="F329">
            <v>0</v>
          </cell>
        </row>
        <row r="330">
          <cell r="B330">
            <v>214600</v>
          </cell>
          <cell r="C330">
            <v>49835</v>
          </cell>
          <cell r="E330">
            <v>236124</v>
          </cell>
          <cell r="F330">
            <v>0</v>
          </cell>
        </row>
        <row r="331">
          <cell r="B331">
            <v>214601</v>
          </cell>
          <cell r="C331">
            <v>49835</v>
          </cell>
          <cell r="E331">
            <v>236125</v>
          </cell>
          <cell r="F331">
            <v>0</v>
          </cell>
        </row>
        <row r="332">
          <cell r="B332">
            <v>214602</v>
          </cell>
          <cell r="C332">
            <v>0</v>
          </cell>
          <cell r="E332">
            <v>236126</v>
          </cell>
          <cell r="F332">
            <v>0</v>
          </cell>
        </row>
        <row r="333">
          <cell r="B333">
            <v>214603</v>
          </cell>
          <cell r="C333">
            <v>0</v>
          </cell>
          <cell r="E333">
            <v>236102</v>
          </cell>
          <cell r="F333">
            <v>0</v>
          </cell>
        </row>
        <row r="334">
          <cell r="B334">
            <v>214604</v>
          </cell>
          <cell r="C334">
            <v>0</v>
          </cell>
          <cell r="E334">
            <v>236103</v>
          </cell>
          <cell r="F334">
            <v>0</v>
          </cell>
        </row>
        <row r="335">
          <cell r="B335">
            <v>214605</v>
          </cell>
          <cell r="C335">
            <v>0</v>
          </cell>
          <cell r="E335">
            <v>236104</v>
          </cell>
          <cell r="F335">
            <v>0</v>
          </cell>
        </row>
        <row r="336">
          <cell r="B336">
            <v>214606</v>
          </cell>
          <cell r="C336">
            <v>49835</v>
          </cell>
          <cell r="E336">
            <v>236105</v>
          </cell>
          <cell r="F336">
            <v>0</v>
          </cell>
        </row>
        <row r="337">
          <cell r="B337">
            <v>214619</v>
          </cell>
          <cell r="C337">
            <v>0</v>
          </cell>
          <cell r="E337">
            <v>236106</v>
          </cell>
          <cell r="F337">
            <v>0</v>
          </cell>
        </row>
        <row r="338">
          <cell r="B338">
            <v>214620</v>
          </cell>
          <cell r="C338">
            <v>0</v>
          </cell>
          <cell r="E338">
            <v>236107</v>
          </cell>
          <cell r="F338">
            <v>0</v>
          </cell>
        </row>
        <row r="339">
          <cell r="B339">
            <v>214621</v>
          </cell>
          <cell r="C339">
            <v>0</v>
          </cell>
          <cell r="E339">
            <v>236108</v>
          </cell>
          <cell r="F339">
            <v>0</v>
          </cell>
        </row>
        <row r="340">
          <cell r="B340">
            <v>214622</v>
          </cell>
          <cell r="C340">
            <v>0</v>
          </cell>
          <cell r="E340">
            <v>236111</v>
          </cell>
          <cell r="F340">
            <v>0</v>
          </cell>
        </row>
        <row r="341">
          <cell r="B341">
            <v>214623</v>
          </cell>
          <cell r="C341">
            <v>0</v>
          </cell>
          <cell r="E341">
            <v>236200</v>
          </cell>
          <cell r="F341">
            <v>0</v>
          </cell>
        </row>
        <row r="342">
          <cell r="B342">
            <v>214624</v>
          </cell>
          <cell r="C342">
            <v>0</v>
          </cell>
          <cell r="E342">
            <v>236201</v>
          </cell>
          <cell r="F342">
            <v>0</v>
          </cell>
        </row>
        <row r="343">
          <cell r="B343">
            <v>214625</v>
          </cell>
          <cell r="C343">
            <v>0</v>
          </cell>
          <cell r="E343">
            <v>236202</v>
          </cell>
          <cell r="F343">
            <v>0</v>
          </cell>
        </row>
        <row r="344">
          <cell r="B344">
            <v>214626</v>
          </cell>
          <cell r="C344">
            <v>0</v>
          </cell>
          <cell r="E344">
            <v>236203</v>
          </cell>
          <cell r="F344">
            <v>0</v>
          </cell>
        </row>
        <row r="345">
          <cell r="B345">
            <v>214639</v>
          </cell>
          <cell r="C345">
            <v>0</v>
          </cell>
          <cell r="E345">
            <v>236221</v>
          </cell>
          <cell r="F345">
            <v>0</v>
          </cell>
        </row>
        <row r="346">
          <cell r="B346">
            <v>214700</v>
          </cell>
          <cell r="C346">
            <v>0</v>
          </cell>
          <cell r="E346">
            <v>236300</v>
          </cell>
          <cell r="F346">
            <v>0</v>
          </cell>
        </row>
        <row r="347">
          <cell r="B347">
            <v>214800</v>
          </cell>
          <cell r="C347">
            <v>32350</v>
          </cell>
          <cell r="E347">
            <v>236301</v>
          </cell>
          <cell r="F347">
            <v>0</v>
          </cell>
        </row>
        <row r="348">
          <cell r="B348">
            <v>214801</v>
          </cell>
          <cell r="C348">
            <v>29478</v>
          </cell>
          <cell r="E348">
            <v>236302</v>
          </cell>
          <cell r="F348">
            <v>0</v>
          </cell>
        </row>
        <row r="349">
          <cell r="B349">
            <v>214802</v>
          </cell>
          <cell r="C349">
            <v>0</v>
          </cell>
          <cell r="E349">
            <v>236303</v>
          </cell>
          <cell r="F349">
            <v>0</v>
          </cell>
        </row>
        <row r="350">
          <cell r="B350">
            <v>214803</v>
          </cell>
          <cell r="C350">
            <v>0</v>
          </cell>
          <cell r="E350">
            <v>236400</v>
          </cell>
          <cell r="F350">
            <v>0</v>
          </cell>
        </row>
        <row r="351">
          <cell r="B351">
            <v>214804</v>
          </cell>
          <cell r="C351">
            <v>0</v>
          </cell>
          <cell r="E351">
            <v>236401</v>
          </cell>
          <cell r="F351">
            <v>0</v>
          </cell>
        </row>
        <row r="352">
          <cell r="B352">
            <v>214805</v>
          </cell>
          <cell r="C352">
            <v>0</v>
          </cell>
          <cell r="E352">
            <v>236402</v>
          </cell>
          <cell r="F352">
            <v>0</v>
          </cell>
        </row>
        <row r="353">
          <cell r="B353">
            <v>214806</v>
          </cell>
          <cell r="C353">
            <v>29478</v>
          </cell>
          <cell r="E353">
            <v>236403</v>
          </cell>
          <cell r="F353">
            <v>0</v>
          </cell>
        </row>
        <row r="354">
          <cell r="B354">
            <v>214820</v>
          </cell>
          <cell r="C354">
            <v>0</v>
          </cell>
          <cell r="E354">
            <v>236404</v>
          </cell>
          <cell r="F354">
            <v>0</v>
          </cell>
        </row>
        <row r="355">
          <cell r="B355">
            <v>214821</v>
          </cell>
          <cell r="C355">
            <v>2872</v>
          </cell>
          <cell r="E355">
            <v>236405</v>
          </cell>
          <cell r="F355">
            <v>0</v>
          </cell>
        </row>
        <row r="356">
          <cell r="B356">
            <v>214822</v>
          </cell>
          <cell r="C356">
            <v>0</v>
          </cell>
          <cell r="E356">
            <v>236406</v>
          </cell>
          <cell r="F356">
            <v>0</v>
          </cell>
        </row>
        <row r="357">
          <cell r="B357">
            <v>214823</v>
          </cell>
          <cell r="C357">
            <v>0</v>
          </cell>
          <cell r="E357">
            <v>236421</v>
          </cell>
          <cell r="F357">
            <v>0</v>
          </cell>
        </row>
        <row r="358">
          <cell r="B358">
            <v>214824</v>
          </cell>
          <cell r="C358">
            <v>0</v>
          </cell>
          <cell r="E358">
            <v>236500</v>
          </cell>
          <cell r="F358">
            <v>0</v>
          </cell>
        </row>
        <row r="359">
          <cell r="B359">
            <v>214825</v>
          </cell>
          <cell r="C359">
            <v>0</v>
          </cell>
          <cell r="E359">
            <v>236600</v>
          </cell>
          <cell r="F359">
            <v>0</v>
          </cell>
        </row>
        <row r="360">
          <cell r="B360">
            <v>214826</v>
          </cell>
          <cell r="C360">
            <v>2872</v>
          </cell>
          <cell r="E360">
            <v>236700</v>
          </cell>
          <cell r="F360">
            <v>0</v>
          </cell>
        </row>
        <row r="361">
          <cell r="B361">
            <v>214840</v>
          </cell>
          <cell r="C361">
            <v>0</v>
          </cell>
          <cell r="E361">
            <v>236701</v>
          </cell>
          <cell r="F361">
            <v>0</v>
          </cell>
        </row>
        <row r="362">
          <cell r="B362">
            <v>214841</v>
          </cell>
          <cell r="C362">
            <v>0</v>
          </cell>
          <cell r="E362">
            <v>236702</v>
          </cell>
          <cell r="F362">
            <v>0</v>
          </cell>
        </row>
        <row r="363">
          <cell r="B363">
            <v>214842</v>
          </cell>
          <cell r="C363">
            <v>0</v>
          </cell>
          <cell r="E363">
            <v>236703</v>
          </cell>
          <cell r="F363">
            <v>0</v>
          </cell>
        </row>
        <row r="364">
          <cell r="B364">
            <v>214850</v>
          </cell>
          <cell r="C364">
            <v>0</v>
          </cell>
          <cell r="E364">
            <v>236704</v>
          </cell>
          <cell r="F364">
            <v>0</v>
          </cell>
        </row>
        <row r="365">
          <cell r="B365">
            <v>214900</v>
          </cell>
          <cell r="C365">
            <v>18503</v>
          </cell>
          <cell r="E365">
            <v>236705</v>
          </cell>
          <cell r="F365">
            <v>0</v>
          </cell>
        </row>
        <row r="366">
          <cell r="B366">
            <v>214901</v>
          </cell>
          <cell r="C366">
            <v>0</v>
          </cell>
          <cell r="E366">
            <v>236706</v>
          </cell>
          <cell r="F366">
            <v>0</v>
          </cell>
        </row>
        <row r="367">
          <cell r="B367">
            <v>214902</v>
          </cell>
          <cell r="C367">
            <v>0</v>
          </cell>
          <cell r="E367">
            <v>237000</v>
          </cell>
          <cell r="F367">
            <v>0</v>
          </cell>
        </row>
        <row r="368">
          <cell r="B368">
            <v>214903</v>
          </cell>
          <cell r="C368">
            <v>0</v>
          </cell>
          <cell r="E368">
            <v>237100</v>
          </cell>
          <cell r="F368">
            <v>0</v>
          </cell>
        </row>
        <row r="369">
          <cell r="B369">
            <v>214904</v>
          </cell>
          <cell r="C369">
            <v>0</v>
          </cell>
          <cell r="E369">
            <v>237200</v>
          </cell>
          <cell r="F369">
            <v>0</v>
          </cell>
        </row>
        <row r="370">
          <cell r="B370">
            <v>214905</v>
          </cell>
          <cell r="C370">
            <v>0</v>
          </cell>
          <cell r="E370">
            <v>237201</v>
          </cell>
          <cell r="F370">
            <v>0</v>
          </cell>
        </row>
        <row r="371">
          <cell r="B371">
            <v>214906</v>
          </cell>
          <cell r="C371">
            <v>707</v>
          </cell>
          <cell r="E371">
            <v>237202</v>
          </cell>
          <cell r="F371">
            <v>0</v>
          </cell>
        </row>
        <row r="372">
          <cell r="B372">
            <v>214921</v>
          </cell>
          <cell r="C372">
            <v>17796</v>
          </cell>
          <cell r="E372">
            <v>237203</v>
          </cell>
          <cell r="F372">
            <v>0</v>
          </cell>
        </row>
        <row r="373">
          <cell r="B373">
            <v>215000</v>
          </cell>
          <cell r="C373">
            <v>0</v>
          </cell>
          <cell r="E373">
            <v>237221</v>
          </cell>
          <cell r="F373">
            <v>0</v>
          </cell>
        </row>
        <row r="374">
          <cell r="B374">
            <v>215001</v>
          </cell>
          <cell r="C374">
            <v>0</v>
          </cell>
          <cell r="E374">
            <v>237300</v>
          </cell>
          <cell r="F374">
            <v>0</v>
          </cell>
        </row>
        <row r="375">
          <cell r="B375">
            <v>215002</v>
          </cell>
          <cell r="C375">
            <v>0</v>
          </cell>
          <cell r="E375">
            <v>237301</v>
          </cell>
          <cell r="F375">
            <v>0</v>
          </cell>
        </row>
        <row r="376">
          <cell r="B376">
            <v>215003</v>
          </cell>
          <cell r="C376">
            <v>0</v>
          </cell>
          <cell r="E376">
            <v>237302</v>
          </cell>
          <cell r="F376">
            <v>0</v>
          </cell>
        </row>
        <row r="377">
          <cell r="B377">
            <v>215004</v>
          </cell>
          <cell r="C377">
            <v>0</v>
          </cell>
          <cell r="E377">
            <v>240000</v>
          </cell>
          <cell r="F377">
            <v>6185036</v>
          </cell>
        </row>
        <row r="378">
          <cell r="B378">
            <v>215005</v>
          </cell>
          <cell r="C378">
            <v>0</v>
          </cell>
          <cell r="E378">
            <v>241000</v>
          </cell>
          <cell r="F378">
            <v>5543680</v>
          </cell>
        </row>
        <row r="379">
          <cell r="B379">
            <v>215006</v>
          </cell>
          <cell r="C379">
            <v>0</v>
          </cell>
          <cell r="E379">
            <v>241001</v>
          </cell>
          <cell r="F379">
            <v>0</v>
          </cell>
        </row>
        <row r="380">
          <cell r="B380">
            <v>215007</v>
          </cell>
          <cell r="C380">
            <v>0</v>
          </cell>
          <cell r="E380">
            <v>241002</v>
          </cell>
          <cell r="F380">
            <v>0</v>
          </cell>
        </row>
        <row r="381">
          <cell r="B381">
            <v>215008</v>
          </cell>
          <cell r="C381">
            <v>0</v>
          </cell>
          <cell r="E381">
            <v>241003</v>
          </cell>
          <cell r="F381">
            <v>0</v>
          </cell>
        </row>
        <row r="382">
          <cell r="B382">
            <v>215009</v>
          </cell>
          <cell r="C382">
            <v>0</v>
          </cell>
          <cell r="E382">
            <v>241004</v>
          </cell>
          <cell r="F382">
            <v>0</v>
          </cell>
        </row>
        <row r="383">
          <cell r="B383">
            <v>215010</v>
          </cell>
          <cell r="C383">
            <v>0</v>
          </cell>
          <cell r="E383">
            <v>241006</v>
          </cell>
          <cell r="F383">
            <v>0</v>
          </cell>
        </row>
        <row r="384">
          <cell r="B384">
            <v>215011</v>
          </cell>
          <cell r="C384">
            <v>0</v>
          </cell>
          <cell r="E384">
            <v>241007</v>
          </cell>
          <cell r="F384">
            <v>0</v>
          </cell>
        </row>
        <row r="385">
          <cell r="B385">
            <v>215012</v>
          </cell>
          <cell r="C385">
            <v>0</v>
          </cell>
          <cell r="E385">
            <v>241008</v>
          </cell>
          <cell r="F385">
            <v>0</v>
          </cell>
        </row>
        <row r="386">
          <cell r="B386">
            <v>215031</v>
          </cell>
          <cell r="C386">
            <v>0</v>
          </cell>
          <cell r="E386">
            <v>241009</v>
          </cell>
          <cell r="F386">
            <v>0</v>
          </cell>
        </row>
        <row r="387">
          <cell r="B387">
            <v>216000</v>
          </cell>
          <cell r="C387">
            <v>393079</v>
          </cell>
          <cell r="E387">
            <v>241011</v>
          </cell>
          <cell r="F387">
            <v>0</v>
          </cell>
        </row>
        <row r="388">
          <cell r="B388">
            <v>216100</v>
          </cell>
          <cell r="C388">
            <v>393079</v>
          </cell>
          <cell r="E388">
            <v>241012</v>
          </cell>
          <cell r="F388">
            <v>0</v>
          </cell>
        </row>
        <row r="389">
          <cell r="B389">
            <v>216101</v>
          </cell>
          <cell r="C389">
            <v>393079</v>
          </cell>
          <cell r="E389">
            <v>241013</v>
          </cell>
          <cell r="F389">
            <v>0</v>
          </cell>
        </row>
        <row r="390">
          <cell r="B390">
            <v>216102</v>
          </cell>
          <cell r="C390">
            <v>393079</v>
          </cell>
          <cell r="E390">
            <v>241014</v>
          </cell>
          <cell r="F390">
            <v>0</v>
          </cell>
        </row>
        <row r="391">
          <cell r="B391">
            <v>216103</v>
          </cell>
          <cell r="C391">
            <v>0</v>
          </cell>
          <cell r="E391">
            <v>241016</v>
          </cell>
          <cell r="F391">
            <v>0</v>
          </cell>
        </row>
        <row r="392">
          <cell r="B392">
            <v>216104</v>
          </cell>
          <cell r="C392">
            <v>0</v>
          </cell>
          <cell r="E392">
            <v>241017</v>
          </cell>
          <cell r="F392">
            <v>0</v>
          </cell>
        </row>
        <row r="393">
          <cell r="B393">
            <v>216109</v>
          </cell>
          <cell r="C393">
            <v>0</v>
          </cell>
          <cell r="E393">
            <v>241018</v>
          </cell>
          <cell r="F393">
            <v>0</v>
          </cell>
        </row>
        <row r="394">
          <cell r="B394">
            <v>216111</v>
          </cell>
          <cell r="C394">
            <v>0</v>
          </cell>
          <cell r="E394">
            <v>241019</v>
          </cell>
          <cell r="F394">
            <v>0</v>
          </cell>
        </row>
        <row r="395">
          <cell r="B395">
            <v>216112</v>
          </cell>
          <cell r="C395">
            <v>0</v>
          </cell>
          <cell r="E395">
            <v>241020</v>
          </cell>
          <cell r="F395">
            <v>0</v>
          </cell>
        </row>
        <row r="396">
          <cell r="B396">
            <v>216113</v>
          </cell>
          <cell r="C396">
            <v>0</v>
          </cell>
          <cell r="E396">
            <v>241021</v>
          </cell>
          <cell r="F396">
            <v>0</v>
          </cell>
        </row>
        <row r="397">
          <cell r="B397">
            <v>216119</v>
          </cell>
          <cell r="C397">
            <v>0</v>
          </cell>
          <cell r="E397">
            <v>241052</v>
          </cell>
          <cell r="F397">
            <v>0</v>
          </cell>
        </row>
        <row r="398">
          <cell r="B398">
            <v>216200</v>
          </cell>
          <cell r="C398">
            <v>0</v>
          </cell>
          <cell r="E398">
            <v>241053</v>
          </cell>
          <cell r="F398">
            <v>0</v>
          </cell>
        </row>
        <row r="399">
          <cell r="B399">
            <v>216201</v>
          </cell>
          <cell r="C399">
            <v>0</v>
          </cell>
          <cell r="E399">
            <v>241022</v>
          </cell>
          <cell r="F399">
            <v>0</v>
          </cell>
        </row>
        <row r="400">
          <cell r="B400">
            <v>216211</v>
          </cell>
          <cell r="C400">
            <v>0</v>
          </cell>
          <cell r="E400">
            <v>241065</v>
          </cell>
          <cell r="F400">
            <v>0</v>
          </cell>
        </row>
        <row r="401">
          <cell r="B401">
            <v>216300</v>
          </cell>
          <cell r="C401">
            <v>0</v>
          </cell>
          <cell r="E401">
            <v>241066</v>
          </cell>
          <cell r="F401">
            <v>0</v>
          </cell>
        </row>
        <row r="402">
          <cell r="B402">
            <v>216500</v>
          </cell>
          <cell r="C402">
            <v>0</v>
          </cell>
          <cell r="E402">
            <v>241023</v>
          </cell>
          <cell r="F402">
            <v>0</v>
          </cell>
        </row>
        <row r="403">
          <cell r="B403">
            <v>217000</v>
          </cell>
          <cell r="C403">
            <v>0</v>
          </cell>
          <cell r="E403">
            <v>241026</v>
          </cell>
          <cell r="F403">
            <v>0</v>
          </cell>
        </row>
        <row r="404">
          <cell r="B404">
            <v>217100</v>
          </cell>
          <cell r="C404">
            <v>0</v>
          </cell>
          <cell r="E404">
            <v>241027</v>
          </cell>
          <cell r="F404">
            <v>0</v>
          </cell>
        </row>
        <row r="405">
          <cell r="B405">
            <v>217200</v>
          </cell>
          <cell r="C405">
            <v>0</v>
          </cell>
          <cell r="E405">
            <v>241028</v>
          </cell>
          <cell r="F405">
            <v>0</v>
          </cell>
        </row>
        <row r="406">
          <cell r="B406">
            <v>217201</v>
          </cell>
          <cell r="C406">
            <v>0</v>
          </cell>
          <cell r="E406">
            <v>241029</v>
          </cell>
          <cell r="F406">
            <v>0</v>
          </cell>
        </row>
        <row r="407">
          <cell r="B407">
            <v>217202</v>
          </cell>
          <cell r="C407">
            <v>0</v>
          </cell>
          <cell r="E407">
            <v>241030</v>
          </cell>
          <cell r="F407">
            <v>0</v>
          </cell>
        </row>
        <row r="408">
          <cell r="B408">
            <v>217203</v>
          </cell>
          <cell r="C408">
            <v>0</v>
          </cell>
          <cell r="E408">
            <v>241035</v>
          </cell>
          <cell r="F408">
            <v>0</v>
          </cell>
        </row>
        <row r="409">
          <cell r="B409">
            <v>217204</v>
          </cell>
          <cell r="C409">
            <v>0</v>
          </cell>
          <cell r="E409">
            <v>241058</v>
          </cell>
          <cell r="F409">
            <v>0</v>
          </cell>
        </row>
        <row r="410">
          <cell r="B410">
            <v>217205</v>
          </cell>
          <cell r="C410">
            <v>0</v>
          </cell>
          <cell r="E410">
            <v>241031</v>
          </cell>
          <cell r="F410">
            <v>0</v>
          </cell>
        </row>
        <row r="411">
          <cell r="B411">
            <v>217221</v>
          </cell>
          <cell r="C411">
            <v>0</v>
          </cell>
          <cell r="E411">
            <v>241032</v>
          </cell>
          <cell r="F411">
            <v>0</v>
          </cell>
        </row>
        <row r="412">
          <cell r="B412">
            <v>217222</v>
          </cell>
          <cell r="C412">
            <v>0</v>
          </cell>
          <cell r="E412">
            <v>241033</v>
          </cell>
          <cell r="F412">
            <v>0</v>
          </cell>
        </row>
        <row r="413">
          <cell r="B413">
            <v>217223</v>
          </cell>
          <cell r="C413">
            <v>0</v>
          </cell>
          <cell r="E413">
            <v>241034</v>
          </cell>
          <cell r="F413">
            <v>0</v>
          </cell>
        </row>
        <row r="414">
          <cell r="B414">
            <v>217224</v>
          </cell>
          <cell r="C414">
            <v>0</v>
          </cell>
          <cell r="E414">
            <v>241036</v>
          </cell>
          <cell r="F414">
            <v>0</v>
          </cell>
        </row>
        <row r="415">
          <cell r="B415">
            <v>217225</v>
          </cell>
          <cell r="C415">
            <v>0</v>
          </cell>
          <cell r="E415">
            <v>241037</v>
          </cell>
          <cell r="F415">
            <v>0</v>
          </cell>
        </row>
        <row r="416">
          <cell r="B416">
            <v>217226</v>
          </cell>
          <cell r="C416">
            <v>0</v>
          </cell>
          <cell r="E416">
            <v>241038</v>
          </cell>
          <cell r="F416">
            <v>0</v>
          </cell>
        </row>
        <row r="417">
          <cell r="B417">
            <v>217300</v>
          </cell>
          <cell r="C417">
            <v>0</v>
          </cell>
          <cell r="E417">
            <v>241039</v>
          </cell>
          <cell r="F417">
            <v>0</v>
          </cell>
        </row>
        <row r="418">
          <cell r="B418">
            <v>217301</v>
          </cell>
          <cell r="C418">
            <v>0</v>
          </cell>
          <cell r="E418">
            <v>241041</v>
          </cell>
          <cell r="F418">
            <v>0</v>
          </cell>
        </row>
        <row r="419">
          <cell r="B419">
            <v>217302</v>
          </cell>
          <cell r="C419">
            <v>0</v>
          </cell>
          <cell r="E419">
            <v>241042</v>
          </cell>
          <cell r="F419">
            <v>0</v>
          </cell>
        </row>
        <row r="420">
          <cell r="B420">
            <v>217303</v>
          </cell>
          <cell r="C420">
            <v>0</v>
          </cell>
          <cell r="E420">
            <v>241043</v>
          </cell>
          <cell r="F420">
            <v>0</v>
          </cell>
        </row>
        <row r="421">
          <cell r="B421">
            <v>217304</v>
          </cell>
          <cell r="C421">
            <v>0</v>
          </cell>
          <cell r="E421">
            <v>241044</v>
          </cell>
          <cell r="F421">
            <v>0</v>
          </cell>
        </row>
        <row r="422">
          <cell r="B422">
            <v>217305</v>
          </cell>
          <cell r="C422">
            <v>0</v>
          </cell>
          <cell r="E422">
            <v>241046</v>
          </cell>
          <cell r="F422">
            <v>0</v>
          </cell>
        </row>
        <row r="423">
          <cell r="B423">
            <v>217306</v>
          </cell>
          <cell r="C423">
            <v>0</v>
          </cell>
          <cell r="E423">
            <v>241047</v>
          </cell>
          <cell r="F423">
            <v>0</v>
          </cell>
        </row>
        <row r="424">
          <cell r="B424">
            <v>217307</v>
          </cell>
          <cell r="C424">
            <v>0</v>
          </cell>
          <cell r="E424">
            <v>241048</v>
          </cell>
          <cell r="F424">
            <v>0</v>
          </cell>
        </row>
        <row r="425">
          <cell r="B425">
            <v>217308</v>
          </cell>
          <cell r="C425">
            <v>0</v>
          </cell>
          <cell r="E425">
            <v>241049</v>
          </cell>
          <cell r="F425">
            <v>0</v>
          </cell>
        </row>
        <row r="426">
          <cell r="B426">
            <v>217309</v>
          </cell>
          <cell r="C426">
            <v>0</v>
          </cell>
          <cell r="E426">
            <v>241050</v>
          </cell>
          <cell r="F426">
            <v>0</v>
          </cell>
        </row>
        <row r="427">
          <cell r="B427">
            <v>217310</v>
          </cell>
          <cell r="C427">
            <v>0</v>
          </cell>
          <cell r="E427">
            <v>241055</v>
          </cell>
          <cell r="F427">
            <v>0</v>
          </cell>
        </row>
        <row r="428">
          <cell r="B428">
            <v>217311</v>
          </cell>
          <cell r="C428">
            <v>0</v>
          </cell>
          <cell r="E428">
            <v>241056</v>
          </cell>
          <cell r="F428">
            <v>0</v>
          </cell>
        </row>
        <row r="429">
          <cell r="B429">
            <v>217312</v>
          </cell>
          <cell r="C429">
            <v>0</v>
          </cell>
          <cell r="E429">
            <v>241061</v>
          </cell>
          <cell r="F429">
            <v>0</v>
          </cell>
        </row>
        <row r="430">
          <cell r="B430">
            <v>217313</v>
          </cell>
          <cell r="C430">
            <v>0</v>
          </cell>
          <cell r="E430">
            <v>241067</v>
          </cell>
          <cell r="F430">
            <v>0</v>
          </cell>
        </row>
        <row r="431">
          <cell r="B431">
            <v>217314</v>
          </cell>
          <cell r="C431">
            <v>0</v>
          </cell>
          <cell r="E431">
            <v>241070</v>
          </cell>
          <cell r="F431">
            <v>5543680</v>
          </cell>
        </row>
        <row r="432">
          <cell r="B432">
            <v>217315</v>
          </cell>
          <cell r="C432">
            <v>0</v>
          </cell>
          <cell r="E432">
            <v>241071</v>
          </cell>
          <cell r="F432">
            <v>0</v>
          </cell>
        </row>
        <row r="433">
          <cell r="B433">
            <v>217316</v>
          </cell>
          <cell r="C433">
            <v>0</v>
          </cell>
          <cell r="E433">
            <v>241072</v>
          </cell>
          <cell r="F433">
            <v>0</v>
          </cell>
        </row>
        <row r="434">
          <cell r="B434">
            <v>217317</v>
          </cell>
          <cell r="C434">
            <v>0</v>
          </cell>
          <cell r="E434">
            <v>241073</v>
          </cell>
          <cell r="F434">
            <v>0</v>
          </cell>
        </row>
        <row r="435">
          <cell r="B435">
            <v>217318</v>
          </cell>
          <cell r="C435">
            <v>0</v>
          </cell>
          <cell r="E435">
            <v>241074</v>
          </cell>
          <cell r="F435">
            <v>0</v>
          </cell>
        </row>
        <row r="436">
          <cell r="B436">
            <v>217319</v>
          </cell>
          <cell r="C436">
            <v>0</v>
          </cell>
          <cell r="E436">
            <v>241075</v>
          </cell>
          <cell r="F436">
            <v>0</v>
          </cell>
        </row>
        <row r="437">
          <cell r="B437">
            <v>217320</v>
          </cell>
          <cell r="C437">
            <v>0</v>
          </cell>
          <cell r="E437">
            <v>241076</v>
          </cell>
          <cell r="F437">
            <v>5543680</v>
          </cell>
        </row>
        <row r="438">
          <cell r="B438">
            <v>217321</v>
          </cell>
          <cell r="C438">
            <v>0</v>
          </cell>
          <cell r="E438">
            <v>241077</v>
          </cell>
          <cell r="F438">
            <v>0</v>
          </cell>
        </row>
        <row r="439">
          <cell r="B439">
            <v>217322</v>
          </cell>
          <cell r="C439">
            <v>0</v>
          </cell>
          <cell r="E439">
            <v>241078</v>
          </cell>
          <cell r="F439">
            <v>0</v>
          </cell>
        </row>
        <row r="440">
          <cell r="B440">
            <v>217323</v>
          </cell>
          <cell r="C440">
            <v>0</v>
          </cell>
          <cell r="E440">
            <v>241080</v>
          </cell>
          <cell r="F440">
            <v>0</v>
          </cell>
        </row>
        <row r="441">
          <cell r="B441">
            <v>217324</v>
          </cell>
          <cell r="C441">
            <v>0</v>
          </cell>
          <cell r="E441">
            <v>241081</v>
          </cell>
          <cell r="F441">
            <v>0</v>
          </cell>
        </row>
        <row r="442">
          <cell r="B442">
            <v>217325</v>
          </cell>
          <cell r="C442">
            <v>0</v>
          </cell>
          <cell r="E442">
            <v>241082</v>
          </cell>
          <cell r="F442">
            <v>0</v>
          </cell>
        </row>
        <row r="443">
          <cell r="B443">
            <v>217326</v>
          </cell>
          <cell r="C443">
            <v>0</v>
          </cell>
          <cell r="E443">
            <v>241083</v>
          </cell>
          <cell r="F443">
            <v>0</v>
          </cell>
        </row>
        <row r="444">
          <cell r="B444">
            <v>217327</v>
          </cell>
          <cell r="C444">
            <v>0</v>
          </cell>
          <cell r="E444">
            <v>241084</v>
          </cell>
          <cell r="F444">
            <v>0</v>
          </cell>
        </row>
        <row r="445">
          <cell r="B445">
            <v>217351</v>
          </cell>
          <cell r="C445">
            <v>0</v>
          </cell>
          <cell r="E445">
            <v>241085</v>
          </cell>
          <cell r="F445">
            <v>0</v>
          </cell>
        </row>
        <row r="446">
          <cell r="B446">
            <v>217700</v>
          </cell>
          <cell r="C446">
            <v>0</v>
          </cell>
          <cell r="E446">
            <v>241086</v>
          </cell>
          <cell r="F446">
            <v>0</v>
          </cell>
        </row>
        <row r="447">
          <cell r="B447">
            <v>217800</v>
          </cell>
          <cell r="C447">
            <v>0</v>
          </cell>
          <cell r="E447">
            <v>241087</v>
          </cell>
          <cell r="F447">
            <v>0</v>
          </cell>
        </row>
        <row r="448">
          <cell r="B448">
            <v>218000</v>
          </cell>
          <cell r="C448">
            <v>0</v>
          </cell>
          <cell r="E448">
            <v>241100</v>
          </cell>
          <cell r="F448">
            <v>0</v>
          </cell>
        </row>
        <row r="449">
          <cell r="B449">
            <v>218100</v>
          </cell>
          <cell r="C449">
            <v>0</v>
          </cell>
          <cell r="E449">
            <v>241101</v>
          </cell>
          <cell r="F449">
            <v>0</v>
          </cell>
        </row>
        <row r="450">
          <cell r="B450">
            <v>218101</v>
          </cell>
          <cell r="C450">
            <v>0</v>
          </cell>
          <cell r="E450">
            <v>241102</v>
          </cell>
          <cell r="F450">
            <v>0</v>
          </cell>
        </row>
        <row r="451">
          <cell r="B451">
            <v>218112</v>
          </cell>
          <cell r="C451">
            <v>0</v>
          </cell>
          <cell r="E451">
            <v>241110</v>
          </cell>
          <cell r="F451">
            <v>0</v>
          </cell>
        </row>
        <row r="452">
          <cell r="B452">
            <v>218113</v>
          </cell>
          <cell r="C452">
            <v>0</v>
          </cell>
          <cell r="E452">
            <v>241121</v>
          </cell>
          <cell r="F452">
            <v>0</v>
          </cell>
        </row>
        <row r="453">
          <cell r="B453">
            <v>218114</v>
          </cell>
          <cell r="C453">
            <v>0</v>
          </cell>
          <cell r="E453">
            <v>241200</v>
          </cell>
          <cell r="F453">
            <v>120000</v>
          </cell>
        </row>
        <row r="454">
          <cell r="B454">
            <v>218115</v>
          </cell>
          <cell r="C454">
            <v>0</v>
          </cell>
          <cell r="E454">
            <v>241300</v>
          </cell>
          <cell r="F454">
            <v>0</v>
          </cell>
        </row>
        <row r="455">
          <cell r="B455">
            <v>218116</v>
          </cell>
          <cell r="C455">
            <v>0</v>
          </cell>
          <cell r="E455">
            <v>241301</v>
          </cell>
          <cell r="F455">
            <v>0</v>
          </cell>
        </row>
        <row r="456">
          <cell r="B456">
            <v>218102</v>
          </cell>
          <cell r="C456">
            <v>0</v>
          </cell>
          <cell r="E456">
            <v>241302</v>
          </cell>
          <cell r="F456">
            <v>0</v>
          </cell>
        </row>
        <row r="457">
          <cell r="B457">
            <v>218103</v>
          </cell>
          <cell r="C457">
            <v>0</v>
          </cell>
          <cell r="E457">
            <v>241303</v>
          </cell>
          <cell r="F457">
            <v>0</v>
          </cell>
        </row>
        <row r="458">
          <cell r="B458">
            <v>218104</v>
          </cell>
          <cell r="C458">
            <v>0</v>
          </cell>
          <cell r="E458">
            <v>241310</v>
          </cell>
          <cell r="F458">
            <v>0</v>
          </cell>
        </row>
        <row r="459">
          <cell r="B459">
            <v>218105</v>
          </cell>
          <cell r="C459">
            <v>0</v>
          </cell>
          <cell r="E459">
            <v>241311</v>
          </cell>
          <cell r="F459">
            <v>0</v>
          </cell>
        </row>
        <row r="460">
          <cell r="B460">
            <v>218106</v>
          </cell>
          <cell r="C460">
            <v>0</v>
          </cell>
          <cell r="E460">
            <v>241400</v>
          </cell>
          <cell r="F460">
            <v>0</v>
          </cell>
        </row>
        <row r="461">
          <cell r="B461">
            <v>218107</v>
          </cell>
          <cell r="C461">
            <v>0</v>
          </cell>
          <cell r="E461">
            <v>241500</v>
          </cell>
          <cell r="F461">
            <v>0</v>
          </cell>
        </row>
        <row r="462">
          <cell r="B462">
            <v>218108</v>
          </cell>
          <cell r="C462">
            <v>0</v>
          </cell>
          <cell r="E462">
            <v>241501</v>
          </cell>
          <cell r="F462">
            <v>0</v>
          </cell>
        </row>
        <row r="463">
          <cell r="B463">
            <v>218111</v>
          </cell>
          <cell r="C463">
            <v>0</v>
          </cell>
          <cell r="E463">
            <v>241502</v>
          </cell>
          <cell r="F463">
            <v>0</v>
          </cell>
        </row>
        <row r="464">
          <cell r="B464">
            <v>218200</v>
          </cell>
          <cell r="C464">
            <v>0</v>
          </cell>
          <cell r="E464">
            <v>241503</v>
          </cell>
          <cell r="F464">
            <v>0</v>
          </cell>
        </row>
        <row r="465">
          <cell r="B465">
            <v>218500</v>
          </cell>
          <cell r="C465">
            <v>0</v>
          </cell>
          <cell r="E465">
            <v>241521</v>
          </cell>
          <cell r="F465">
            <v>0</v>
          </cell>
        </row>
        <row r="466">
          <cell r="B466">
            <v>218600</v>
          </cell>
          <cell r="C466">
            <v>0</v>
          </cell>
          <cell r="E466">
            <v>241600</v>
          </cell>
          <cell r="F466">
            <v>0</v>
          </cell>
        </row>
        <row r="467">
          <cell r="B467">
            <v>218601</v>
          </cell>
          <cell r="C467">
            <v>0</v>
          </cell>
          <cell r="E467">
            <v>241700</v>
          </cell>
          <cell r="F467">
            <v>0</v>
          </cell>
        </row>
        <row r="468">
          <cell r="B468">
            <v>218602</v>
          </cell>
          <cell r="C468">
            <v>0</v>
          </cell>
          <cell r="E468">
            <v>241701</v>
          </cell>
          <cell r="F468">
            <v>0</v>
          </cell>
        </row>
        <row r="469">
          <cell r="B469">
            <v>218603</v>
          </cell>
          <cell r="C469">
            <v>0</v>
          </cell>
          <cell r="E469">
            <v>241702</v>
          </cell>
          <cell r="F469">
            <v>0</v>
          </cell>
        </row>
        <row r="470">
          <cell r="B470">
            <v>218604</v>
          </cell>
          <cell r="C470">
            <v>0</v>
          </cell>
          <cell r="E470">
            <v>241703</v>
          </cell>
          <cell r="F470">
            <v>0</v>
          </cell>
        </row>
        <row r="471">
          <cell r="B471">
            <v>218605</v>
          </cell>
          <cell r="C471">
            <v>0</v>
          </cell>
          <cell r="E471">
            <v>241704</v>
          </cell>
          <cell r="F471">
            <v>0</v>
          </cell>
        </row>
        <row r="472">
          <cell r="B472">
            <v>218606</v>
          </cell>
          <cell r="C472">
            <v>0</v>
          </cell>
          <cell r="E472">
            <v>241705</v>
          </cell>
          <cell r="F472">
            <v>0</v>
          </cell>
        </row>
        <row r="473">
          <cell r="B473">
            <v>219000</v>
          </cell>
          <cell r="C473">
            <v>0</v>
          </cell>
          <cell r="E473">
            <v>241706</v>
          </cell>
          <cell r="F473">
            <v>0</v>
          </cell>
        </row>
        <row r="474">
          <cell r="B474">
            <v>219100</v>
          </cell>
          <cell r="C474">
            <v>0</v>
          </cell>
          <cell r="E474">
            <v>241800</v>
          </cell>
          <cell r="F474">
            <v>495819</v>
          </cell>
        </row>
        <row r="475">
          <cell r="B475">
            <v>219101</v>
          </cell>
          <cell r="C475">
            <v>0</v>
          </cell>
          <cell r="E475">
            <v>241801</v>
          </cell>
          <cell r="F475">
            <v>0</v>
          </cell>
        </row>
        <row r="476">
          <cell r="B476">
            <v>219102</v>
          </cell>
          <cell r="C476">
            <v>0</v>
          </cell>
          <cell r="E476">
            <v>241802</v>
          </cell>
          <cell r="F476">
            <v>495819</v>
          </cell>
        </row>
        <row r="477">
          <cell r="B477">
            <v>220000</v>
          </cell>
          <cell r="C477">
            <v>15107287</v>
          </cell>
          <cell r="E477">
            <v>241900</v>
          </cell>
          <cell r="F477">
            <v>0</v>
          </cell>
        </row>
        <row r="478">
          <cell r="B478">
            <v>220100</v>
          </cell>
          <cell r="C478">
            <v>5610460</v>
          </cell>
          <cell r="E478">
            <v>242100</v>
          </cell>
          <cell r="F478">
            <v>25537</v>
          </cell>
        </row>
        <row r="479">
          <cell r="B479">
            <v>220200</v>
          </cell>
          <cell r="C479">
            <v>0</v>
          </cell>
          <cell r="E479">
            <v>242101</v>
          </cell>
          <cell r="F479">
            <v>0</v>
          </cell>
        </row>
        <row r="480">
          <cell r="B480">
            <v>220300</v>
          </cell>
          <cell r="C480">
            <v>160000</v>
          </cell>
          <cell r="E480">
            <v>242102</v>
          </cell>
          <cell r="F480">
            <v>25537</v>
          </cell>
        </row>
        <row r="481">
          <cell r="B481">
            <v>220301</v>
          </cell>
          <cell r="C481">
            <v>160000</v>
          </cell>
          <cell r="E481">
            <v>242103</v>
          </cell>
          <cell r="F481">
            <v>0</v>
          </cell>
        </row>
        <row r="482">
          <cell r="B482">
            <v>220302</v>
          </cell>
          <cell r="C482">
            <v>0</v>
          </cell>
          <cell r="E482">
            <v>242104</v>
          </cell>
          <cell r="F482">
            <v>0</v>
          </cell>
        </row>
        <row r="483">
          <cell r="B483">
            <v>220320</v>
          </cell>
          <cell r="C483">
            <v>0</v>
          </cell>
          <cell r="E483">
            <v>242121</v>
          </cell>
          <cell r="F483">
            <v>0</v>
          </cell>
        </row>
        <row r="484">
          <cell r="B484">
            <v>220400</v>
          </cell>
          <cell r="C484">
            <v>5446460</v>
          </cell>
          <cell r="E484">
            <v>242200</v>
          </cell>
          <cell r="F484">
            <v>0</v>
          </cell>
        </row>
        <row r="485">
          <cell r="B485">
            <v>220401</v>
          </cell>
          <cell r="C485">
            <v>4669810</v>
          </cell>
          <cell r="E485">
            <v>242201</v>
          </cell>
          <cell r="F485">
            <v>0</v>
          </cell>
        </row>
        <row r="486">
          <cell r="B486">
            <v>220405</v>
          </cell>
          <cell r="C486">
            <v>4575750</v>
          </cell>
          <cell r="E486">
            <v>242209</v>
          </cell>
          <cell r="F486">
            <v>0</v>
          </cell>
        </row>
        <row r="487">
          <cell r="B487">
            <v>220406</v>
          </cell>
          <cell r="C487">
            <v>94060</v>
          </cell>
          <cell r="E487">
            <v>244000</v>
          </cell>
          <cell r="F487">
            <v>3265944</v>
          </cell>
        </row>
        <row r="488">
          <cell r="B488">
            <v>220402</v>
          </cell>
          <cell r="C488">
            <v>0</v>
          </cell>
          <cell r="E488">
            <v>244100</v>
          </cell>
          <cell r="F488">
            <v>354427</v>
          </cell>
        </row>
        <row r="489">
          <cell r="B489">
            <v>220403</v>
          </cell>
          <cell r="C489">
            <v>776390</v>
          </cell>
          <cell r="E489">
            <v>244101</v>
          </cell>
          <cell r="F489">
            <v>206068</v>
          </cell>
        </row>
        <row r="490">
          <cell r="B490">
            <v>220404</v>
          </cell>
          <cell r="C490">
            <v>260</v>
          </cell>
          <cell r="E490">
            <v>244102</v>
          </cell>
          <cell r="F490">
            <v>0</v>
          </cell>
        </row>
        <row r="491">
          <cell r="B491">
            <v>220500</v>
          </cell>
          <cell r="C491">
            <v>0</v>
          </cell>
          <cell r="E491">
            <v>244121</v>
          </cell>
          <cell r="F491">
            <v>148359</v>
          </cell>
        </row>
        <row r="492">
          <cell r="B492">
            <v>220600</v>
          </cell>
          <cell r="C492">
            <v>0</v>
          </cell>
          <cell r="E492">
            <v>244200</v>
          </cell>
          <cell r="F492">
            <v>2463457</v>
          </cell>
        </row>
        <row r="493">
          <cell r="B493">
            <v>220601</v>
          </cell>
          <cell r="C493">
            <v>0</v>
          </cell>
          <cell r="E493">
            <v>244201</v>
          </cell>
          <cell r="F493">
            <v>934558</v>
          </cell>
        </row>
        <row r="494">
          <cell r="B494">
            <v>220602</v>
          </cell>
          <cell r="C494">
            <v>0</v>
          </cell>
          <cell r="E494">
            <v>244202</v>
          </cell>
          <cell r="F494">
            <v>3474</v>
          </cell>
        </row>
        <row r="495">
          <cell r="B495">
            <v>220611</v>
          </cell>
          <cell r="C495">
            <v>0</v>
          </cell>
          <cell r="E495">
            <v>244203</v>
          </cell>
          <cell r="F495">
            <v>1525425</v>
          </cell>
        </row>
        <row r="496">
          <cell r="B496">
            <v>220700</v>
          </cell>
          <cell r="C496">
            <v>0</v>
          </cell>
          <cell r="E496">
            <v>244204</v>
          </cell>
          <cell r="F496">
            <v>679340</v>
          </cell>
        </row>
        <row r="497">
          <cell r="B497">
            <v>220701</v>
          </cell>
          <cell r="C497">
            <v>0</v>
          </cell>
          <cell r="E497">
            <v>244205</v>
          </cell>
          <cell r="F497">
            <v>0</v>
          </cell>
        </row>
        <row r="498">
          <cell r="B498">
            <v>220702</v>
          </cell>
          <cell r="C498">
            <v>0</v>
          </cell>
          <cell r="E498">
            <v>244206</v>
          </cell>
          <cell r="F498">
            <v>590198</v>
          </cell>
        </row>
        <row r="499">
          <cell r="B499">
            <v>220800</v>
          </cell>
          <cell r="C499">
            <v>0</v>
          </cell>
          <cell r="E499">
            <v>244207</v>
          </cell>
          <cell r="F499">
            <v>255887</v>
          </cell>
        </row>
        <row r="500">
          <cell r="B500">
            <v>220801</v>
          </cell>
          <cell r="C500">
            <v>0</v>
          </cell>
          <cell r="E500">
            <v>244208</v>
          </cell>
          <cell r="F500">
            <v>0</v>
          </cell>
        </row>
        <row r="501">
          <cell r="B501">
            <v>220802</v>
          </cell>
          <cell r="C501">
            <v>0</v>
          </cell>
          <cell r="E501">
            <v>244221</v>
          </cell>
          <cell r="F501">
            <v>0</v>
          </cell>
        </row>
        <row r="502">
          <cell r="B502">
            <v>220803</v>
          </cell>
          <cell r="C502">
            <v>0</v>
          </cell>
          <cell r="E502">
            <v>244231</v>
          </cell>
          <cell r="F502">
            <v>0</v>
          </cell>
        </row>
        <row r="503">
          <cell r="B503">
            <v>220811</v>
          </cell>
          <cell r="C503">
            <v>0</v>
          </cell>
          <cell r="E503">
            <v>244400</v>
          </cell>
          <cell r="F503">
            <v>0</v>
          </cell>
        </row>
        <row r="504">
          <cell r="B504">
            <v>220900</v>
          </cell>
          <cell r="C504">
            <v>0</v>
          </cell>
          <cell r="E504">
            <v>244401</v>
          </cell>
          <cell r="F504">
            <v>0</v>
          </cell>
        </row>
        <row r="505">
          <cell r="B505">
            <v>220901</v>
          </cell>
          <cell r="C505">
            <v>0</v>
          </cell>
          <cell r="E505">
            <v>244402</v>
          </cell>
          <cell r="F505">
            <v>0</v>
          </cell>
        </row>
        <row r="506">
          <cell r="B506">
            <v>220910</v>
          </cell>
          <cell r="C506">
            <v>0</v>
          </cell>
          <cell r="E506">
            <v>244411</v>
          </cell>
          <cell r="F506">
            <v>0</v>
          </cell>
        </row>
        <row r="507">
          <cell r="B507">
            <v>221000</v>
          </cell>
          <cell r="C507">
            <v>0</v>
          </cell>
          <cell r="E507">
            <v>244500</v>
          </cell>
          <cell r="F507">
            <v>448061</v>
          </cell>
        </row>
        <row r="508">
          <cell r="B508">
            <v>221100</v>
          </cell>
          <cell r="C508">
            <v>0</v>
          </cell>
          <cell r="E508">
            <v>244501</v>
          </cell>
          <cell r="F508">
            <v>184745</v>
          </cell>
        </row>
        <row r="509">
          <cell r="B509">
            <v>221200</v>
          </cell>
          <cell r="C509">
            <v>4000</v>
          </cell>
          <cell r="E509">
            <v>244502</v>
          </cell>
          <cell r="F509">
            <v>0</v>
          </cell>
        </row>
        <row r="510">
          <cell r="B510">
            <v>221201</v>
          </cell>
          <cell r="C510">
            <v>0</v>
          </cell>
          <cell r="E510">
            <v>244503</v>
          </cell>
          <cell r="F510">
            <v>178093</v>
          </cell>
        </row>
        <row r="511">
          <cell r="B511">
            <v>221202</v>
          </cell>
          <cell r="C511">
            <v>0</v>
          </cell>
          <cell r="E511">
            <v>244504</v>
          </cell>
          <cell r="F511">
            <v>6652</v>
          </cell>
        </row>
        <row r="512">
          <cell r="B512">
            <v>221203</v>
          </cell>
          <cell r="C512">
            <v>4000</v>
          </cell>
          <cell r="E512">
            <v>244507</v>
          </cell>
          <cell r="F512">
            <v>0</v>
          </cell>
        </row>
        <row r="513">
          <cell r="B513">
            <v>221211</v>
          </cell>
          <cell r="C513">
            <v>0</v>
          </cell>
          <cell r="E513">
            <v>244508</v>
          </cell>
          <cell r="F513">
            <v>12613</v>
          </cell>
        </row>
        <row r="514">
          <cell r="B514">
            <v>221300</v>
          </cell>
          <cell r="C514">
            <v>0</v>
          </cell>
          <cell r="E514">
            <v>244509</v>
          </cell>
          <cell r="F514">
            <v>0</v>
          </cell>
        </row>
        <row r="515">
          <cell r="B515">
            <v>221400</v>
          </cell>
          <cell r="C515">
            <v>0</v>
          </cell>
          <cell r="E515">
            <v>244510</v>
          </cell>
          <cell r="F515">
            <v>0</v>
          </cell>
        </row>
        <row r="516">
          <cell r="B516">
            <v>222000</v>
          </cell>
          <cell r="C516">
            <v>9181646</v>
          </cell>
          <cell r="E516">
            <v>244511</v>
          </cell>
          <cell r="F516">
            <v>12613</v>
          </cell>
        </row>
        <row r="517">
          <cell r="B517">
            <v>222100</v>
          </cell>
          <cell r="C517">
            <v>2836508</v>
          </cell>
          <cell r="E517">
            <v>244514</v>
          </cell>
          <cell r="F517">
            <v>0</v>
          </cell>
        </row>
        <row r="518">
          <cell r="B518">
            <v>222200</v>
          </cell>
          <cell r="C518">
            <v>3983709</v>
          </cell>
          <cell r="E518">
            <v>244515</v>
          </cell>
          <cell r="F518">
            <v>54972</v>
          </cell>
        </row>
        <row r="519">
          <cell r="B519">
            <v>222201</v>
          </cell>
          <cell r="C519">
            <v>3562958</v>
          </cell>
          <cell r="E519">
            <v>244516</v>
          </cell>
          <cell r="F519">
            <v>0</v>
          </cell>
        </row>
        <row r="520">
          <cell r="B520">
            <v>222202</v>
          </cell>
          <cell r="C520">
            <v>420752</v>
          </cell>
          <cell r="E520">
            <v>244517</v>
          </cell>
          <cell r="F520">
            <v>53100</v>
          </cell>
        </row>
        <row r="521">
          <cell r="B521">
            <v>222300</v>
          </cell>
          <cell r="C521">
            <v>16676</v>
          </cell>
          <cell r="E521">
            <v>244518</v>
          </cell>
          <cell r="F521">
            <v>1871</v>
          </cell>
        </row>
        <row r="522">
          <cell r="B522">
            <v>222400</v>
          </cell>
          <cell r="C522">
            <v>2344752</v>
          </cell>
          <cell r="E522">
            <v>244521</v>
          </cell>
          <cell r="F522">
            <v>0</v>
          </cell>
        </row>
        <row r="523">
          <cell r="B523">
            <v>222401</v>
          </cell>
          <cell r="C523">
            <v>1183054</v>
          </cell>
          <cell r="E523">
            <v>244531</v>
          </cell>
          <cell r="F523">
            <v>195731</v>
          </cell>
        </row>
        <row r="524">
          <cell r="B524">
            <v>222402</v>
          </cell>
          <cell r="C524">
            <v>0</v>
          </cell>
          <cell r="E524">
            <v>244532</v>
          </cell>
          <cell r="F524">
            <v>0</v>
          </cell>
        </row>
        <row r="525">
          <cell r="B525">
            <v>222403</v>
          </cell>
          <cell r="C525">
            <v>758012</v>
          </cell>
          <cell r="E525">
            <v>244533</v>
          </cell>
          <cell r="F525">
            <v>0</v>
          </cell>
        </row>
        <row r="526">
          <cell r="B526">
            <v>222404</v>
          </cell>
          <cell r="C526">
            <v>403686</v>
          </cell>
          <cell r="E526">
            <v>244534</v>
          </cell>
          <cell r="F526">
            <v>195731</v>
          </cell>
        </row>
        <row r="527">
          <cell r="B527">
            <v>222405</v>
          </cell>
          <cell r="C527">
            <v>0</v>
          </cell>
          <cell r="E527">
            <v>244537</v>
          </cell>
          <cell r="F527">
            <v>0</v>
          </cell>
        </row>
        <row r="528">
          <cell r="B528">
            <v>222411</v>
          </cell>
          <cell r="C528">
            <v>0</v>
          </cell>
          <cell r="E528">
            <v>244540</v>
          </cell>
          <cell r="F528">
            <v>0</v>
          </cell>
        </row>
        <row r="529">
          <cell r="B529">
            <v>222500</v>
          </cell>
          <cell r="C529">
            <v>0</v>
          </cell>
          <cell r="E529">
            <v>244541</v>
          </cell>
          <cell r="F529">
            <v>0</v>
          </cell>
        </row>
        <row r="530">
          <cell r="B530">
            <v>222501</v>
          </cell>
          <cell r="C530">
            <v>0</v>
          </cell>
          <cell r="E530">
            <v>244542</v>
          </cell>
          <cell r="F530">
            <v>0</v>
          </cell>
        </row>
        <row r="531">
          <cell r="B531">
            <v>222502</v>
          </cell>
          <cell r="C531">
            <v>0</v>
          </cell>
          <cell r="E531">
            <v>244560</v>
          </cell>
          <cell r="F531">
            <v>0</v>
          </cell>
        </row>
        <row r="532">
          <cell r="B532">
            <v>222503</v>
          </cell>
          <cell r="C532">
            <v>0</v>
          </cell>
          <cell r="E532">
            <v>244561</v>
          </cell>
          <cell r="F532">
            <v>0</v>
          </cell>
        </row>
        <row r="533">
          <cell r="B533">
            <v>222504</v>
          </cell>
          <cell r="C533">
            <v>0</v>
          </cell>
          <cell r="E533">
            <v>244562</v>
          </cell>
          <cell r="F533">
            <v>0</v>
          </cell>
        </row>
        <row r="534">
          <cell r="B534">
            <v>222900</v>
          </cell>
          <cell r="C534">
            <v>0</v>
          </cell>
          <cell r="E534">
            <v>244563</v>
          </cell>
          <cell r="F534">
            <v>0</v>
          </cell>
        </row>
        <row r="535">
          <cell r="B535">
            <v>223000</v>
          </cell>
          <cell r="C535">
            <v>2783</v>
          </cell>
          <cell r="E535">
            <v>244569</v>
          </cell>
          <cell r="F535">
            <v>0</v>
          </cell>
        </row>
        <row r="536">
          <cell r="B536">
            <v>223100</v>
          </cell>
          <cell r="C536">
            <v>0</v>
          </cell>
          <cell r="E536">
            <v>244600</v>
          </cell>
          <cell r="F536">
            <v>0</v>
          </cell>
        </row>
        <row r="537">
          <cell r="B537">
            <v>223200</v>
          </cell>
          <cell r="C537">
            <v>0</v>
          </cell>
          <cell r="E537">
            <v>244601</v>
          </cell>
          <cell r="F537">
            <v>0</v>
          </cell>
        </row>
        <row r="538">
          <cell r="B538">
            <v>223201</v>
          </cell>
          <cell r="C538">
            <v>0</v>
          </cell>
          <cell r="E538">
            <v>244602</v>
          </cell>
          <cell r="F538">
            <v>0</v>
          </cell>
        </row>
        <row r="539">
          <cell r="B539">
            <v>223211</v>
          </cell>
          <cell r="C539">
            <v>0</v>
          </cell>
          <cell r="E539">
            <v>244603</v>
          </cell>
          <cell r="F539">
            <v>0</v>
          </cell>
        </row>
        <row r="540">
          <cell r="B540">
            <v>223300</v>
          </cell>
          <cell r="C540">
            <v>0</v>
          </cell>
          <cell r="E540">
            <v>244604</v>
          </cell>
          <cell r="F540">
            <v>0</v>
          </cell>
        </row>
        <row r="541">
          <cell r="B541">
            <v>223301</v>
          </cell>
          <cell r="C541">
            <v>0</v>
          </cell>
          <cell r="E541">
            <v>244605</v>
          </cell>
          <cell r="F541">
            <v>0</v>
          </cell>
        </row>
        <row r="542">
          <cell r="B542">
            <v>223302</v>
          </cell>
          <cell r="C542">
            <v>0</v>
          </cell>
          <cell r="E542">
            <v>244611</v>
          </cell>
          <cell r="F542">
            <v>0</v>
          </cell>
        </row>
        <row r="543">
          <cell r="B543">
            <v>223400</v>
          </cell>
          <cell r="C543">
            <v>0</v>
          </cell>
          <cell r="E543">
            <v>244612</v>
          </cell>
          <cell r="F543">
            <v>0</v>
          </cell>
        </row>
        <row r="544">
          <cell r="B544">
            <v>223401</v>
          </cell>
          <cell r="C544">
            <v>0</v>
          </cell>
          <cell r="E544">
            <v>244613</v>
          </cell>
          <cell r="F544">
            <v>0</v>
          </cell>
        </row>
        <row r="545">
          <cell r="B545">
            <v>223402</v>
          </cell>
          <cell r="C545">
            <v>0</v>
          </cell>
          <cell r="E545">
            <v>244615</v>
          </cell>
          <cell r="F545">
            <v>0</v>
          </cell>
        </row>
        <row r="546">
          <cell r="B546">
            <v>223500</v>
          </cell>
          <cell r="C546">
            <v>0</v>
          </cell>
          <cell r="E546">
            <v>244621</v>
          </cell>
          <cell r="F546">
            <v>0</v>
          </cell>
        </row>
        <row r="547">
          <cell r="B547">
            <v>223800</v>
          </cell>
          <cell r="C547">
            <v>2783</v>
          </cell>
          <cell r="E547">
            <v>244651</v>
          </cell>
          <cell r="F547">
            <v>0</v>
          </cell>
        </row>
        <row r="548">
          <cell r="B548">
            <v>223801</v>
          </cell>
          <cell r="C548">
            <v>2583</v>
          </cell>
          <cell r="E548">
            <v>244700</v>
          </cell>
          <cell r="F548">
            <v>0</v>
          </cell>
        </row>
        <row r="549">
          <cell r="B549">
            <v>223802</v>
          </cell>
          <cell r="C549">
            <v>200</v>
          </cell>
          <cell r="E549">
            <v>244701</v>
          </cell>
          <cell r="F549">
            <v>0</v>
          </cell>
        </row>
        <row r="550">
          <cell r="B550">
            <v>223820</v>
          </cell>
          <cell r="C550">
            <v>0</v>
          </cell>
          <cell r="E550">
            <v>244702</v>
          </cell>
          <cell r="F550">
            <v>0</v>
          </cell>
        </row>
        <row r="551">
          <cell r="B551">
            <v>223861</v>
          </cell>
          <cell r="C551">
            <v>0</v>
          </cell>
          <cell r="E551">
            <v>244703</v>
          </cell>
          <cell r="F551">
            <v>0</v>
          </cell>
        </row>
        <row r="552">
          <cell r="B552">
            <v>223862</v>
          </cell>
          <cell r="C552">
            <v>0</v>
          </cell>
          <cell r="E552">
            <v>244704</v>
          </cell>
          <cell r="F552">
            <v>0</v>
          </cell>
        </row>
        <row r="553">
          <cell r="B553">
            <v>223863</v>
          </cell>
          <cell r="C553">
            <v>0</v>
          </cell>
          <cell r="E553">
            <v>244705</v>
          </cell>
          <cell r="F553">
            <v>0</v>
          </cell>
        </row>
        <row r="554">
          <cell r="B554">
            <v>223864</v>
          </cell>
          <cell r="C554">
            <v>0</v>
          </cell>
          <cell r="E554">
            <v>244706</v>
          </cell>
          <cell r="F554">
            <v>0</v>
          </cell>
        </row>
        <row r="555">
          <cell r="B555">
            <v>223865</v>
          </cell>
          <cell r="C555">
            <v>0</v>
          </cell>
          <cell r="E555">
            <v>244707</v>
          </cell>
          <cell r="F555">
            <v>0</v>
          </cell>
        </row>
        <row r="556">
          <cell r="B556">
            <v>223866</v>
          </cell>
          <cell r="C556">
            <v>0</v>
          </cell>
          <cell r="E556">
            <v>244708</v>
          </cell>
          <cell r="F556">
            <v>0</v>
          </cell>
        </row>
        <row r="557">
          <cell r="B557">
            <v>223900</v>
          </cell>
          <cell r="C557">
            <v>0</v>
          </cell>
          <cell r="E557">
            <v>244709</v>
          </cell>
          <cell r="F557">
            <v>0</v>
          </cell>
        </row>
        <row r="558">
          <cell r="B558">
            <v>223901</v>
          </cell>
          <cell r="C558">
            <v>0</v>
          </cell>
          <cell r="E558">
            <v>244710</v>
          </cell>
          <cell r="F558">
            <v>0</v>
          </cell>
        </row>
        <row r="559">
          <cell r="B559">
            <v>223902</v>
          </cell>
          <cell r="C559">
            <v>0</v>
          </cell>
          <cell r="E559">
            <v>244720</v>
          </cell>
          <cell r="F559">
            <v>0</v>
          </cell>
        </row>
        <row r="560">
          <cell r="B560">
            <v>223903</v>
          </cell>
          <cell r="C560">
            <v>0</v>
          </cell>
          <cell r="E560">
            <v>244730</v>
          </cell>
          <cell r="F560">
            <v>0</v>
          </cell>
        </row>
        <row r="561">
          <cell r="B561">
            <v>223904</v>
          </cell>
          <cell r="C561">
            <v>0</v>
          </cell>
          <cell r="E561">
            <v>244740</v>
          </cell>
          <cell r="F561">
            <v>0</v>
          </cell>
        </row>
        <row r="562">
          <cell r="B562">
            <v>223905</v>
          </cell>
          <cell r="C562">
            <v>0</v>
          </cell>
          <cell r="E562">
            <v>244750</v>
          </cell>
          <cell r="F562">
            <v>0</v>
          </cell>
        </row>
        <row r="563">
          <cell r="B563">
            <v>223906</v>
          </cell>
          <cell r="C563">
            <v>0</v>
          </cell>
          <cell r="E563">
            <v>244760</v>
          </cell>
          <cell r="F563">
            <v>0</v>
          </cell>
        </row>
        <row r="564">
          <cell r="B564">
            <v>223907</v>
          </cell>
          <cell r="C564">
            <v>0</v>
          </cell>
          <cell r="E564">
            <v>244780</v>
          </cell>
          <cell r="F564">
            <v>0</v>
          </cell>
        </row>
        <row r="565">
          <cell r="B565">
            <v>226000</v>
          </cell>
          <cell r="C565">
            <v>312397</v>
          </cell>
          <cell r="E565">
            <v>244800</v>
          </cell>
          <cell r="F565">
            <v>0</v>
          </cell>
        </row>
        <row r="566">
          <cell r="B566">
            <v>226100</v>
          </cell>
          <cell r="C566">
            <v>0</v>
          </cell>
          <cell r="E566">
            <v>244811</v>
          </cell>
          <cell r="F566">
            <v>0</v>
          </cell>
        </row>
        <row r="567">
          <cell r="B567">
            <v>226200</v>
          </cell>
          <cell r="C567">
            <v>0</v>
          </cell>
          <cell r="E567">
            <v>244821</v>
          </cell>
          <cell r="F567">
            <v>0</v>
          </cell>
        </row>
        <row r="568">
          <cell r="B568">
            <v>226201</v>
          </cell>
          <cell r="C568">
            <v>0</v>
          </cell>
          <cell r="E568">
            <v>244831</v>
          </cell>
          <cell r="F568">
            <v>0</v>
          </cell>
        </row>
        <row r="569">
          <cell r="B569">
            <v>226202</v>
          </cell>
          <cell r="C569">
            <v>0</v>
          </cell>
          <cell r="E569">
            <v>244900</v>
          </cell>
          <cell r="F569">
            <v>0</v>
          </cell>
        </row>
        <row r="570">
          <cell r="B570">
            <v>226300</v>
          </cell>
          <cell r="C570">
            <v>280000</v>
          </cell>
          <cell r="E570">
            <v>245000</v>
          </cell>
          <cell r="F570">
            <v>0</v>
          </cell>
        </row>
        <row r="571">
          <cell r="B571">
            <v>226301</v>
          </cell>
          <cell r="C571">
            <v>0</v>
          </cell>
          <cell r="E571">
            <v>245100</v>
          </cell>
          <cell r="F571">
            <v>0</v>
          </cell>
        </row>
        <row r="572">
          <cell r="B572">
            <v>226302</v>
          </cell>
          <cell r="C572">
            <v>280000</v>
          </cell>
          <cell r="E572">
            <v>245200</v>
          </cell>
          <cell r="F572">
            <v>0</v>
          </cell>
        </row>
        <row r="573">
          <cell r="B573">
            <v>226303</v>
          </cell>
          <cell r="C573">
            <v>0</v>
          </cell>
          <cell r="E573">
            <v>245201</v>
          </cell>
          <cell r="F573">
            <v>0</v>
          </cell>
        </row>
        <row r="574">
          <cell r="B574">
            <v>226311</v>
          </cell>
          <cell r="C574">
            <v>0</v>
          </cell>
          <cell r="E574">
            <v>245202</v>
          </cell>
          <cell r="F574">
            <v>0</v>
          </cell>
        </row>
        <row r="575">
          <cell r="B575">
            <v>226400</v>
          </cell>
          <cell r="C575">
            <v>0</v>
          </cell>
          <cell r="E575">
            <v>245203</v>
          </cell>
          <cell r="F575">
            <v>0</v>
          </cell>
        </row>
        <row r="576">
          <cell r="B576">
            <v>226900</v>
          </cell>
          <cell r="C576">
            <v>32397</v>
          </cell>
          <cell r="E576">
            <v>245231</v>
          </cell>
          <cell r="F576">
            <v>0</v>
          </cell>
        </row>
        <row r="577">
          <cell r="B577">
            <v>224000</v>
          </cell>
          <cell r="C577">
            <v>567327</v>
          </cell>
          <cell r="E577">
            <v>245300</v>
          </cell>
          <cell r="F577">
            <v>0</v>
          </cell>
        </row>
        <row r="578">
          <cell r="B578">
            <v>224100</v>
          </cell>
          <cell r="C578">
            <v>0</v>
          </cell>
          <cell r="E578">
            <v>245400</v>
          </cell>
          <cell r="F578">
            <v>0</v>
          </cell>
        </row>
        <row r="579">
          <cell r="B579">
            <v>224200</v>
          </cell>
          <cell r="C579">
            <v>560568</v>
          </cell>
          <cell r="E579">
            <v>245700</v>
          </cell>
          <cell r="F579">
            <v>0</v>
          </cell>
        </row>
        <row r="580">
          <cell r="B580">
            <v>224201</v>
          </cell>
          <cell r="C580">
            <v>0</v>
          </cell>
          <cell r="E580">
            <v>245500</v>
          </cell>
          <cell r="F580">
            <v>2263705</v>
          </cell>
        </row>
        <row r="581">
          <cell r="B581">
            <v>224202</v>
          </cell>
          <cell r="C581">
            <v>0</v>
          </cell>
          <cell r="E581">
            <v>245600</v>
          </cell>
          <cell r="F581">
            <v>2263705</v>
          </cell>
        </row>
        <row r="582">
          <cell r="B582">
            <v>224203</v>
          </cell>
          <cell r="C582">
            <v>560568</v>
          </cell>
          <cell r="E582">
            <v>245601</v>
          </cell>
          <cell r="F582">
            <v>9974420</v>
          </cell>
        </row>
        <row r="583">
          <cell r="B583">
            <v>224300</v>
          </cell>
          <cell r="C583">
            <v>0</v>
          </cell>
          <cell r="E583">
            <v>245631</v>
          </cell>
          <cell r="F583">
            <v>0</v>
          </cell>
        </row>
        <row r="584">
          <cell r="B584">
            <v>224301</v>
          </cell>
          <cell r="C584">
            <v>0</v>
          </cell>
          <cell r="E584">
            <v>246000</v>
          </cell>
          <cell r="F584">
            <v>6895218</v>
          </cell>
        </row>
        <row r="585">
          <cell r="B585">
            <v>224302</v>
          </cell>
          <cell r="C585">
            <v>0</v>
          </cell>
          <cell r="E585">
            <v>246100</v>
          </cell>
          <cell r="F585">
            <v>6297885</v>
          </cell>
        </row>
        <row r="586">
          <cell r="B586">
            <v>224303</v>
          </cell>
          <cell r="C586">
            <v>0</v>
          </cell>
          <cell r="E586">
            <v>246200</v>
          </cell>
          <cell r="F586">
            <v>563958</v>
          </cell>
        </row>
        <row r="587">
          <cell r="B587">
            <v>224304</v>
          </cell>
          <cell r="C587">
            <v>0</v>
          </cell>
          <cell r="E587">
            <v>246300</v>
          </cell>
          <cell r="F587">
            <v>33375</v>
          </cell>
        </row>
        <row r="588">
          <cell r="B588">
            <v>224305</v>
          </cell>
          <cell r="C588">
            <v>0</v>
          </cell>
          <cell r="E588">
            <v>246400</v>
          </cell>
          <cell r="F588">
            <v>0</v>
          </cell>
        </row>
        <row r="589">
          <cell r="B589">
            <v>224306</v>
          </cell>
          <cell r="C589">
            <v>0</v>
          </cell>
          <cell r="E589">
            <v>246500</v>
          </cell>
          <cell r="F589">
            <v>369762</v>
          </cell>
        </row>
        <row r="590">
          <cell r="B590">
            <v>224307</v>
          </cell>
          <cell r="C590">
            <v>0</v>
          </cell>
          <cell r="E590">
            <v>246600</v>
          </cell>
          <cell r="F590">
            <v>369762</v>
          </cell>
        </row>
        <row r="591">
          <cell r="B591">
            <v>224308</v>
          </cell>
          <cell r="C591">
            <v>0</v>
          </cell>
          <cell r="E591">
            <v>246601</v>
          </cell>
          <cell r="F591">
            <v>0</v>
          </cell>
        </row>
        <row r="592">
          <cell r="B592">
            <v>224309</v>
          </cell>
          <cell r="C592">
            <v>0</v>
          </cell>
          <cell r="E592">
            <v>246602</v>
          </cell>
          <cell r="F592">
            <v>369762</v>
          </cell>
        </row>
        <row r="593">
          <cell r="B593">
            <v>224310</v>
          </cell>
          <cell r="C593">
            <v>0</v>
          </cell>
          <cell r="E593">
            <v>246800</v>
          </cell>
          <cell r="F593">
            <v>0</v>
          </cell>
        </row>
        <row r="594">
          <cell r="B594">
            <v>224311</v>
          </cell>
          <cell r="C594">
            <v>0</v>
          </cell>
          <cell r="E594">
            <v>247000</v>
          </cell>
          <cell r="F594">
            <v>4499278</v>
          </cell>
        </row>
        <row r="595">
          <cell r="B595">
            <v>224400</v>
          </cell>
          <cell r="C595">
            <v>0</v>
          </cell>
          <cell r="E595">
            <v>247100</v>
          </cell>
          <cell r="F595">
            <v>1320240</v>
          </cell>
        </row>
        <row r="596">
          <cell r="B596">
            <v>224401</v>
          </cell>
          <cell r="C596">
            <v>0</v>
          </cell>
          <cell r="E596">
            <v>247101</v>
          </cell>
          <cell r="F596">
            <v>1320240</v>
          </cell>
        </row>
        <row r="597">
          <cell r="B597">
            <v>224411</v>
          </cell>
          <cell r="C597">
            <v>0</v>
          </cell>
          <cell r="E597">
            <v>247102</v>
          </cell>
          <cell r="F597">
            <v>0</v>
          </cell>
        </row>
        <row r="598">
          <cell r="B598">
            <v>224500</v>
          </cell>
          <cell r="C598">
            <v>6759</v>
          </cell>
          <cell r="E598">
            <v>247200</v>
          </cell>
          <cell r="F598">
            <v>1977065</v>
          </cell>
        </row>
        <row r="599">
          <cell r="B599">
            <v>224700</v>
          </cell>
          <cell r="C599">
            <v>0</v>
          </cell>
          <cell r="E599">
            <v>247300</v>
          </cell>
          <cell r="F599">
            <v>1748065</v>
          </cell>
        </row>
        <row r="600">
          <cell r="B600">
            <v>224800</v>
          </cell>
          <cell r="C600">
            <v>4534469</v>
          </cell>
          <cell r="E600">
            <v>247400</v>
          </cell>
          <cell r="F600">
            <v>129000</v>
          </cell>
        </row>
        <row r="601">
          <cell r="B601">
            <v>224801</v>
          </cell>
          <cell r="C601">
            <v>795376</v>
          </cell>
          <cell r="E601">
            <v>249000</v>
          </cell>
          <cell r="F601">
            <v>100000</v>
          </cell>
        </row>
        <row r="602">
          <cell r="B602">
            <v>224802</v>
          </cell>
          <cell r="C602">
            <v>3739092</v>
          </cell>
          <cell r="E602">
            <v>249100</v>
          </cell>
          <cell r="F602">
            <v>0</v>
          </cell>
        </row>
        <row r="603">
          <cell r="B603">
            <v>225000</v>
          </cell>
          <cell r="C603">
            <v>0</v>
          </cell>
          <cell r="E603">
            <v>247500</v>
          </cell>
          <cell r="F603">
            <v>0</v>
          </cell>
        </row>
        <row r="604">
          <cell r="B604">
            <v>225100</v>
          </cell>
          <cell r="C604">
            <v>0</v>
          </cell>
          <cell r="E604">
            <v>247600</v>
          </cell>
          <cell r="F604">
            <v>0</v>
          </cell>
        </row>
        <row r="605">
          <cell r="B605">
            <v>225200</v>
          </cell>
          <cell r="C605">
            <v>0</v>
          </cell>
          <cell r="E605">
            <v>247700</v>
          </cell>
          <cell r="F605">
            <v>0</v>
          </cell>
        </row>
        <row r="606">
          <cell r="B606">
            <v>225201</v>
          </cell>
          <cell r="C606">
            <v>0</v>
          </cell>
          <cell r="E606">
            <v>247701</v>
          </cell>
          <cell r="F606">
            <v>0</v>
          </cell>
        </row>
        <row r="607">
          <cell r="B607">
            <v>225202</v>
          </cell>
          <cell r="C607">
            <v>0</v>
          </cell>
          <cell r="E607">
            <v>247702</v>
          </cell>
          <cell r="F607">
            <v>0</v>
          </cell>
        </row>
        <row r="608">
          <cell r="B608">
            <v>225203</v>
          </cell>
          <cell r="C608">
            <v>0</v>
          </cell>
          <cell r="E608">
            <v>247703</v>
          </cell>
          <cell r="F608">
            <v>0</v>
          </cell>
        </row>
        <row r="609">
          <cell r="B609">
            <v>225231</v>
          </cell>
          <cell r="C609">
            <v>0</v>
          </cell>
          <cell r="E609">
            <v>247704</v>
          </cell>
          <cell r="F609">
            <v>0</v>
          </cell>
        </row>
        <row r="610">
          <cell r="B610">
            <v>225300</v>
          </cell>
          <cell r="C610">
            <v>0</v>
          </cell>
          <cell r="E610">
            <v>247705</v>
          </cell>
          <cell r="F610">
            <v>0</v>
          </cell>
        </row>
        <row r="611">
          <cell r="B611">
            <v>225400</v>
          </cell>
          <cell r="C611">
            <v>0</v>
          </cell>
          <cell r="E611">
            <v>247706</v>
          </cell>
          <cell r="F611">
            <v>0</v>
          </cell>
        </row>
        <row r="612">
          <cell r="B612">
            <v>225700</v>
          </cell>
          <cell r="C612">
            <v>0</v>
          </cell>
          <cell r="E612">
            <v>247707</v>
          </cell>
          <cell r="F612">
            <v>0</v>
          </cell>
        </row>
        <row r="613">
          <cell r="B613">
            <v>225500</v>
          </cell>
          <cell r="C613">
            <v>0</v>
          </cell>
          <cell r="E613">
            <v>247721</v>
          </cell>
          <cell r="F613">
            <v>0</v>
          </cell>
        </row>
        <row r="614">
          <cell r="B614">
            <v>225600</v>
          </cell>
          <cell r="C614">
            <v>0</v>
          </cell>
          <cell r="E614">
            <v>247800</v>
          </cell>
          <cell r="F614">
            <v>0</v>
          </cell>
        </row>
        <row r="615">
          <cell r="B615">
            <v>225601</v>
          </cell>
          <cell r="C615">
            <v>0</v>
          </cell>
          <cell r="E615">
            <v>247900</v>
          </cell>
          <cell r="F615">
            <v>0</v>
          </cell>
        </row>
        <row r="616">
          <cell r="B616">
            <v>225631</v>
          </cell>
          <cell r="C616">
            <v>7710715</v>
          </cell>
          <cell r="E616">
            <v>248000</v>
          </cell>
          <cell r="F616">
            <v>1201973</v>
          </cell>
        </row>
        <row r="617">
          <cell r="B617">
            <v>227000</v>
          </cell>
          <cell r="C617">
            <v>0</v>
          </cell>
          <cell r="E617">
            <v>248600</v>
          </cell>
          <cell r="F617">
            <v>0</v>
          </cell>
        </row>
        <row r="618">
          <cell r="B618">
            <v>227100</v>
          </cell>
          <cell r="C618">
            <v>0</v>
          </cell>
          <cell r="E618">
            <v>248100</v>
          </cell>
          <cell r="F618">
            <v>0</v>
          </cell>
        </row>
        <row r="619">
          <cell r="B619">
            <v>227500</v>
          </cell>
          <cell r="C619">
            <v>0</v>
          </cell>
          <cell r="E619">
            <v>248200</v>
          </cell>
          <cell r="F619">
            <v>0</v>
          </cell>
        </row>
        <row r="620">
          <cell r="B620">
            <v>227600</v>
          </cell>
          <cell r="C620">
            <v>0</v>
          </cell>
          <cell r="E620">
            <v>248300</v>
          </cell>
          <cell r="F620">
            <v>0</v>
          </cell>
        </row>
        <row r="621">
          <cell r="B621">
            <v>227700</v>
          </cell>
          <cell r="C621">
            <v>0</v>
          </cell>
          <cell r="E621">
            <v>248301</v>
          </cell>
          <cell r="F621">
            <v>0</v>
          </cell>
        </row>
        <row r="622">
          <cell r="B622">
            <v>227701</v>
          </cell>
          <cell r="C622">
            <v>0</v>
          </cell>
          <cell r="E622">
            <v>248302</v>
          </cell>
          <cell r="F622">
            <v>0</v>
          </cell>
        </row>
        <row r="623">
          <cell r="B623">
            <v>227702</v>
          </cell>
          <cell r="C623">
            <v>0</v>
          </cell>
          <cell r="E623">
            <v>248303</v>
          </cell>
          <cell r="F623">
            <v>0</v>
          </cell>
        </row>
        <row r="624">
          <cell r="B624">
            <v>227703</v>
          </cell>
          <cell r="C624">
            <v>0</v>
          </cell>
          <cell r="E624">
            <v>248321</v>
          </cell>
          <cell r="F624">
            <v>0</v>
          </cell>
        </row>
        <row r="625">
          <cell r="B625">
            <v>227704</v>
          </cell>
          <cell r="C625">
            <v>0</v>
          </cell>
          <cell r="E625">
            <v>248400</v>
          </cell>
          <cell r="F625">
            <v>0</v>
          </cell>
        </row>
        <row r="626">
          <cell r="B626">
            <v>227705</v>
          </cell>
          <cell r="C626">
            <v>0</v>
          </cell>
          <cell r="E626">
            <v>248500</v>
          </cell>
          <cell r="F626">
            <v>0</v>
          </cell>
        </row>
        <row r="627">
          <cell r="B627">
            <v>227706</v>
          </cell>
          <cell r="C627">
            <v>0</v>
          </cell>
          <cell r="E627">
            <v>248700</v>
          </cell>
          <cell r="F627">
            <v>0</v>
          </cell>
        </row>
        <row r="628">
          <cell r="B628">
            <v>227707</v>
          </cell>
          <cell r="C628">
            <v>0</v>
          </cell>
          <cell r="E628">
            <v>246900</v>
          </cell>
          <cell r="F628">
            <v>0</v>
          </cell>
        </row>
        <row r="629">
          <cell r="B629">
            <v>227708</v>
          </cell>
          <cell r="C629">
            <v>0</v>
          </cell>
          <cell r="E629">
            <v>248800</v>
          </cell>
          <cell r="F629">
            <v>0</v>
          </cell>
        </row>
        <row r="630">
          <cell r="B630">
            <v>227721</v>
          </cell>
          <cell r="C630">
            <v>0</v>
          </cell>
          <cell r="E630">
            <v>248900</v>
          </cell>
          <cell r="F630">
            <v>0</v>
          </cell>
        </row>
        <row r="631">
          <cell r="B631">
            <v>227800</v>
          </cell>
          <cell r="C631">
            <v>0</v>
          </cell>
        </row>
        <row r="632">
          <cell r="B632">
            <v>227900</v>
          </cell>
          <cell r="C632">
            <v>0</v>
          </cell>
        </row>
        <row r="633">
          <cell r="B633">
            <v>228000</v>
          </cell>
          <cell r="C633">
            <v>0</v>
          </cell>
        </row>
        <row r="634">
          <cell r="B634">
            <v>228100</v>
          </cell>
          <cell r="C634">
            <v>12205</v>
          </cell>
        </row>
        <row r="635">
          <cell r="B635">
            <v>228200</v>
          </cell>
          <cell r="C635">
            <v>0</v>
          </cell>
        </row>
        <row r="636">
          <cell r="B636">
            <v>228300</v>
          </cell>
          <cell r="C636">
            <v>0</v>
          </cell>
        </row>
        <row r="637">
          <cell r="B637">
            <v>228400</v>
          </cell>
          <cell r="C637">
            <v>12205</v>
          </cell>
        </row>
        <row r="638">
          <cell r="B638">
            <v>228401</v>
          </cell>
          <cell r="C638">
            <v>12205</v>
          </cell>
        </row>
        <row r="639">
          <cell r="B639">
            <v>228402</v>
          </cell>
          <cell r="C639">
            <v>0</v>
          </cell>
        </row>
        <row r="640">
          <cell r="B640">
            <v>228500</v>
          </cell>
          <cell r="C640">
            <v>0</v>
          </cell>
        </row>
        <row r="641">
          <cell r="B641">
            <v>228600</v>
          </cell>
          <cell r="C641">
            <v>0</v>
          </cell>
        </row>
        <row r="642">
          <cell r="B642">
            <v>228700</v>
          </cell>
          <cell r="C642">
            <v>0</v>
          </cell>
        </row>
        <row r="643">
          <cell r="B643">
            <v>228800</v>
          </cell>
          <cell r="C643">
            <v>0</v>
          </cell>
        </row>
        <row r="644">
          <cell r="B644">
            <v>229500</v>
          </cell>
          <cell r="C644">
            <v>33281223</v>
          </cell>
          <cell r="E644">
            <v>249500</v>
          </cell>
          <cell r="F644">
            <v>33281223</v>
          </cell>
        </row>
        <row r="645">
          <cell r="B645">
            <v>229700</v>
          </cell>
          <cell r="C645">
            <v>47076307</v>
          </cell>
          <cell r="E645">
            <v>249700</v>
          </cell>
          <cell r="F645">
            <v>47076307</v>
          </cell>
        </row>
        <row r="646">
          <cell r="B646">
            <v>229900</v>
          </cell>
          <cell r="C646">
            <v>80357530</v>
          </cell>
          <cell r="E646">
            <v>249900</v>
          </cell>
          <cell r="F646">
            <v>80357530</v>
          </cell>
        </row>
        <row r="647">
          <cell r="B647">
            <v>297100</v>
          </cell>
          <cell r="C647">
            <v>318505</v>
          </cell>
          <cell r="E647">
            <v>299100</v>
          </cell>
          <cell r="F647">
            <v>484124</v>
          </cell>
        </row>
        <row r="648">
          <cell r="E648">
            <v>299200</v>
          </cell>
          <cell r="F648">
            <v>0</v>
          </cell>
        </row>
        <row r="649">
          <cell r="E649">
            <v>299300</v>
          </cell>
          <cell r="F649">
            <v>0</v>
          </cell>
        </row>
        <row r="650">
          <cell r="E650">
            <v>299400</v>
          </cell>
          <cell r="F650">
            <v>0</v>
          </cell>
        </row>
        <row r="651">
          <cell r="E651">
            <v>299500</v>
          </cell>
          <cell r="F651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2">
        <row r="5">
          <cell r="B5">
            <v>110000</v>
          </cell>
          <cell r="C5">
            <v>32938351</v>
          </cell>
          <cell r="E5">
            <v>109400</v>
          </cell>
          <cell r="F5">
            <v>0</v>
          </cell>
        </row>
        <row r="6">
          <cell r="B6">
            <v>110100</v>
          </cell>
          <cell r="C6">
            <v>634419</v>
          </cell>
          <cell r="E6">
            <v>109401</v>
          </cell>
          <cell r="F6">
            <v>0</v>
          </cell>
        </row>
        <row r="7">
          <cell r="B7">
            <v>110200</v>
          </cell>
          <cell r="C7">
            <v>515419</v>
          </cell>
          <cell r="E7">
            <v>109402</v>
          </cell>
          <cell r="F7">
            <v>0</v>
          </cell>
        </row>
        <row r="8">
          <cell r="B8">
            <v>110300</v>
          </cell>
          <cell r="C8">
            <v>119000</v>
          </cell>
          <cell r="E8">
            <v>109403</v>
          </cell>
          <cell r="F8">
            <v>0</v>
          </cell>
        </row>
        <row r="9">
          <cell r="B9">
            <v>110700</v>
          </cell>
          <cell r="C9">
            <v>0</v>
          </cell>
          <cell r="E9">
            <v>109404</v>
          </cell>
          <cell r="F9">
            <v>0</v>
          </cell>
        </row>
        <row r="10">
          <cell r="B10">
            <v>110701</v>
          </cell>
          <cell r="C10">
            <v>0</v>
          </cell>
          <cell r="E10">
            <v>109405</v>
          </cell>
          <cell r="F10">
            <v>0</v>
          </cell>
        </row>
        <row r="11">
          <cell r="B11">
            <v>110702</v>
          </cell>
          <cell r="C11">
            <v>0</v>
          </cell>
          <cell r="E11">
            <v>130000</v>
          </cell>
          <cell r="F11">
            <v>136391820</v>
          </cell>
        </row>
        <row r="12">
          <cell r="B12">
            <v>111000</v>
          </cell>
          <cell r="C12">
            <v>32303932</v>
          </cell>
          <cell r="E12">
            <v>131000</v>
          </cell>
          <cell r="F12">
            <v>20087531</v>
          </cell>
        </row>
        <row r="13">
          <cell r="B13">
            <v>111100</v>
          </cell>
          <cell r="C13">
            <v>32303932</v>
          </cell>
          <cell r="E13">
            <v>131100</v>
          </cell>
          <cell r="F13">
            <v>18960185</v>
          </cell>
        </row>
        <row r="14">
          <cell r="B14">
            <v>111200</v>
          </cell>
          <cell r="C14">
            <v>12983000</v>
          </cell>
          <cell r="E14">
            <v>131200</v>
          </cell>
          <cell r="F14">
            <v>1127346</v>
          </cell>
        </row>
        <row r="15">
          <cell r="B15">
            <v>111300</v>
          </cell>
          <cell r="C15">
            <v>18040000</v>
          </cell>
          <cell r="E15">
            <v>131201</v>
          </cell>
          <cell r="F15">
            <v>1079675</v>
          </cell>
        </row>
        <row r="16">
          <cell r="B16">
            <v>111301</v>
          </cell>
          <cell r="C16">
            <v>0</v>
          </cell>
          <cell r="E16">
            <v>131202</v>
          </cell>
          <cell r="F16">
            <v>0</v>
          </cell>
        </row>
        <row r="17">
          <cell r="B17">
            <v>111302</v>
          </cell>
          <cell r="C17">
            <v>0</v>
          </cell>
          <cell r="E17">
            <v>131203</v>
          </cell>
          <cell r="F17">
            <v>0</v>
          </cell>
        </row>
        <row r="18">
          <cell r="B18">
            <v>111303</v>
          </cell>
          <cell r="C18">
            <v>0</v>
          </cell>
          <cell r="E18">
            <v>131204</v>
          </cell>
          <cell r="F18">
            <v>0</v>
          </cell>
        </row>
        <row r="19">
          <cell r="B19">
            <v>111304</v>
          </cell>
          <cell r="C19">
            <v>0</v>
          </cell>
          <cell r="E19">
            <v>131205</v>
          </cell>
          <cell r="F19">
            <v>0</v>
          </cell>
        </row>
        <row r="20">
          <cell r="B20">
            <v>111305</v>
          </cell>
          <cell r="C20">
            <v>0</v>
          </cell>
          <cell r="E20">
            <v>131206</v>
          </cell>
          <cell r="F20">
            <v>0</v>
          </cell>
        </row>
        <row r="21">
          <cell r="B21">
            <v>111306</v>
          </cell>
          <cell r="C21">
            <v>0</v>
          </cell>
          <cell r="E21">
            <v>131207</v>
          </cell>
          <cell r="F21">
            <v>0</v>
          </cell>
        </row>
        <row r="22">
          <cell r="B22">
            <v>111307</v>
          </cell>
          <cell r="C22">
            <v>0</v>
          </cell>
          <cell r="E22">
            <v>131208</v>
          </cell>
          <cell r="F22">
            <v>0</v>
          </cell>
        </row>
        <row r="23">
          <cell r="B23">
            <v>111308</v>
          </cell>
          <cell r="C23">
            <v>0</v>
          </cell>
          <cell r="E23">
            <v>131209</v>
          </cell>
          <cell r="F23">
            <v>0</v>
          </cell>
        </row>
        <row r="24">
          <cell r="B24">
            <v>111309</v>
          </cell>
          <cell r="C24">
            <v>2000000</v>
          </cell>
          <cell r="E24">
            <v>131210</v>
          </cell>
          <cell r="F24">
            <v>0</v>
          </cell>
        </row>
        <row r="25">
          <cell r="B25">
            <v>111310</v>
          </cell>
          <cell r="C25">
            <v>0</v>
          </cell>
          <cell r="E25">
            <v>131211</v>
          </cell>
          <cell r="F25">
            <v>0</v>
          </cell>
        </row>
        <row r="26">
          <cell r="B26">
            <v>111311</v>
          </cell>
          <cell r="C26">
            <v>0</v>
          </cell>
          <cell r="E26">
            <v>131212</v>
          </cell>
          <cell r="F26">
            <v>0</v>
          </cell>
        </row>
        <row r="27">
          <cell r="B27">
            <v>111312</v>
          </cell>
          <cell r="C27">
            <v>14520000</v>
          </cell>
          <cell r="E27">
            <v>131213</v>
          </cell>
          <cell r="F27">
            <v>47671</v>
          </cell>
        </row>
        <row r="28">
          <cell r="B28">
            <v>111313</v>
          </cell>
          <cell r="C28">
            <v>0</v>
          </cell>
          <cell r="E28">
            <v>131214</v>
          </cell>
          <cell r="F28">
            <v>46488</v>
          </cell>
        </row>
        <row r="29">
          <cell r="B29">
            <v>111314</v>
          </cell>
          <cell r="C29">
            <v>1520000</v>
          </cell>
          <cell r="E29">
            <v>131215</v>
          </cell>
          <cell r="F29">
            <v>1182</v>
          </cell>
        </row>
        <row r="30">
          <cell r="B30">
            <v>111315</v>
          </cell>
          <cell r="C30">
            <v>0</v>
          </cell>
          <cell r="E30">
            <v>131216</v>
          </cell>
          <cell r="F30">
            <v>0</v>
          </cell>
        </row>
        <row r="31">
          <cell r="B31">
            <v>111321</v>
          </cell>
          <cell r="C31">
            <v>0</v>
          </cell>
          <cell r="E31">
            <v>131234</v>
          </cell>
          <cell r="F31">
            <v>0</v>
          </cell>
        </row>
        <row r="32">
          <cell r="B32">
            <v>111361</v>
          </cell>
          <cell r="C32">
            <v>0</v>
          </cell>
          <cell r="E32">
            <v>131235</v>
          </cell>
          <cell r="F32">
            <v>0</v>
          </cell>
        </row>
        <row r="33">
          <cell r="B33">
            <v>111400</v>
          </cell>
          <cell r="C33">
            <v>0</v>
          </cell>
          <cell r="E33">
            <v>131217</v>
          </cell>
          <cell r="F33">
            <v>0</v>
          </cell>
        </row>
        <row r="34">
          <cell r="B34">
            <v>111500</v>
          </cell>
          <cell r="C34">
            <v>0</v>
          </cell>
          <cell r="E34">
            <v>131218</v>
          </cell>
          <cell r="F34">
            <v>0</v>
          </cell>
        </row>
        <row r="35">
          <cell r="B35">
            <v>111501</v>
          </cell>
          <cell r="C35">
            <v>0</v>
          </cell>
          <cell r="E35">
            <v>131219</v>
          </cell>
          <cell r="F35">
            <v>0</v>
          </cell>
        </row>
        <row r="36">
          <cell r="B36">
            <v>111502</v>
          </cell>
          <cell r="C36">
            <v>0</v>
          </cell>
          <cell r="E36">
            <v>131220</v>
          </cell>
          <cell r="F36">
            <v>0</v>
          </cell>
        </row>
        <row r="37">
          <cell r="B37">
            <v>111503</v>
          </cell>
          <cell r="C37">
            <v>0</v>
          </cell>
          <cell r="E37">
            <v>131221</v>
          </cell>
          <cell r="F37">
            <v>0</v>
          </cell>
        </row>
        <row r="38">
          <cell r="B38">
            <v>111511</v>
          </cell>
          <cell r="C38">
            <v>0</v>
          </cell>
          <cell r="E38">
            <v>131222</v>
          </cell>
          <cell r="F38">
            <v>0</v>
          </cell>
        </row>
        <row r="39">
          <cell r="B39">
            <v>111600</v>
          </cell>
          <cell r="C39">
            <v>1280932</v>
          </cell>
          <cell r="E39">
            <v>131223</v>
          </cell>
          <cell r="F39">
            <v>0</v>
          </cell>
        </row>
        <row r="40">
          <cell r="B40">
            <v>112000</v>
          </cell>
          <cell r="C40">
            <v>0</v>
          </cell>
          <cell r="E40">
            <v>131224</v>
          </cell>
          <cell r="F40">
            <v>0</v>
          </cell>
        </row>
        <row r="41">
          <cell r="B41">
            <v>112100</v>
          </cell>
          <cell r="C41">
            <v>0</v>
          </cell>
          <cell r="E41">
            <v>131225</v>
          </cell>
          <cell r="F41">
            <v>0</v>
          </cell>
        </row>
        <row r="42">
          <cell r="B42">
            <v>112200</v>
          </cell>
          <cell r="C42">
            <v>0</v>
          </cell>
          <cell r="E42">
            <v>131226</v>
          </cell>
          <cell r="F42">
            <v>0</v>
          </cell>
        </row>
        <row r="43">
          <cell r="B43">
            <v>112201</v>
          </cell>
          <cell r="C43">
            <v>0</v>
          </cell>
          <cell r="E43">
            <v>131227</v>
          </cell>
          <cell r="F43">
            <v>0</v>
          </cell>
        </row>
        <row r="44">
          <cell r="B44">
            <v>112202</v>
          </cell>
          <cell r="C44">
            <v>0</v>
          </cell>
          <cell r="E44">
            <v>131228</v>
          </cell>
          <cell r="F44">
            <v>0</v>
          </cell>
        </row>
        <row r="45">
          <cell r="B45">
            <v>112211</v>
          </cell>
          <cell r="C45">
            <v>0</v>
          </cell>
          <cell r="E45">
            <v>131229</v>
          </cell>
          <cell r="F45">
            <v>0</v>
          </cell>
        </row>
        <row r="46">
          <cell r="B46">
            <v>112800</v>
          </cell>
          <cell r="C46">
            <v>0</v>
          </cell>
          <cell r="E46">
            <v>131230</v>
          </cell>
          <cell r="F46">
            <v>0</v>
          </cell>
        </row>
        <row r="47">
          <cell r="B47">
            <v>112801</v>
          </cell>
          <cell r="C47">
            <v>0</v>
          </cell>
          <cell r="E47">
            <v>131231</v>
          </cell>
          <cell r="F47">
            <v>0</v>
          </cell>
        </row>
        <row r="48">
          <cell r="B48">
            <v>112802</v>
          </cell>
          <cell r="C48">
            <v>0</v>
          </cell>
          <cell r="E48">
            <v>131232</v>
          </cell>
          <cell r="F48">
            <v>0</v>
          </cell>
        </row>
        <row r="49">
          <cell r="B49">
            <v>112803</v>
          </cell>
          <cell r="C49">
            <v>0</v>
          </cell>
          <cell r="E49">
            <v>131233</v>
          </cell>
          <cell r="F49">
            <v>0</v>
          </cell>
        </row>
        <row r="50">
          <cell r="B50">
            <v>112804</v>
          </cell>
          <cell r="C50">
            <v>0</v>
          </cell>
          <cell r="E50">
            <v>131236</v>
          </cell>
          <cell r="F50">
            <v>0</v>
          </cell>
        </row>
        <row r="51">
          <cell r="B51">
            <v>112900</v>
          </cell>
          <cell r="C51">
            <v>0</v>
          </cell>
          <cell r="E51">
            <v>131237</v>
          </cell>
          <cell r="F51">
            <v>0</v>
          </cell>
        </row>
        <row r="52">
          <cell r="B52">
            <v>112901</v>
          </cell>
          <cell r="C52">
            <v>0</v>
          </cell>
          <cell r="E52">
            <v>131238</v>
          </cell>
          <cell r="F52">
            <v>0</v>
          </cell>
        </row>
        <row r="53">
          <cell r="B53">
            <v>112911</v>
          </cell>
          <cell r="C53">
            <v>0</v>
          </cell>
          <cell r="E53">
            <v>131239</v>
          </cell>
          <cell r="F53">
            <v>0</v>
          </cell>
        </row>
        <row r="54">
          <cell r="B54">
            <v>113000</v>
          </cell>
          <cell r="C54">
            <v>0</v>
          </cell>
          <cell r="E54">
            <v>131240</v>
          </cell>
          <cell r="F54">
            <v>0</v>
          </cell>
        </row>
        <row r="55">
          <cell r="B55">
            <v>113001</v>
          </cell>
          <cell r="C55">
            <v>0</v>
          </cell>
          <cell r="E55">
            <v>131250</v>
          </cell>
          <cell r="F55">
            <v>0</v>
          </cell>
        </row>
        <row r="56">
          <cell r="B56">
            <v>113002</v>
          </cell>
          <cell r="C56">
            <v>0</v>
          </cell>
          <cell r="E56">
            <v>131251</v>
          </cell>
          <cell r="F56">
            <v>0</v>
          </cell>
        </row>
        <row r="57">
          <cell r="B57">
            <v>113011</v>
          </cell>
          <cell r="C57">
            <v>0</v>
          </cell>
          <cell r="E57">
            <v>132000</v>
          </cell>
          <cell r="F57">
            <v>116295826</v>
          </cell>
        </row>
        <row r="58">
          <cell r="B58">
            <v>113012</v>
          </cell>
          <cell r="C58">
            <v>0</v>
          </cell>
          <cell r="E58">
            <v>132100</v>
          </cell>
          <cell r="F58">
            <v>3352549</v>
          </cell>
        </row>
        <row r="59">
          <cell r="B59">
            <v>113003</v>
          </cell>
          <cell r="C59">
            <v>0</v>
          </cell>
          <cell r="E59">
            <v>132101</v>
          </cell>
          <cell r="F59">
            <v>3333258</v>
          </cell>
        </row>
        <row r="60">
          <cell r="B60">
            <v>113004</v>
          </cell>
          <cell r="C60">
            <v>0</v>
          </cell>
          <cell r="E60">
            <v>132102</v>
          </cell>
          <cell r="F60">
            <v>19291</v>
          </cell>
        </row>
        <row r="61">
          <cell r="B61">
            <v>113005</v>
          </cell>
          <cell r="C61">
            <v>0</v>
          </cell>
          <cell r="E61">
            <v>132200</v>
          </cell>
          <cell r="F61">
            <v>7313550</v>
          </cell>
        </row>
        <row r="62">
          <cell r="B62">
            <v>113006</v>
          </cell>
          <cell r="C62">
            <v>0</v>
          </cell>
          <cell r="E62">
            <v>132201</v>
          </cell>
          <cell r="F62">
            <v>789931</v>
          </cell>
        </row>
        <row r="63">
          <cell r="B63">
            <v>113007</v>
          </cell>
          <cell r="C63">
            <v>0</v>
          </cell>
          <cell r="E63">
            <v>132202</v>
          </cell>
          <cell r="F63">
            <v>6523620</v>
          </cell>
        </row>
        <row r="64">
          <cell r="B64">
            <v>113008</v>
          </cell>
          <cell r="C64">
            <v>0</v>
          </cell>
          <cell r="E64">
            <v>132300</v>
          </cell>
          <cell r="F64">
            <v>4389562</v>
          </cell>
        </row>
        <row r="65">
          <cell r="B65">
            <v>113021</v>
          </cell>
          <cell r="C65">
            <v>0</v>
          </cell>
          <cell r="E65">
            <v>132301</v>
          </cell>
          <cell r="F65">
            <v>5</v>
          </cell>
        </row>
        <row r="66">
          <cell r="B66">
            <v>113100</v>
          </cell>
          <cell r="C66">
            <v>3851748</v>
          </cell>
          <cell r="E66">
            <v>132302</v>
          </cell>
          <cell r="F66">
            <v>4389557</v>
          </cell>
        </row>
        <row r="67">
          <cell r="B67">
            <v>113200</v>
          </cell>
          <cell r="C67">
            <v>0</v>
          </cell>
          <cell r="E67">
            <v>132400</v>
          </cell>
          <cell r="F67">
            <v>95198676</v>
          </cell>
        </row>
        <row r="68">
          <cell r="B68">
            <v>113201</v>
          </cell>
          <cell r="C68">
            <v>0</v>
          </cell>
          <cell r="E68">
            <v>132401</v>
          </cell>
          <cell r="F68">
            <v>370000</v>
          </cell>
        </row>
        <row r="69">
          <cell r="B69">
            <v>113202</v>
          </cell>
          <cell r="C69">
            <v>0</v>
          </cell>
          <cell r="E69">
            <v>132402</v>
          </cell>
          <cell r="F69">
            <v>533521</v>
          </cell>
        </row>
        <row r="70">
          <cell r="B70">
            <v>113203</v>
          </cell>
          <cell r="C70">
            <v>0</v>
          </cell>
          <cell r="E70">
            <v>132403</v>
          </cell>
          <cell r="F70">
            <v>2355355</v>
          </cell>
        </row>
        <row r="71">
          <cell r="B71">
            <v>113204</v>
          </cell>
          <cell r="C71">
            <v>0</v>
          </cell>
          <cell r="E71">
            <v>132404</v>
          </cell>
          <cell r="F71">
            <v>86918380</v>
          </cell>
        </row>
        <row r="72">
          <cell r="B72">
            <v>113205</v>
          </cell>
          <cell r="C72">
            <v>0</v>
          </cell>
          <cell r="E72">
            <v>132405</v>
          </cell>
          <cell r="F72">
            <v>1668735</v>
          </cell>
        </row>
        <row r="73">
          <cell r="B73">
            <v>113206</v>
          </cell>
          <cell r="C73">
            <v>0</v>
          </cell>
          <cell r="E73">
            <v>132406</v>
          </cell>
          <cell r="F73">
            <v>161635</v>
          </cell>
        </row>
        <row r="74">
          <cell r="B74">
            <v>113207</v>
          </cell>
          <cell r="C74">
            <v>0</v>
          </cell>
          <cell r="E74">
            <v>132407</v>
          </cell>
          <cell r="F74">
            <v>0</v>
          </cell>
        </row>
        <row r="75">
          <cell r="B75">
            <v>113208</v>
          </cell>
          <cell r="C75">
            <v>0</v>
          </cell>
          <cell r="E75">
            <v>132408</v>
          </cell>
          <cell r="F75">
            <v>3191051</v>
          </cell>
        </row>
        <row r="76">
          <cell r="B76">
            <v>113221</v>
          </cell>
          <cell r="C76">
            <v>0</v>
          </cell>
          <cell r="E76">
            <v>132409</v>
          </cell>
          <cell r="F76">
            <v>0</v>
          </cell>
        </row>
        <row r="77">
          <cell r="B77">
            <v>113400</v>
          </cell>
          <cell r="C77">
            <v>3851748</v>
          </cell>
          <cell r="E77">
            <v>132410</v>
          </cell>
          <cell r="F77">
            <v>0</v>
          </cell>
        </row>
        <row r="78">
          <cell r="B78">
            <v>113402</v>
          </cell>
          <cell r="C78">
            <v>0</v>
          </cell>
          <cell r="E78">
            <v>132411</v>
          </cell>
          <cell r="F78">
            <v>0</v>
          </cell>
        </row>
        <row r="79">
          <cell r="B79">
            <v>113403</v>
          </cell>
          <cell r="C79">
            <v>0</v>
          </cell>
          <cell r="E79">
            <v>132412</v>
          </cell>
          <cell r="F79">
            <v>0</v>
          </cell>
        </row>
        <row r="80">
          <cell r="B80">
            <v>113407</v>
          </cell>
          <cell r="C80">
            <v>2012311</v>
          </cell>
          <cell r="E80">
            <v>132413</v>
          </cell>
          <cell r="F80">
            <v>0</v>
          </cell>
        </row>
        <row r="81">
          <cell r="B81">
            <v>113408</v>
          </cell>
          <cell r="C81">
            <v>0</v>
          </cell>
          <cell r="E81">
            <v>132421</v>
          </cell>
          <cell r="F81">
            <v>0</v>
          </cell>
        </row>
        <row r="82">
          <cell r="B82">
            <v>113409</v>
          </cell>
          <cell r="C82">
            <v>0</v>
          </cell>
          <cell r="E82">
            <v>132422</v>
          </cell>
          <cell r="F82">
            <v>0</v>
          </cell>
        </row>
        <row r="83">
          <cell r="B83">
            <v>113410</v>
          </cell>
          <cell r="C83">
            <v>0</v>
          </cell>
          <cell r="E83">
            <v>132500</v>
          </cell>
          <cell r="F83">
            <v>2446033</v>
          </cell>
        </row>
        <row r="84">
          <cell r="B84">
            <v>113411</v>
          </cell>
          <cell r="C84">
            <v>1804273</v>
          </cell>
          <cell r="E84">
            <v>132501</v>
          </cell>
          <cell r="F84">
            <v>0</v>
          </cell>
        </row>
        <row r="85">
          <cell r="B85">
            <v>113412</v>
          </cell>
          <cell r="C85">
            <v>0</v>
          </cell>
          <cell r="E85">
            <v>132502</v>
          </cell>
          <cell r="F85">
            <v>1463032</v>
          </cell>
        </row>
        <row r="86">
          <cell r="B86">
            <v>113413</v>
          </cell>
          <cell r="C86">
            <v>0</v>
          </cell>
          <cell r="E86">
            <v>132503</v>
          </cell>
          <cell r="F86">
            <v>626276</v>
          </cell>
        </row>
        <row r="87">
          <cell r="B87">
            <v>113414</v>
          </cell>
          <cell r="C87">
            <v>0</v>
          </cell>
          <cell r="E87">
            <v>132504</v>
          </cell>
          <cell r="F87">
            <v>287964</v>
          </cell>
        </row>
        <row r="88">
          <cell r="B88">
            <v>113415</v>
          </cell>
          <cell r="C88">
            <v>0</v>
          </cell>
          <cell r="E88">
            <v>132505</v>
          </cell>
          <cell r="F88">
            <v>1000</v>
          </cell>
        </row>
        <row r="89">
          <cell r="B89">
            <v>113418</v>
          </cell>
          <cell r="C89">
            <v>0</v>
          </cell>
          <cell r="E89">
            <v>132506</v>
          </cell>
          <cell r="F89">
            <v>67760</v>
          </cell>
        </row>
        <row r="90">
          <cell r="B90">
            <v>113419</v>
          </cell>
          <cell r="C90">
            <v>0</v>
          </cell>
          <cell r="E90">
            <v>132600</v>
          </cell>
          <cell r="F90">
            <v>47142</v>
          </cell>
        </row>
        <row r="91">
          <cell r="B91">
            <v>113420</v>
          </cell>
          <cell r="C91">
            <v>0</v>
          </cell>
          <cell r="E91">
            <v>132601</v>
          </cell>
          <cell r="F91">
            <v>0</v>
          </cell>
        </row>
        <row r="92">
          <cell r="B92">
            <v>113421</v>
          </cell>
          <cell r="C92">
            <v>0</v>
          </cell>
          <cell r="E92">
            <v>132602</v>
          </cell>
          <cell r="F92">
            <v>0</v>
          </cell>
        </row>
        <row r="93">
          <cell r="B93">
            <v>113424</v>
          </cell>
          <cell r="C93">
            <v>0</v>
          </cell>
          <cell r="E93">
            <v>132603</v>
          </cell>
          <cell r="F93">
            <v>8391</v>
          </cell>
        </row>
        <row r="94">
          <cell r="B94">
            <v>113431</v>
          </cell>
          <cell r="C94">
            <v>0</v>
          </cell>
          <cell r="E94">
            <v>132604</v>
          </cell>
          <cell r="F94">
            <v>38751</v>
          </cell>
        </row>
        <row r="95">
          <cell r="B95">
            <v>113432</v>
          </cell>
          <cell r="C95">
            <v>0</v>
          </cell>
          <cell r="E95">
            <v>132621</v>
          </cell>
          <cell r="F95">
            <v>0</v>
          </cell>
        </row>
        <row r="96">
          <cell r="B96">
            <v>113433</v>
          </cell>
          <cell r="C96">
            <v>0</v>
          </cell>
          <cell r="E96">
            <v>132700</v>
          </cell>
          <cell r="F96">
            <v>3146974</v>
          </cell>
        </row>
        <row r="97">
          <cell r="B97">
            <v>113435</v>
          </cell>
          <cell r="C97">
            <v>0</v>
          </cell>
          <cell r="E97">
            <v>132701</v>
          </cell>
          <cell r="F97">
            <v>2201</v>
          </cell>
        </row>
        <row r="98">
          <cell r="B98">
            <v>113436</v>
          </cell>
          <cell r="C98">
            <v>0</v>
          </cell>
          <cell r="E98">
            <v>132702</v>
          </cell>
          <cell r="F98">
            <v>11639</v>
          </cell>
        </row>
        <row r="99">
          <cell r="B99">
            <v>113461</v>
          </cell>
          <cell r="C99">
            <v>0</v>
          </cell>
          <cell r="E99">
            <v>132703</v>
          </cell>
          <cell r="F99">
            <v>1229018</v>
          </cell>
        </row>
        <row r="100">
          <cell r="B100">
            <v>113471</v>
          </cell>
          <cell r="C100">
            <v>35165</v>
          </cell>
          <cell r="E100">
            <v>132704</v>
          </cell>
          <cell r="F100">
            <v>414052</v>
          </cell>
        </row>
        <row r="101">
          <cell r="B101">
            <v>113472</v>
          </cell>
          <cell r="C101">
            <v>0</v>
          </cell>
          <cell r="E101">
            <v>132705</v>
          </cell>
          <cell r="F101">
            <v>43905</v>
          </cell>
        </row>
        <row r="102">
          <cell r="B102">
            <v>113600</v>
          </cell>
          <cell r="C102">
            <v>0</v>
          </cell>
          <cell r="E102">
            <v>132706</v>
          </cell>
          <cell r="F102">
            <v>0</v>
          </cell>
        </row>
        <row r="103">
          <cell r="B103">
            <v>113700</v>
          </cell>
          <cell r="C103">
            <v>0</v>
          </cell>
          <cell r="E103">
            <v>132707</v>
          </cell>
          <cell r="F103">
            <v>10729</v>
          </cell>
        </row>
        <row r="104">
          <cell r="B104">
            <v>113701</v>
          </cell>
          <cell r="C104">
            <v>0</v>
          </cell>
          <cell r="E104">
            <v>132708</v>
          </cell>
          <cell r="F104">
            <v>10</v>
          </cell>
        </row>
        <row r="105">
          <cell r="B105">
            <v>113702</v>
          </cell>
          <cell r="C105">
            <v>0</v>
          </cell>
          <cell r="E105">
            <v>132709</v>
          </cell>
          <cell r="F105">
            <v>0</v>
          </cell>
        </row>
        <row r="106">
          <cell r="B106">
            <v>113703</v>
          </cell>
          <cell r="C106">
            <v>0</v>
          </cell>
          <cell r="E106">
            <v>132710</v>
          </cell>
          <cell r="F106">
            <v>0</v>
          </cell>
        </row>
        <row r="107">
          <cell r="B107">
            <v>113704</v>
          </cell>
          <cell r="C107">
            <v>0</v>
          </cell>
          <cell r="E107">
            <v>132711</v>
          </cell>
          <cell r="F107">
            <v>0</v>
          </cell>
        </row>
        <row r="108">
          <cell r="B108">
            <v>113705</v>
          </cell>
          <cell r="C108">
            <v>0</v>
          </cell>
          <cell r="E108">
            <v>132712</v>
          </cell>
          <cell r="F108">
            <v>0</v>
          </cell>
        </row>
        <row r="109">
          <cell r="B109">
            <v>113706</v>
          </cell>
          <cell r="C109">
            <v>0</v>
          </cell>
          <cell r="E109">
            <v>132713</v>
          </cell>
          <cell r="F109">
            <v>0</v>
          </cell>
        </row>
        <row r="110">
          <cell r="B110">
            <v>113707</v>
          </cell>
          <cell r="C110">
            <v>0</v>
          </cell>
          <cell r="E110">
            <v>132714</v>
          </cell>
          <cell r="F110">
            <v>0</v>
          </cell>
        </row>
        <row r="111">
          <cell r="B111">
            <v>113708</v>
          </cell>
          <cell r="C111">
            <v>0</v>
          </cell>
          <cell r="E111">
            <v>132715</v>
          </cell>
          <cell r="F111">
            <v>0</v>
          </cell>
        </row>
        <row r="112">
          <cell r="B112">
            <v>113709</v>
          </cell>
          <cell r="C112">
            <v>0</v>
          </cell>
          <cell r="E112">
            <v>132716</v>
          </cell>
          <cell r="F112">
            <v>0</v>
          </cell>
        </row>
        <row r="113">
          <cell r="B113">
            <v>113710</v>
          </cell>
          <cell r="C113">
            <v>0</v>
          </cell>
          <cell r="E113">
            <v>132717</v>
          </cell>
          <cell r="F113">
            <v>0</v>
          </cell>
        </row>
        <row r="114">
          <cell r="B114">
            <v>113721</v>
          </cell>
          <cell r="C114">
            <v>0</v>
          </cell>
          <cell r="E114">
            <v>132718</v>
          </cell>
          <cell r="F114">
            <v>0</v>
          </cell>
        </row>
        <row r="115">
          <cell r="B115">
            <v>113300</v>
          </cell>
          <cell r="C115">
            <v>0</v>
          </cell>
          <cell r="E115">
            <v>132720</v>
          </cell>
          <cell r="F115">
            <v>0</v>
          </cell>
        </row>
        <row r="116">
          <cell r="B116">
            <v>113500</v>
          </cell>
          <cell r="C116">
            <v>0</v>
          </cell>
          <cell r="E116">
            <v>132721</v>
          </cell>
          <cell r="F116">
            <v>0</v>
          </cell>
        </row>
        <row r="117">
          <cell r="B117">
            <v>114000</v>
          </cell>
          <cell r="C117">
            <v>144732240</v>
          </cell>
          <cell r="E117">
            <v>132722</v>
          </cell>
          <cell r="F117">
            <v>0</v>
          </cell>
        </row>
        <row r="118">
          <cell r="B118">
            <v>114100</v>
          </cell>
          <cell r="C118">
            <v>109476457</v>
          </cell>
          <cell r="E118">
            <v>132723</v>
          </cell>
          <cell r="F118">
            <v>0</v>
          </cell>
        </row>
        <row r="119">
          <cell r="B119">
            <v>114200</v>
          </cell>
          <cell r="C119">
            <v>84062195</v>
          </cell>
          <cell r="E119">
            <v>132724</v>
          </cell>
          <cell r="F119">
            <v>0</v>
          </cell>
        </row>
        <row r="120">
          <cell r="B120">
            <v>114201</v>
          </cell>
          <cell r="C120">
            <v>84062195</v>
          </cell>
          <cell r="E120">
            <v>132725</v>
          </cell>
          <cell r="F120">
            <v>1435420</v>
          </cell>
        </row>
        <row r="121">
          <cell r="B121">
            <v>114202</v>
          </cell>
          <cell r="C121">
            <v>84062195</v>
          </cell>
          <cell r="E121">
            <v>132726</v>
          </cell>
          <cell r="F121">
            <v>0</v>
          </cell>
        </row>
        <row r="122">
          <cell r="B122">
            <v>114203</v>
          </cell>
          <cell r="C122">
            <v>0</v>
          </cell>
          <cell r="E122">
            <v>132800</v>
          </cell>
          <cell r="F122">
            <v>401340</v>
          </cell>
        </row>
        <row r="123">
          <cell r="B123">
            <v>114300</v>
          </cell>
          <cell r="C123">
            <v>23776429</v>
          </cell>
          <cell r="E123">
            <v>132801</v>
          </cell>
          <cell r="F123">
            <v>0</v>
          </cell>
        </row>
        <row r="124">
          <cell r="B124">
            <v>114400</v>
          </cell>
          <cell r="C124">
            <v>106440</v>
          </cell>
          <cell r="E124">
            <v>132802</v>
          </cell>
          <cell r="F124">
            <v>64340</v>
          </cell>
        </row>
        <row r="125">
          <cell r="B125">
            <v>114401</v>
          </cell>
          <cell r="C125">
            <v>0</v>
          </cell>
          <cell r="E125">
            <v>132803</v>
          </cell>
          <cell r="F125">
            <v>10100</v>
          </cell>
        </row>
        <row r="126">
          <cell r="B126">
            <v>114402</v>
          </cell>
          <cell r="C126">
            <v>0</v>
          </cell>
          <cell r="E126">
            <v>132804</v>
          </cell>
          <cell r="F126">
            <v>326900</v>
          </cell>
        </row>
        <row r="127">
          <cell r="B127">
            <v>114403</v>
          </cell>
          <cell r="C127">
            <v>0</v>
          </cell>
          <cell r="E127">
            <v>132900</v>
          </cell>
          <cell r="F127">
            <v>0</v>
          </cell>
        </row>
        <row r="128">
          <cell r="B128">
            <v>114404</v>
          </cell>
          <cell r="C128">
            <v>103640</v>
          </cell>
          <cell r="E128">
            <v>132901</v>
          </cell>
          <cell r="F128">
            <v>0</v>
          </cell>
        </row>
        <row r="129">
          <cell r="B129">
            <v>114405</v>
          </cell>
          <cell r="C129">
            <v>2800</v>
          </cell>
          <cell r="E129">
            <v>132902</v>
          </cell>
          <cell r="F129">
            <v>0</v>
          </cell>
        </row>
        <row r="130">
          <cell r="B130">
            <v>114500</v>
          </cell>
          <cell r="C130">
            <v>5223</v>
          </cell>
          <cell r="E130">
            <v>133900</v>
          </cell>
          <cell r="F130">
            <v>0</v>
          </cell>
        </row>
        <row r="131">
          <cell r="B131">
            <v>114600</v>
          </cell>
          <cell r="C131">
            <v>4000</v>
          </cell>
          <cell r="E131">
            <v>134000</v>
          </cell>
          <cell r="F131">
            <v>8463</v>
          </cell>
        </row>
        <row r="132">
          <cell r="B132">
            <v>114700</v>
          </cell>
          <cell r="C132">
            <v>114100</v>
          </cell>
          <cell r="E132">
            <v>134001</v>
          </cell>
          <cell r="F132">
            <v>5100</v>
          </cell>
        </row>
        <row r="133">
          <cell r="B133">
            <v>114800</v>
          </cell>
          <cell r="C133">
            <v>18240</v>
          </cell>
          <cell r="E133">
            <v>134002</v>
          </cell>
          <cell r="F133">
            <v>3363</v>
          </cell>
        </row>
        <row r="134">
          <cell r="B134">
            <v>114900</v>
          </cell>
          <cell r="C134">
            <v>251360</v>
          </cell>
          <cell r="E134">
            <v>134003</v>
          </cell>
          <cell r="F134">
            <v>0</v>
          </cell>
        </row>
        <row r="135">
          <cell r="B135">
            <v>114901</v>
          </cell>
          <cell r="C135">
            <v>246900</v>
          </cell>
          <cell r="E135">
            <v>134004</v>
          </cell>
          <cell r="F135">
            <v>0</v>
          </cell>
        </row>
        <row r="136">
          <cell r="B136">
            <v>114902</v>
          </cell>
          <cell r="C136">
            <v>0</v>
          </cell>
          <cell r="E136">
            <v>134005</v>
          </cell>
          <cell r="F136">
            <v>0</v>
          </cell>
        </row>
        <row r="137">
          <cell r="B137">
            <v>114903</v>
          </cell>
          <cell r="C137">
            <v>0</v>
          </cell>
          <cell r="E137">
            <v>134006</v>
          </cell>
          <cell r="F137">
            <v>0</v>
          </cell>
        </row>
        <row r="138">
          <cell r="B138">
            <v>114904</v>
          </cell>
          <cell r="C138">
            <v>4460</v>
          </cell>
          <cell r="E138">
            <v>134007</v>
          </cell>
          <cell r="F138">
            <v>0</v>
          </cell>
        </row>
        <row r="139">
          <cell r="B139">
            <v>115000</v>
          </cell>
          <cell r="C139">
            <v>1118470</v>
          </cell>
          <cell r="E139">
            <v>136000</v>
          </cell>
          <cell r="F139">
            <v>34865444</v>
          </cell>
        </row>
        <row r="140">
          <cell r="B140">
            <v>115001</v>
          </cell>
          <cell r="C140">
            <v>0</v>
          </cell>
          <cell r="E140">
            <v>136100</v>
          </cell>
          <cell r="F140">
            <v>0</v>
          </cell>
        </row>
        <row r="141">
          <cell r="B141">
            <v>115002</v>
          </cell>
          <cell r="C141">
            <v>0</v>
          </cell>
          <cell r="E141">
            <v>136101</v>
          </cell>
          <cell r="F141">
            <v>0</v>
          </cell>
        </row>
        <row r="142">
          <cell r="B142">
            <v>115003</v>
          </cell>
          <cell r="C142">
            <v>59290</v>
          </cell>
          <cell r="E142">
            <v>136102</v>
          </cell>
          <cell r="F142">
            <v>0</v>
          </cell>
        </row>
        <row r="143">
          <cell r="B143">
            <v>115004</v>
          </cell>
          <cell r="C143">
            <v>0</v>
          </cell>
          <cell r="E143">
            <v>136103</v>
          </cell>
          <cell r="F143">
            <v>0</v>
          </cell>
        </row>
        <row r="144">
          <cell r="B144">
            <v>115005</v>
          </cell>
          <cell r="C144">
            <v>40710</v>
          </cell>
          <cell r="E144">
            <v>136104</v>
          </cell>
          <cell r="F144">
            <v>0</v>
          </cell>
        </row>
        <row r="145">
          <cell r="B145">
            <v>115006</v>
          </cell>
          <cell r="C145">
            <v>0</v>
          </cell>
          <cell r="E145">
            <v>136105</v>
          </cell>
          <cell r="F145">
            <v>0</v>
          </cell>
        </row>
        <row r="146">
          <cell r="B146">
            <v>115007</v>
          </cell>
          <cell r="C146">
            <v>1018470</v>
          </cell>
          <cell r="E146">
            <v>136106</v>
          </cell>
          <cell r="F146">
            <v>0</v>
          </cell>
        </row>
        <row r="147">
          <cell r="B147">
            <v>115008</v>
          </cell>
          <cell r="C147">
            <v>0</v>
          </cell>
          <cell r="E147">
            <v>136107</v>
          </cell>
          <cell r="F147">
            <v>0</v>
          </cell>
        </row>
        <row r="148">
          <cell r="B148">
            <v>115100</v>
          </cell>
          <cell r="C148">
            <v>20000</v>
          </cell>
          <cell r="E148">
            <v>136108</v>
          </cell>
          <cell r="F148">
            <v>0</v>
          </cell>
        </row>
        <row r="149">
          <cell r="B149">
            <v>115101</v>
          </cell>
          <cell r="C149">
            <v>20000</v>
          </cell>
          <cell r="E149">
            <v>136109</v>
          </cell>
          <cell r="F149">
            <v>0</v>
          </cell>
        </row>
        <row r="150">
          <cell r="B150">
            <v>115200</v>
          </cell>
          <cell r="C150">
            <v>0</v>
          </cell>
          <cell r="E150">
            <v>136112</v>
          </cell>
          <cell r="F150">
            <v>0</v>
          </cell>
        </row>
        <row r="151">
          <cell r="B151">
            <v>115300</v>
          </cell>
          <cell r="C151">
            <v>0</v>
          </cell>
          <cell r="E151">
            <v>136113</v>
          </cell>
          <cell r="F151">
            <v>0</v>
          </cell>
        </row>
        <row r="152">
          <cell r="B152">
            <v>115400</v>
          </cell>
          <cell r="C152">
            <v>0</v>
          </cell>
          <cell r="E152">
            <v>136114</v>
          </cell>
          <cell r="F152">
            <v>0</v>
          </cell>
        </row>
        <row r="153">
          <cell r="B153">
            <v>117000</v>
          </cell>
          <cell r="C153">
            <v>35255783</v>
          </cell>
          <cell r="E153">
            <v>136200</v>
          </cell>
          <cell r="F153">
            <v>34865444</v>
          </cell>
        </row>
        <row r="154">
          <cell r="B154">
            <v>117100</v>
          </cell>
          <cell r="C154">
            <v>0</v>
          </cell>
          <cell r="E154">
            <v>136201</v>
          </cell>
          <cell r="F154">
            <v>0</v>
          </cell>
        </row>
        <row r="155">
          <cell r="B155">
            <v>117200</v>
          </cell>
          <cell r="C155">
            <v>25434422</v>
          </cell>
          <cell r="E155">
            <v>136202</v>
          </cell>
          <cell r="F155">
            <v>25330491</v>
          </cell>
        </row>
        <row r="156">
          <cell r="B156">
            <v>117300</v>
          </cell>
          <cell r="C156">
            <v>0</v>
          </cell>
          <cell r="E156">
            <v>136203</v>
          </cell>
          <cell r="F156">
            <v>0</v>
          </cell>
        </row>
        <row r="157">
          <cell r="B157">
            <v>117400</v>
          </cell>
          <cell r="C157">
            <v>0</v>
          </cell>
          <cell r="E157">
            <v>136204</v>
          </cell>
          <cell r="F157">
            <v>0</v>
          </cell>
        </row>
        <row r="158">
          <cell r="B158">
            <v>117500</v>
          </cell>
          <cell r="C158">
            <v>0</v>
          </cell>
          <cell r="E158">
            <v>136205</v>
          </cell>
          <cell r="F158">
            <v>0</v>
          </cell>
        </row>
        <row r="159">
          <cell r="B159">
            <v>117600</v>
          </cell>
          <cell r="C159">
            <v>0</v>
          </cell>
          <cell r="E159">
            <v>136206</v>
          </cell>
          <cell r="F159">
            <v>0</v>
          </cell>
        </row>
        <row r="160">
          <cell r="B160">
            <v>117700</v>
          </cell>
          <cell r="C160">
            <v>4198540</v>
          </cell>
          <cell r="E160">
            <v>136207</v>
          </cell>
          <cell r="F160">
            <v>0</v>
          </cell>
        </row>
        <row r="161">
          <cell r="B161">
            <v>117800</v>
          </cell>
          <cell r="C161">
            <v>0</v>
          </cell>
          <cell r="E161">
            <v>136208</v>
          </cell>
          <cell r="F161">
            <v>4063850</v>
          </cell>
        </row>
        <row r="162">
          <cell r="B162">
            <v>117900</v>
          </cell>
          <cell r="C162">
            <v>0</v>
          </cell>
          <cell r="E162">
            <v>136209</v>
          </cell>
          <cell r="F162">
            <v>0</v>
          </cell>
        </row>
        <row r="163">
          <cell r="B163">
            <v>118000</v>
          </cell>
          <cell r="C163">
            <v>0</v>
          </cell>
          <cell r="E163">
            <v>136210</v>
          </cell>
          <cell r="F163">
            <v>0</v>
          </cell>
        </row>
        <row r="164">
          <cell r="B164">
            <v>118100</v>
          </cell>
          <cell r="C164">
            <v>0</v>
          </cell>
          <cell r="E164">
            <v>136211</v>
          </cell>
          <cell r="F164">
            <v>0</v>
          </cell>
        </row>
        <row r="165">
          <cell r="B165">
            <v>118200</v>
          </cell>
          <cell r="C165">
            <v>0</v>
          </cell>
          <cell r="E165">
            <v>136212</v>
          </cell>
          <cell r="F165">
            <v>0</v>
          </cell>
        </row>
        <row r="166">
          <cell r="B166">
            <v>118300</v>
          </cell>
          <cell r="C166">
            <v>3236350</v>
          </cell>
          <cell r="E166">
            <v>136213</v>
          </cell>
          <cell r="F166">
            <v>0</v>
          </cell>
        </row>
        <row r="167">
          <cell r="B167">
            <v>118400</v>
          </cell>
          <cell r="C167">
            <v>1532498</v>
          </cell>
          <cell r="E167">
            <v>136214</v>
          </cell>
          <cell r="F167">
            <v>3203830</v>
          </cell>
        </row>
        <row r="168">
          <cell r="B168">
            <v>118500</v>
          </cell>
          <cell r="C168">
            <v>0</v>
          </cell>
          <cell r="E168">
            <v>136215</v>
          </cell>
          <cell r="F168">
            <v>1413300</v>
          </cell>
        </row>
        <row r="169">
          <cell r="B169">
            <v>118600</v>
          </cell>
          <cell r="C169">
            <v>853973</v>
          </cell>
          <cell r="E169">
            <v>136216</v>
          </cell>
          <cell r="F169">
            <v>0</v>
          </cell>
        </row>
        <row r="170">
          <cell r="B170">
            <v>118700</v>
          </cell>
          <cell r="C170">
            <v>0</v>
          </cell>
          <cell r="E170">
            <v>136221</v>
          </cell>
          <cell r="F170">
            <v>853973</v>
          </cell>
        </row>
        <row r="171">
          <cell r="B171">
            <v>119000</v>
          </cell>
          <cell r="C171">
            <v>0</v>
          </cell>
          <cell r="E171">
            <v>136223</v>
          </cell>
          <cell r="F171">
            <v>853973</v>
          </cell>
        </row>
        <row r="172">
          <cell r="B172">
            <v>119200</v>
          </cell>
          <cell r="C172">
            <v>0</v>
          </cell>
          <cell r="E172">
            <v>136224</v>
          </cell>
          <cell r="F172">
            <v>0</v>
          </cell>
        </row>
        <row r="173">
          <cell r="B173">
            <v>119300</v>
          </cell>
          <cell r="C173">
            <v>0</v>
          </cell>
          <cell r="E173">
            <v>136222</v>
          </cell>
          <cell r="F173">
            <v>0</v>
          </cell>
        </row>
        <row r="174">
          <cell r="B174">
            <v>119301</v>
          </cell>
          <cell r="C174">
            <v>0</v>
          </cell>
          <cell r="E174">
            <v>136231</v>
          </cell>
          <cell r="F174">
            <v>0</v>
          </cell>
        </row>
        <row r="175">
          <cell r="B175">
            <v>119302</v>
          </cell>
          <cell r="C175">
            <v>0</v>
          </cell>
          <cell r="E175">
            <v>136500</v>
          </cell>
          <cell r="F175">
            <v>0</v>
          </cell>
        </row>
        <row r="176">
          <cell r="B176">
            <v>119303</v>
          </cell>
          <cell r="C176">
            <v>0</v>
          </cell>
          <cell r="E176">
            <v>136501</v>
          </cell>
          <cell r="F176">
            <v>0</v>
          </cell>
        </row>
        <row r="177">
          <cell r="B177">
            <v>119304</v>
          </cell>
          <cell r="C177">
            <v>0</v>
          </cell>
          <cell r="E177">
            <v>136502</v>
          </cell>
          <cell r="F177">
            <v>0</v>
          </cell>
        </row>
        <row r="178">
          <cell r="B178">
            <v>119305</v>
          </cell>
          <cell r="C178">
            <v>0</v>
          </cell>
          <cell r="E178">
            <v>136503</v>
          </cell>
          <cell r="F178">
            <v>0</v>
          </cell>
        </row>
        <row r="179">
          <cell r="B179">
            <v>119306</v>
          </cell>
          <cell r="C179">
            <v>0</v>
          </cell>
          <cell r="E179">
            <v>136504</v>
          </cell>
          <cell r="F179">
            <v>0</v>
          </cell>
        </row>
        <row r="180">
          <cell r="B180">
            <v>119307</v>
          </cell>
          <cell r="C180">
            <v>0</v>
          </cell>
          <cell r="E180">
            <v>136511</v>
          </cell>
          <cell r="F180">
            <v>0</v>
          </cell>
        </row>
        <row r="181">
          <cell r="B181">
            <v>119100</v>
          </cell>
          <cell r="C181">
            <v>0</v>
          </cell>
          <cell r="E181">
            <v>136600</v>
          </cell>
          <cell r="F181">
            <v>0</v>
          </cell>
        </row>
        <row r="182">
          <cell r="B182">
            <v>120000</v>
          </cell>
          <cell r="C182">
            <v>1209399</v>
          </cell>
          <cell r="E182">
            <v>136601</v>
          </cell>
          <cell r="F182">
            <v>0</v>
          </cell>
        </row>
        <row r="183">
          <cell r="B183">
            <v>120100</v>
          </cell>
          <cell r="C183">
            <v>0</v>
          </cell>
          <cell r="E183">
            <v>136611</v>
          </cell>
          <cell r="F183">
            <v>0</v>
          </cell>
        </row>
        <row r="184">
          <cell r="B184">
            <v>120200</v>
          </cell>
          <cell r="C184">
            <v>0</v>
          </cell>
          <cell r="E184">
            <v>136700</v>
          </cell>
          <cell r="F184">
            <v>0</v>
          </cell>
        </row>
        <row r="185">
          <cell r="B185">
            <v>120201</v>
          </cell>
          <cell r="C185">
            <v>0</v>
          </cell>
          <cell r="E185">
            <v>136701</v>
          </cell>
          <cell r="F185">
            <v>0</v>
          </cell>
        </row>
        <row r="186">
          <cell r="B186">
            <v>120202</v>
          </cell>
          <cell r="C186">
            <v>0</v>
          </cell>
          <cell r="E186">
            <v>136702</v>
          </cell>
          <cell r="F186">
            <v>0</v>
          </cell>
        </row>
        <row r="187">
          <cell r="B187">
            <v>120203</v>
          </cell>
          <cell r="C187">
            <v>0</v>
          </cell>
          <cell r="E187">
            <v>136703</v>
          </cell>
          <cell r="F187">
            <v>0</v>
          </cell>
        </row>
        <row r="188">
          <cell r="B188">
            <v>120300</v>
          </cell>
          <cell r="C188">
            <v>0</v>
          </cell>
          <cell r="E188">
            <v>136704</v>
          </cell>
          <cell r="F188">
            <v>0</v>
          </cell>
        </row>
        <row r="189">
          <cell r="B189">
            <v>120500</v>
          </cell>
          <cell r="C189">
            <v>0</v>
          </cell>
          <cell r="E189">
            <v>136705</v>
          </cell>
          <cell r="F189">
            <v>0</v>
          </cell>
        </row>
        <row r="190">
          <cell r="B190">
            <v>121000</v>
          </cell>
          <cell r="C190">
            <v>1209284</v>
          </cell>
          <cell r="E190">
            <v>136706</v>
          </cell>
          <cell r="F190">
            <v>0</v>
          </cell>
        </row>
        <row r="191">
          <cell r="B191">
            <v>121100</v>
          </cell>
          <cell r="C191">
            <v>523966</v>
          </cell>
          <cell r="E191">
            <v>136707</v>
          </cell>
          <cell r="F191">
            <v>0</v>
          </cell>
        </row>
        <row r="192">
          <cell r="B192">
            <v>121200</v>
          </cell>
          <cell r="C192">
            <v>443732</v>
          </cell>
          <cell r="E192">
            <v>137000</v>
          </cell>
          <cell r="F192">
            <v>0</v>
          </cell>
        </row>
        <row r="193">
          <cell r="B193">
            <v>121201</v>
          </cell>
          <cell r="C193">
            <v>347812</v>
          </cell>
          <cell r="E193">
            <v>137100</v>
          </cell>
          <cell r="F193">
            <v>0</v>
          </cell>
        </row>
        <row r="194">
          <cell r="B194">
            <v>121202</v>
          </cell>
          <cell r="C194">
            <v>95920</v>
          </cell>
          <cell r="E194">
            <v>137200</v>
          </cell>
          <cell r="F194">
            <v>0</v>
          </cell>
        </row>
        <row r="195">
          <cell r="B195">
            <v>121300</v>
          </cell>
          <cell r="C195">
            <v>0</v>
          </cell>
          <cell r="E195">
            <v>137201</v>
          </cell>
          <cell r="F195">
            <v>0</v>
          </cell>
        </row>
        <row r="196">
          <cell r="B196">
            <v>121400</v>
          </cell>
          <cell r="C196">
            <v>241586</v>
          </cell>
          <cell r="E196">
            <v>137202</v>
          </cell>
          <cell r="F196">
            <v>0</v>
          </cell>
        </row>
        <row r="197">
          <cell r="B197">
            <v>121401</v>
          </cell>
          <cell r="C197">
            <v>12061</v>
          </cell>
          <cell r="E197">
            <v>140000</v>
          </cell>
          <cell r="F197">
            <v>2920459</v>
          </cell>
        </row>
        <row r="198">
          <cell r="B198">
            <v>121402</v>
          </cell>
          <cell r="C198">
            <v>0</v>
          </cell>
          <cell r="E198">
            <v>140100</v>
          </cell>
          <cell r="F198">
            <v>0</v>
          </cell>
        </row>
        <row r="199">
          <cell r="B199">
            <v>121403</v>
          </cell>
          <cell r="C199">
            <v>229525</v>
          </cell>
          <cell r="E199">
            <v>140200</v>
          </cell>
          <cell r="F199">
            <v>11437</v>
          </cell>
        </row>
        <row r="200">
          <cell r="B200">
            <v>121411</v>
          </cell>
          <cell r="C200">
            <v>0</v>
          </cell>
          <cell r="E200">
            <v>140300</v>
          </cell>
          <cell r="F200">
            <v>0</v>
          </cell>
        </row>
        <row r="201">
          <cell r="B201">
            <v>121500</v>
          </cell>
          <cell r="C201">
            <v>0</v>
          </cell>
          <cell r="E201">
            <v>140400</v>
          </cell>
          <cell r="F201">
            <v>2327254</v>
          </cell>
        </row>
        <row r="202">
          <cell r="B202">
            <v>121501</v>
          </cell>
          <cell r="C202">
            <v>0</v>
          </cell>
          <cell r="E202">
            <v>140401</v>
          </cell>
          <cell r="F202">
            <v>2327254</v>
          </cell>
        </row>
        <row r="203">
          <cell r="B203">
            <v>121502</v>
          </cell>
          <cell r="C203">
            <v>0</v>
          </cell>
          <cell r="E203">
            <v>140402</v>
          </cell>
          <cell r="F203">
            <v>0</v>
          </cell>
        </row>
        <row r="204">
          <cell r="B204">
            <v>121503</v>
          </cell>
          <cell r="C204">
            <v>0</v>
          </cell>
          <cell r="E204">
            <v>140411</v>
          </cell>
          <cell r="F204">
            <v>0</v>
          </cell>
        </row>
        <row r="205">
          <cell r="B205">
            <v>121504</v>
          </cell>
          <cell r="C205">
            <v>0</v>
          </cell>
          <cell r="E205">
            <v>140500</v>
          </cell>
          <cell r="F205">
            <v>2722</v>
          </cell>
        </row>
        <row r="206">
          <cell r="B206">
            <v>122000</v>
          </cell>
          <cell r="C206">
            <v>115</v>
          </cell>
          <cell r="E206">
            <v>140501</v>
          </cell>
          <cell r="F206">
            <v>2722</v>
          </cell>
        </row>
        <row r="207">
          <cell r="B207">
            <v>122100</v>
          </cell>
          <cell r="C207">
            <v>0</v>
          </cell>
          <cell r="E207">
            <v>140502</v>
          </cell>
          <cell r="F207">
            <v>0</v>
          </cell>
        </row>
        <row r="208">
          <cell r="B208">
            <v>122101</v>
          </cell>
          <cell r="C208">
            <v>0</v>
          </cell>
          <cell r="E208">
            <v>140511</v>
          </cell>
          <cell r="F208">
            <v>0</v>
          </cell>
        </row>
        <row r="209">
          <cell r="B209">
            <v>122111</v>
          </cell>
          <cell r="C209">
            <v>0</v>
          </cell>
          <cell r="E209">
            <v>140600</v>
          </cell>
          <cell r="F209">
            <v>0</v>
          </cell>
        </row>
        <row r="210">
          <cell r="B210">
            <v>122200</v>
          </cell>
          <cell r="C210">
            <v>0</v>
          </cell>
          <cell r="E210">
            <v>140700</v>
          </cell>
          <cell r="F210">
            <v>47538</v>
          </cell>
        </row>
        <row r="211">
          <cell r="B211">
            <v>122201</v>
          </cell>
          <cell r="C211">
            <v>0</v>
          </cell>
          <cell r="E211">
            <v>140701</v>
          </cell>
          <cell r="F211">
            <v>47538</v>
          </cell>
        </row>
        <row r="212">
          <cell r="B212">
            <v>122202</v>
          </cell>
          <cell r="C212">
            <v>0</v>
          </cell>
          <cell r="E212">
            <v>140702</v>
          </cell>
          <cell r="F212">
            <v>0</v>
          </cell>
        </row>
        <row r="213">
          <cell r="B213">
            <v>122300</v>
          </cell>
          <cell r="C213">
            <v>0</v>
          </cell>
          <cell r="E213">
            <v>140703</v>
          </cell>
          <cell r="F213">
            <v>0</v>
          </cell>
        </row>
        <row r="214">
          <cell r="B214">
            <v>122301</v>
          </cell>
          <cell r="C214">
            <v>0</v>
          </cell>
          <cell r="E214">
            <v>140704</v>
          </cell>
          <cell r="F214">
            <v>0</v>
          </cell>
        </row>
        <row r="215">
          <cell r="B215">
            <v>122302</v>
          </cell>
          <cell r="C215">
            <v>0</v>
          </cell>
          <cell r="E215">
            <v>140705</v>
          </cell>
          <cell r="F215">
            <v>0</v>
          </cell>
        </row>
        <row r="216">
          <cell r="B216">
            <v>122400</v>
          </cell>
          <cell r="C216">
            <v>0</v>
          </cell>
          <cell r="E216">
            <v>140706</v>
          </cell>
          <cell r="F216">
            <v>0</v>
          </cell>
        </row>
        <row r="217">
          <cell r="B217">
            <v>122800</v>
          </cell>
          <cell r="C217">
            <v>115</v>
          </cell>
          <cell r="E217">
            <v>140707</v>
          </cell>
          <cell r="F217">
            <v>0</v>
          </cell>
        </row>
        <row r="218">
          <cell r="B218">
            <v>122801</v>
          </cell>
          <cell r="C218">
            <v>0</v>
          </cell>
          <cell r="E218">
            <v>140708</v>
          </cell>
          <cell r="F218">
            <v>0</v>
          </cell>
        </row>
        <row r="219">
          <cell r="B219">
            <v>122802</v>
          </cell>
          <cell r="C219">
            <v>115</v>
          </cell>
          <cell r="E219">
            <v>140721</v>
          </cell>
          <cell r="F219">
            <v>0</v>
          </cell>
        </row>
        <row r="220">
          <cell r="B220">
            <v>122820</v>
          </cell>
          <cell r="C220">
            <v>0</v>
          </cell>
          <cell r="E220">
            <v>140800</v>
          </cell>
          <cell r="F220">
            <v>71190</v>
          </cell>
        </row>
        <row r="221">
          <cell r="B221">
            <v>123000</v>
          </cell>
          <cell r="C221">
            <v>0</v>
          </cell>
          <cell r="E221">
            <v>140801</v>
          </cell>
          <cell r="F221">
            <v>0</v>
          </cell>
        </row>
        <row r="222">
          <cell r="B222">
            <v>123100</v>
          </cell>
          <cell r="C222">
            <v>0</v>
          </cell>
          <cell r="E222">
            <v>140802</v>
          </cell>
          <cell r="F222">
            <v>2070</v>
          </cell>
        </row>
        <row r="223">
          <cell r="B223">
            <v>123200</v>
          </cell>
          <cell r="C223">
            <v>0</v>
          </cell>
          <cell r="E223">
            <v>140803</v>
          </cell>
          <cell r="F223">
            <v>0</v>
          </cell>
        </row>
        <row r="224">
          <cell r="B224">
            <v>124000</v>
          </cell>
          <cell r="C224">
            <v>1879446</v>
          </cell>
          <cell r="E224">
            <v>140804</v>
          </cell>
          <cell r="F224">
            <v>0</v>
          </cell>
        </row>
        <row r="225">
          <cell r="B225">
            <v>124100</v>
          </cell>
          <cell r="C225">
            <v>0</v>
          </cell>
          <cell r="E225">
            <v>140805</v>
          </cell>
          <cell r="F225">
            <v>0</v>
          </cell>
        </row>
        <row r="226">
          <cell r="B226">
            <v>124200</v>
          </cell>
          <cell r="C226">
            <v>0</v>
          </cell>
          <cell r="E226">
            <v>140806</v>
          </cell>
          <cell r="F226">
            <v>0</v>
          </cell>
        </row>
        <row r="227">
          <cell r="B227">
            <v>124300</v>
          </cell>
          <cell r="C227">
            <v>0</v>
          </cell>
          <cell r="E227">
            <v>140807</v>
          </cell>
          <cell r="F227">
            <v>0</v>
          </cell>
        </row>
        <row r="228">
          <cell r="B228">
            <v>124400</v>
          </cell>
          <cell r="C228">
            <v>263029</v>
          </cell>
          <cell r="E228">
            <v>140808</v>
          </cell>
          <cell r="F228">
            <v>0</v>
          </cell>
        </row>
        <row r="229">
          <cell r="B229">
            <v>124401</v>
          </cell>
          <cell r="C229">
            <v>0</v>
          </cell>
          <cell r="E229">
            <v>140809</v>
          </cell>
          <cell r="F229">
            <v>0</v>
          </cell>
        </row>
        <row r="230">
          <cell r="B230">
            <v>124402</v>
          </cell>
          <cell r="C230">
            <v>0</v>
          </cell>
          <cell r="E230">
            <v>140810</v>
          </cell>
          <cell r="F230">
            <v>0</v>
          </cell>
        </row>
        <row r="231">
          <cell r="B231">
            <v>124403</v>
          </cell>
          <cell r="C231">
            <v>0</v>
          </cell>
          <cell r="E231">
            <v>140811</v>
          </cell>
          <cell r="F231">
            <v>69120</v>
          </cell>
        </row>
        <row r="232">
          <cell r="B232">
            <v>124404</v>
          </cell>
          <cell r="C232">
            <v>0</v>
          </cell>
          <cell r="E232">
            <v>140821</v>
          </cell>
          <cell r="F232">
            <v>0</v>
          </cell>
        </row>
        <row r="233">
          <cell r="B233">
            <v>124405</v>
          </cell>
          <cell r="C233">
            <v>0</v>
          </cell>
          <cell r="E233">
            <v>140822</v>
          </cell>
          <cell r="F233">
            <v>0</v>
          </cell>
        </row>
        <row r="234">
          <cell r="B234">
            <v>124406</v>
          </cell>
          <cell r="C234">
            <v>0</v>
          </cell>
          <cell r="E234">
            <v>140823</v>
          </cell>
          <cell r="F234">
            <v>0</v>
          </cell>
        </row>
        <row r="235">
          <cell r="B235">
            <v>124411</v>
          </cell>
          <cell r="C235">
            <v>6129</v>
          </cell>
          <cell r="E235">
            <v>140824</v>
          </cell>
          <cell r="F235">
            <v>0</v>
          </cell>
        </row>
        <row r="236">
          <cell r="B236">
            <v>124412</v>
          </cell>
          <cell r="C236">
            <v>4110</v>
          </cell>
          <cell r="E236">
            <v>140825</v>
          </cell>
          <cell r="F236">
            <v>0</v>
          </cell>
        </row>
        <row r="237">
          <cell r="B237">
            <v>124413</v>
          </cell>
          <cell r="C237">
            <v>0</v>
          </cell>
          <cell r="E237">
            <v>140826</v>
          </cell>
          <cell r="F237">
            <v>0</v>
          </cell>
        </row>
        <row r="238">
          <cell r="B238">
            <v>124414</v>
          </cell>
          <cell r="C238">
            <v>0</v>
          </cell>
          <cell r="E238">
            <v>140827</v>
          </cell>
          <cell r="F238">
            <v>0</v>
          </cell>
        </row>
        <row r="239">
          <cell r="B239">
            <v>124416</v>
          </cell>
          <cell r="C239">
            <v>2019</v>
          </cell>
          <cell r="E239">
            <v>140828</v>
          </cell>
          <cell r="F239">
            <v>0</v>
          </cell>
        </row>
        <row r="240">
          <cell r="B240">
            <v>124417</v>
          </cell>
          <cell r="C240">
            <v>0</v>
          </cell>
          <cell r="E240">
            <v>140829</v>
          </cell>
          <cell r="F240">
            <v>0</v>
          </cell>
        </row>
        <row r="241">
          <cell r="B241">
            <v>124418</v>
          </cell>
          <cell r="C241">
            <v>0</v>
          </cell>
          <cell r="E241">
            <v>140830</v>
          </cell>
          <cell r="F241">
            <v>0</v>
          </cell>
        </row>
        <row r="242">
          <cell r="B242">
            <v>124421</v>
          </cell>
          <cell r="C242">
            <v>255466</v>
          </cell>
          <cell r="E242">
            <v>140831</v>
          </cell>
          <cell r="F242">
            <v>0</v>
          </cell>
        </row>
        <row r="243">
          <cell r="B243">
            <v>124422</v>
          </cell>
          <cell r="C243">
            <v>29372</v>
          </cell>
          <cell r="E243">
            <v>140832</v>
          </cell>
          <cell r="F243">
            <v>0</v>
          </cell>
        </row>
        <row r="244">
          <cell r="B244">
            <v>124423</v>
          </cell>
          <cell r="C244">
            <v>5046</v>
          </cell>
          <cell r="E244">
            <v>140833</v>
          </cell>
          <cell r="F244">
            <v>0</v>
          </cell>
        </row>
        <row r="245">
          <cell r="B245">
            <v>124424</v>
          </cell>
          <cell r="C245">
            <v>0</v>
          </cell>
          <cell r="E245">
            <v>140900</v>
          </cell>
          <cell r="F245">
            <v>54600</v>
          </cell>
        </row>
        <row r="246">
          <cell r="B246">
            <v>124425</v>
          </cell>
          <cell r="C246">
            <v>62578</v>
          </cell>
          <cell r="E246">
            <v>140901</v>
          </cell>
          <cell r="F246">
            <v>11159</v>
          </cell>
        </row>
        <row r="247">
          <cell r="B247">
            <v>124426</v>
          </cell>
          <cell r="C247">
            <v>1834</v>
          </cell>
          <cell r="E247">
            <v>140902</v>
          </cell>
          <cell r="F247">
            <v>38232</v>
          </cell>
        </row>
        <row r="248">
          <cell r="B248">
            <v>124427</v>
          </cell>
          <cell r="C248">
            <v>2706</v>
          </cell>
          <cell r="E248">
            <v>140921</v>
          </cell>
          <cell r="F248">
            <v>17508</v>
          </cell>
        </row>
        <row r="249">
          <cell r="B249">
            <v>124428</v>
          </cell>
          <cell r="C249">
            <v>0</v>
          </cell>
          <cell r="E249">
            <v>140922</v>
          </cell>
          <cell r="F249">
            <v>20687</v>
          </cell>
        </row>
        <row r="250">
          <cell r="B250">
            <v>124429</v>
          </cell>
          <cell r="C250">
            <v>153930</v>
          </cell>
          <cell r="E250">
            <v>140923</v>
          </cell>
          <cell r="F250">
            <v>37</v>
          </cell>
        </row>
        <row r="251">
          <cell r="B251">
            <v>124431</v>
          </cell>
          <cell r="C251">
            <v>1434</v>
          </cell>
          <cell r="E251">
            <v>140924</v>
          </cell>
          <cell r="F251">
            <v>0</v>
          </cell>
        </row>
        <row r="252">
          <cell r="B252">
            <v>124432</v>
          </cell>
          <cell r="C252">
            <v>1434</v>
          </cell>
          <cell r="E252">
            <v>140925</v>
          </cell>
          <cell r="F252">
            <v>0</v>
          </cell>
        </row>
        <row r="253">
          <cell r="B253">
            <v>124433</v>
          </cell>
          <cell r="C253">
            <v>0</v>
          </cell>
          <cell r="E253">
            <v>140926</v>
          </cell>
          <cell r="F253">
            <v>0</v>
          </cell>
        </row>
        <row r="254">
          <cell r="B254">
            <v>124441</v>
          </cell>
          <cell r="C254">
            <v>0</v>
          </cell>
          <cell r="E254">
            <v>140927</v>
          </cell>
          <cell r="F254">
            <v>0</v>
          </cell>
        </row>
        <row r="255">
          <cell r="B255">
            <v>124442</v>
          </cell>
          <cell r="C255">
            <v>0</v>
          </cell>
          <cell r="E255">
            <v>140928</v>
          </cell>
          <cell r="F255">
            <v>0</v>
          </cell>
        </row>
        <row r="256">
          <cell r="B256">
            <v>124443</v>
          </cell>
          <cell r="C256">
            <v>0</v>
          </cell>
          <cell r="E256">
            <v>140903</v>
          </cell>
          <cell r="F256">
            <v>3461</v>
          </cell>
        </row>
        <row r="257">
          <cell r="B257">
            <v>124500</v>
          </cell>
          <cell r="C257">
            <v>0</v>
          </cell>
          <cell r="E257">
            <v>140904</v>
          </cell>
          <cell r="F257">
            <v>1748</v>
          </cell>
        </row>
        <row r="258">
          <cell r="B258">
            <v>124501</v>
          </cell>
          <cell r="C258">
            <v>0</v>
          </cell>
          <cell r="E258">
            <v>140905</v>
          </cell>
          <cell r="F258">
            <v>0</v>
          </cell>
        </row>
        <row r="259">
          <cell r="B259">
            <v>124502</v>
          </cell>
          <cell r="C259">
            <v>0</v>
          </cell>
          <cell r="E259">
            <v>140906</v>
          </cell>
          <cell r="F259">
            <v>0</v>
          </cell>
        </row>
        <row r="260">
          <cell r="B260">
            <v>124503</v>
          </cell>
          <cell r="C260">
            <v>0</v>
          </cell>
          <cell r="E260">
            <v>140907</v>
          </cell>
          <cell r="F260">
            <v>0</v>
          </cell>
        </row>
        <row r="261">
          <cell r="B261">
            <v>124511</v>
          </cell>
          <cell r="C261">
            <v>0</v>
          </cell>
          <cell r="E261">
            <v>141000</v>
          </cell>
          <cell r="F261">
            <v>28150</v>
          </cell>
        </row>
        <row r="262">
          <cell r="B262">
            <v>124600</v>
          </cell>
          <cell r="C262">
            <v>0</v>
          </cell>
          <cell r="E262">
            <v>141100</v>
          </cell>
          <cell r="F262">
            <v>0</v>
          </cell>
        </row>
        <row r="263">
          <cell r="B263">
            <v>124601</v>
          </cell>
          <cell r="C263">
            <v>0</v>
          </cell>
          <cell r="E263">
            <v>141200</v>
          </cell>
          <cell r="F263">
            <v>2249</v>
          </cell>
        </row>
        <row r="264">
          <cell r="B264">
            <v>124602</v>
          </cell>
          <cell r="C264">
            <v>0</v>
          </cell>
          <cell r="E264">
            <v>141201</v>
          </cell>
          <cell r="F264">
            <v>0</v>
          </cell>
        </row>
        <row r="265">
          <cell r="B265">
            <v>124603</v>
          </cell>
          <cell r="C265">
            <v>0</v>
          </cell>
          <cell r="E265">
            <v>141202</v>
          </cell>
          <cell r="F265">
            <v>1124</v>
          </cell>
        </row>
        <row r="266">
          <cell r="B266">
            <v>124604</v>
          </cell>
          <cell r="C266">
            <v>0</v>
          </cell>
          <cell r="E266">
            <v>141219</v>
          </cell>
          <cell r="F266">
            <v>824</v>
          </cell>
        </row>
        <row r="267">
          <cell r="B267">
            <v>124605</v>
          </cell>
          <cell r="C267">
            <v>0</v>
          </cell>
          <cell r="E267">
            <v>141220</v>
          </cell>
          <cell r="F267">
            <v>300</v>
          </cell>
        </row>
        <row r="268">
          <cell r="B268">
            <v>124606</v>
          </cell>
          <cell r="C268">
            <v>0</v>
          </cell>
          <cell r="E268">
            <v>141203</v>
          </cell>
          <cell r="F268">
            <v>0</v>
          </cell>
        </row>
        <row r="269">
          <cell r="B269">
            <v>124607</v>
          </cell>
          <cell r="C269">
            <v>0</v>
          </cell>
          <cell r="E269">
            <v>141204</v>
          </cell>
          <cell r="F269">
            <v>0</v>
          </cell>
        </row>
        <row r="270">
          <cell r="B270">
            <v>124608</v>
          </cell>
          <cell r="C270">
            <v>0</v>
          </cell>
          <cell r="E270">
            <v>141205</v>
          </cell>
          <cell r="F270">
            <v>0</v>
          </cell>
        </row>
        <row r="271">
          <cell r="B271">
            <v>124609</v>
          </cell>
          <cell r="C271">
            <v>0</v>
          </cell>
          <cell r="E271">
            <v>141206</v>
          </cell>
          <cell r="F271">
            <v>0</v>
          </cell>
        </row>
        <row r="272">
          <cell r="B272">
            <v>124610</v>
          </cell>
          <cell r="C272">
            <v>0</v>
          </cell>
          <cell r="E272">
            <v>141207</v>
          </cell>
          <cell r="F272">
            <v>213</v>
          </cell>
        </row>
        <row r="273">
          <cell r="B273">
            <v>124614</v>
          </cell>
          <cell r="C273">
            <v>0</v>
          </cell>
          <cell r="E273">
            <v>141208</v>
          </cell>
          <cell r="F273">
            <v>0</v>
          </cell>
        </row>
        <row r="274">
          <cell r="B274">
            <v>124615</v>
          </cell>
          <cell r="C274">
            <v>0</v>
          </cell>
          <cell r="E274">
            <v>141209</v>
          </cell>
          <cell r="F274">
            <v>878</v>
          </cell>
        </row>
        <row r="275">
          <cell r="B275">
            <v>124611</v>
          </cell>
          <cell r="C275">
            <v>0</v>
          </cell>
          <cell r="E275">
            <v>141210</v>
          </cell>
          <cell r="F275">
            <v>0</v>
          </cell>
        </row>
        <row r="276">
          <cell r="B276">
            <v>124612</v>
          </cell>
          <cell r="C276">
            <v>0</v>
          </cell>
          <cell r="E276">
            <v>141211</v>
          </cell>
          <cell r="F276">
            <v>0</v>
          </cell>
        </row>
        <row r="277">
          <cell r="B277">
            <v>124613</v>
          </cell>
          <cell r="C277">
            <v>0</v>
          </cell>
          <cell r="E277">
            <v>141212</v>
          </cell>
          <cell r="F277">
            <v>0</v>
          </cell>
        </row>
        <row r="278">
          <cell r="B278">
            <v>124621</v>
          </cell>
          <cell r="C278">
            <v>0</v>
          </cell>
          <cell r="E278">
            <v>141213</v>
          </cell>
          <cell r="F278">
            <v>0</v>
          </cell>
        </row>
        <row r="279">
          <cell r="B279">
            <v>124622</v>
          </cell>
          <cell r="C279">
            <v>0</v>
          </cell>
          <cell r="E279">
            <v>141214</v>
          </cell>
          <cell r="F279">
            <v>0</v>
          </cell>
        </row>
        <row r="280">
          <cell r="B280">
            <v>124623</v>
          </cell>
          <cell r="C280">
            <v>0</v>
          </cell>
          <cell r="E280">
            <v>141215</v>
          </cell>
          <cell r="F280">
            <v>0</v>
          </cell>
        </row>
        <row r="281">
          <cell r="B281">
            <v>124624</v>
          </cell>
          <cell r="C281">
            <v>0</v>
          </cell>
          <cell r="E281">
            <v>141216</v>
          </cell>
          <cell r="F281">
            <v>0</v>
          </cell>
        </row>
        <row r="282">
          <cell r="B282">
            <v>124625</v>
          </cell>
          <cell r="C282">
            <v>0</v>
          </cell>
          <cell r="E282">
            <v>141217</v>
          </cell>
          <cell r="F282">
            <v>0</v>
          </cell>
        </row>
        <row r="283">
          <cell r="B283">
            <v>124626</v>
          </cell>
          <cell r="C283">
            <v>0</v>
          </cell>
          <cell r="E283">
            <v>141218</v>
          </cell>
          <cell r="F283">
            <v>0</v>
          </cell>
        </row>
        <row r="284">
          <cell r="B284">
            <v>124627</v>
          </cell>
          <cell r="C284">
            <v>0</v>
          </cell>
          <cell r="E284">
            <v>141221</v>
          </cell>
          <cell r="F284">
            <v>0</v>
          </cell>
        </row>
        <row r="285">
          <cell r="B285">
            <v>124628</v>
          </cell>
          <cell r="C285">
            <v>0</v>
          </cell>
          <cell r="E285">
            <v>141222</v>
          </cell>
          <cell r="F285">
            <v>0</v>
          </cell>
        </row>
        <row r="286">
          <cell r="B286">
            <v>124629</v>
          </cell>
          <cell r="C286">
            <v>0</v>
          </cell>
          <cell r="E286">
            <v>141230</v>
          </cell>
          <cell r="F286">
            <v>0</v>
          </cell>
        </row>
        <row r="287">
          <cell r="B287">
            <v>124630</v>
          </cell>
          <cell r="C287">
            <v>0</v>
          </cell>
          <cell r="E287">
            <v>141231</v>
          </cell>
          <cell r="F287">
            <v>24</v>
          </cell>
        </row>
        <row r="288">
          <cell r="B288">
            <v>124631</v>
          </cell>
          <cell r="C288">
            <v>0</v>
          </cell>
          <cell r="E288">
            <v>141232</v>
          </cell>
          <cell r="F288">
            <v>10</v>
          </cell>
        </row>
        <row r="289">
          <cell r="B289">
            <v>124632</v>
          </cell>
          <cell r="C289">
            <v>0</v>
          </cell>
          <cell r="E289">
            <v>141233</v>
          </cell>
          <cell r="F289">
            <v>10</v>
          </cell>
        </row>
        <row r="290">
          <cell r="B290">
            <v>124633</v>
          </cell>
          <cell r="C290">
            <v>0</v>
          </cell>
          <cell r="E290">
            <v>141234</v>
          </cell>
          <cell r="F290">
            <v>0</v>
          </cell>
        </row>
        <row r="291">
          <cell r="B291">
            <v>124700</v>
          </cell>
          <cell r="C291">
            <v>0</v>
          </cell>
          <cell r="E291">
            <v>141300</v>
          </cell>
          <cell r="F291">
            <v>230566</v>
          </cell>
        </row>
        <row r="292">
          <cell r="B292">
            <v>124800</v>
          </cell>
          <cell r="C292">
            <v>1553330</v>
          </cell>
          <cell r="E292">
            <v>141301</v>
          </cell>
          <cell r="F292">
            <v>0</v>
          </cell>
        </row>
        <row r="293">
          <cell r="B293">
            <v>124801</v>
          </cell>
          <cell r="C293">
            <v>1519698</v>
          </cell>
          <cell r="E293">
            <v>141302</v>
          </cell>
          <cell r="F293">
            <v>230566</v>
          </cell>
        </row>
        <row r="294">
          <cell r="B294">
            <v>124802</v>
          </cell>
          <cell r="C294">
            <v>33632</v>
          </cell>
          <cell r="E294">
            <v>141400</v>
          </cell>
          <cell r="F294">
            <v>22</v>
          </cell>
        </row>
        <row r="295">
          <cell r="B295">
            <v>124803</v>
          </cell>
          <cell r="C295">
            <v>0</v>
          </cell>
          <cell r="E295">
            <v>141500</v>
          </cell>
          <cell r="F295">
            <v>0</v>
          </cell>
        </row>
        <row r="296">
          <cell r="B296">
            <v>124811</v>
          </cell>
          <cell r="C296">
            <v>0</v>
          </cell>
          <cell r="E296">
            <v>141501</v>
          </cell>
          <cell r="F296">
            <v>0</v>
          </cell>
        </row>
        <row r="297">
          <cell r="B297">
            <v>124900</v>
          </cell>
          <cell r="C297">
            <v>0</v>
          </cell>
          <cell r="E297">
            <v>141600</v>
          </cell>
          <cell r="F297">
            <v>0</v>
          </cell>
        </row>
        <row r="298">
          <cell r="B298">
            <v>124901</v>
          </cell>
          <cell r="C298">
            <v>0</v>
          </cell>
          <cell r="E298">
            <v>141601</v>
          </cell>
          <cell r="F298">
            <v>0</v>
          </cell>
        </row>
        <row r="299">
          <cell r="B299">
            <v>124902</v>
          </cell>
          <cell r="C299">
            <v>0</v>
          </cell>
          <cell r="E299">
            <v>141611</v>
          </cell>
          <cell r="F299">
            <v>0</v>
          </cell>
        </row>
        <row r="300">
          <cell r="B300">
            <v>124911</v>
          </cell>
          <cell r="C300">
            <v>0</v>
          </cell>
          <cell r="E300">
            <v>141612</v>
          </cell>
          <cell r="F300">
            <v>0</v>
          </cell>
        </row>
        <row r="301">
          <cell r="B301">
            <v>125000</v>
          </cell>
          <cell r="C301">
            <v>0</v>
          </cell>
          <cell r="E301">
            <v>141602</v>
          </cell>
          <cell r="F301">
            <v>0</v>
          </cell>
        </row>
        <row r="302">
          <cell r="B302">
            <v>125001</v>
          </cell>
          <cell r="C302">
            <v>0</v>
          </cell>
          <cell r="E302">
            <v>141700</v>
          </cell>
          <cell r="F302">
            <v>144730</v>
          </cell>
        </row>
        <row r="303">
          <cell r="B303">
            <v>125002</v>
          </cell>
          <cell r="C303">
            <v>0</v>
          </cell>
          <cell r="E303">
            <v>141701</v>
          </cell>
          <cell r="F303">
            <v>421</v>
          </cell>
        </row>
        <row r="304">
          <cell r="B304">
            <v>125100</v>
          </cell>
          <cell r="C304">
            <v>359</v>
          </cell>
          <cell r="E304">
            <v>141702</v>
          </cell>
          <cell r="F304">
            <v>4872</v>
          </cell>
        </row>
        <row r="305">
          <cell r="B305">
            <v>125101</v>
          </cell>
          <cell r="C305">
            <v>359</v>
          </cell>
          <cell r="E305">
            <v>141703</v>
          </cell>
          <cell r="F305">
            <v>344</v>
          </cell>
        </row>
        <row r="306">
          <cell r="B306">
            <v>125102</v>
          </cell>
          <cell r="C306">
            <v>0</v>
          </cell>
          <cell r="E306">
            <v>141704</v>
          </cell>
          <cell r="F306">
            <v>100000</v>
          </cell>
        </row>
        <row r="307">
          <cell r="B307">
            <v>125111</v>
          </cell>
          <cell r="C307">
            <v>0</v>
          </cell>
          <cell r="E307">
            <v>141711</v>
          </cell>
          <cell r="F307">
            <v>39043</v>
          </cell>
        </row>
        <row r="308">
          <cell r="B308">
            <v>125200</v>
          </cell>
          <cell r="C308">
            <v>62728</v>
          </cell>
          <cell r="E308">
            <v>141713</v>
          </cell>
          <cell r="F308">
            <v>23047</v>
          </cell>
        </row>
        <row r="309">
          <cell r="B309">
            <v>125201</v>
          </cell>
          <cell r="C309">
            <v>62728</v>
          </cell>
          <cell r="E309">
            <v>141714</v>
          </cell>
          <cell r="F309">
            <v>15996</v>
          </cell>
        </row>
        <row r="310">
          <cell r="B310">
            <v>125202</v>
          </cell>
          <cell r="C310">
            <v>53828</v>
          </cell>
          <cell r="E310">
            <v>141712</v>
          </cell>
          <cell r="F310">
            <v>50</v>
          </cell>
        </row>
        <row r="311">
          <cell r="B311">
            <v>125203</v>
          </cell>
          <cell r="C311">
            <v>0</v>
          </cell>
          <cell r="E311">
            <v>141789</v>
          </cell>
          <cell r="F311">
            <v>0</v>
          </cell>
        </row>
        <row r="312">
          <cell r="B312">
            <v>125204</v>
          </cell>
          <cell r="C312">
            <v>8900</v>
          </cell>
          <cell r="E312">
            <v>141800</v>
          </cell>
          <cell r="F312">
            <v>0</v>
          </cell>
        </row>
        <row r="313">
          <cell r="B313">
            <v>125210</v>
          </cell>
          <cell r="C313">
            <v>0</v>
          </cell>
          <cell r="E313">
            <v>141900</v>
          </cell>
          <cell r="F313">
            <v>0</v>
          </cell>
        </row>
        <row r="314">
          <cell r="B314">
            <v>125205</v>
          </cell>
          <cell r="C314">
            <v>0</v>
          </cell>
          <cell r="E314">
            <v>142100</v>
          </cell>
          <cell r="F314">
            <v>0</v>
          </cell>
        </row>
        <row r="315">
          <cell r="B315">
            <v>125206</v>
          </cell>
          <cell r="C315">
            <v>0</v>
          </cell>
          <cell r="E315">
            <v>142101</v>
          </cell>
          <cell r="F315">
            <v>0</v>
          </cell>
        </row>
        <row r="316">
          <cell r="B316">
            <v>125211</v>
          </cell>
          <cell r="C316">
            <v>0</v>
          </cell>
          <cell r="E316">
            <v>142102</v>
          </cell>
          <cell r="F316">
            <v>0</v>
          </cell>
        </row>
        <row r="317">
          <cell r="B317">
            <v>125212</v>
          </cell>
          <cell r="C317">
            <v>0</v>
          </cell>
          <cell r="E317">
            <v>142103</v>
          </cell>
          <cell r="F317">
            <v>0</v>
          </cell>
        </row>
        <row r="318">
          <cell r="B318">
            <v>125213</v>
          </cell>
          <cell r="C318">
            <v>0</v>
          </cell>
          <cell r="E318">
            <v>142104</v>
          </cell>
          <cell r="F318">
            <v>0</v>
          </cell>
        </row>
        <row r="319">
          <cell r="B319">
            <v>125214</v>
          </cell>
          <cell r="C319">
            <v>0</v>
          </cell>
          <cell r="E319">
            <v>142105</v>
          </cell>
          <cell r="F319">
            <v>0</v>
          </cell>
        </row>
        <row r="320">
          <cell r="B320">
            <v>125215</v>
          </cell>
          <cell r="C320">
            <v>0</v>
          </cell>
          <cell r="E320">
            <v>142121</v>
          </cell>
          <cell r="F320">
            <v>0</v>
          </cell>
        </row>
        <row r="321">
          <cell r="B321">
            <v>125216</v>
          </cell>
          <cell r="C321">
            <v>0</v>
          </cell>
          <cell r="E321">
            <v>142122</v>
          </cell>
          <cell r="F321">
            <v>0</v>
          </cell>
        </row>
        <row r="322">
          <cell r="B322">
            <v>125217</v>
          </cell>
          <cell r="C322">
            <v>0</v>
          </cell>
          <cell r="E322">
            <v>142123</v>
          </cell>
          <cell r="F322">
            <v>0</v>
          </cell>
        </row>
        <row r="323">
          <cell r="B323">
            <v>125218</v>
          </cell>
          <cell r="C323">
            <v>0</v>
          </cell>
          <cell r="E323">
            <v>142124</v>
          </cell>
          <cell r="F323">
            <v>0</v>
          </cell>
        </row>
        <row r="324">
          <cell r="B324">
            <v>125219</v>
          </cell>
          <cell r="C324">
            <v>0</v>
          </cell>
          <cell r="E324">
            <v>142131</v>
          </cell>
          <cell r="F324">
            <v>0</v>
          </cell>
        </row>
        <row r="325">
          <cell r="B325">
            <v>125220</v>
          </cell>
          <cell r="C325">
            <v>0</v>
          </cell>
          <cell r="E325">
            <v>142132</v>
          </cell>
          <cell r="F325">
            <v>0</v>
          </cell>
        </row>
        <row r="326">
          <cell r="B326">
            <v>125221</v>
          </cell>
          <cell r="C326">
            <v>0</v>
          </cell>
          <cell r="E326">
            <v>142133</v>
          </cell>
          <cell r="F326">
            <v>0</v>
          </cell>
        </row>
        <row r="327">
          <cell r="B327">
            <v>125231</v>
          </cell>
          <cell r="C327">
            <v>0</v>
          </cell>
          <cell r="E327">
            <v>142134</v>
          </cell>
          <cell r="F327">
            <v>0</v>
          </cell>
        </row>
        <row r="328">
          <cell r="B328">
            <v>125300</v>
          </cell>
          <cell r="C328">
            <v>0</v>
          </cell>
          <cell r="E328">
            <v>142135</v>
          </cell>
          <cell r="F328">
            <v>0</v>
          </cell>
        </row>
        <row r="329">
          <cell r="B329">
            <v>125400</v>
          </cell>
          <cell r="C329">
            <v>0</v>
          </cell>
          <cell r="E329">
            <v>142136</v>
          </cell>
          <cell r="F329">
            <v>0</v>
          </cell>
        </row>
        <row r="330">
          <cell r="B330">
            <v>125401</v>
          </cell>
          <cell r="C330">
            <v>0</v>
          </cell>
          <cell r="E330">
            <v>142137</v>
          </cell>
          <cell r="F330">
            <v>0</v>
          </cell>
        </row>
        <row r="331">
          <cell r="B331">
            <v>125500</v>
          </cell>
          <cell r="C331">
            <v>0</v>
          </cell>
          <cell r="E331">
            <v>142138</v>
          </cell>
          <cell r="F331">
            <v>0</v>
          </cell>
        </row>
        <row r="332">
          <cell r="B332">
            <v>125600</v>
          </cell>
          <cell r="C332">
            <v>0</v>
          </cell>
          <cell r="E332">
            <v>142151</v>
          </cell>
          <cell r="F332">
            <v>0</v>
          </cell>
        </row>
        <row r="333">
          <cell r="B333">
            <v>125700</v>
          </cell>
          <cell r="C333">
            <v>0</v>
          </cell>
          <cell r="E333">
            <v>142161</v>
          </cell>
          <cell r="F333">
            <v>0</v>
          </cell>
        </row>
        <row r="334">
          <cell r="B334">
            <v>125701</v>
          </cell>
          <cell r="C334">
            <v>0</v>
          </cell>
          <cell r="E334">
            <v>142162</v>
          </cell>
          <cell r="F334">
            <v>0</v>
          </cell>
        </row>
        <row r="335">
          <cell r="B335">
            <v>125702</v>
          </cell>
          <cell r="C335">
            <v>0</v>
          </cell>
          <cell r="E335">
            <v>142163</v>
          </cell>
          <cell r="F335">
            <v>0</v>
          </cell>
        </row>
        <row r="336">
          <cell r="B336">
            <v>126000</v>
          </cell>
          <cell r="C336">
            <v>233779</v>
          </cell>
          <cell r="E336">
            <v>142164</v>
          </cell>
          <cell r="F336">
            <v>0</v>
          </cell>
        </row>
        <row r="337">
          <cell r="B337">
            <v>126100</v>
          </cell>
          <cell r="C337">
            <v>0</v>
          </cell>
          <cell r="E337">
            <v>142165</v>
          </cell>
          <cell r="F337">
            <v>0</v>
          </cell>
        </row>
        <row r="338">
          <cell r="B338">
            <v>126200</v>
          </cell>
          <cell r="C338">
            <v>233779</v>
          </cell>
          <cell r="E338">
            <v>146000</v>
          </cell>
          <cell r="F338">
            <v>5934412</v>
          </cell>
        </row>
        <row r="339">
          <cell r="B339">
            <v>126201</v>
          </cell>
          <cell r="C339">
            <v>0</v>
          </cell>
          <cell r="E339">
            <v>146100</v>
          </cell>
          <cell r="F339">
            <v>5471187</v>
          </cell>
        </row>
        <row r="340">
          <cell r="B340">
            <v>126202</v>
          </cell>
          <cell r="C340">
            <v>0</v>
          </cell>
          <cell r="E340">
            <v>146101</v>
          </cell>
          <cell r="F340">
            <v>5003063</v>
          </cell>
        </row>
        <row r="341">
          <cell r="B341">
            <v>126203</v>
          </cell>
          <cell r="C341">
            <v>233779</v>
          </cell>
          <cell r="E341">
            <v>146102</v>
          </cell>
          <cell r="F341">
            <v>368967</v>
          </cell>
        </row>
        <row r="342">
          <cell r="B342">
            <v>126300</v>
          </cell>
          <cell r="C342">
            <v>0</v>
          </cell>
          <cell r="E342">
            <v>146103</v>
          </cell>
          <cell r="F342">
            <v>44157</v>
          </cell>
        </row>
        <row r="343">
          <cell r="B343">
            <v>126301</v>
          </cell>
          <cell r="C343">
            <v>0</v>
          </cell>
          <cell r="E343">
            <v>146104</v>
          </cell>
          <cell r="F343">
            <v>0</v>
          </cell>
        </row>
        <row r="344">
          <cell r="B344">
            <v>126311</v>
          </cell>
          <cell r="C344">
            <v>0</v>
          </cell>
          <cell r="E344">
            <v>146105</v>
          </cell>
          <cell r="F344">
            <v>0</v>
          </cell>
        </row>
        <row r="345">
          <cell r="B345">
            <v>126900</v>
          </cell>
          <cell r="C345">
            <v>0</v>
          </cell>
          <cell r="E345">
            <v>146106</v>
          </cell>
          <cell r="F345">
            <v>0</v>
          </cell>
        </row>
        <row r="346">
          <cell r="B346">
            <v>127000</v>
          </cell>
          <cell r="C346">
            <v>0</v>
          </cell>
          <cell r="E346">
            <v>146111</v>
          </cell>
          <cell r="F346">
            <v>55000</v>
          </cell>
        </row>
        <row r="347">
          <cell r="B347">
            <v>127100</v>
          </cell>
          <cell r="C347">
            <v>0</v>
          </cell>
          <cell r="E347">
            <v>146200</v>
          </cell>
          <cell r="F347">
            <v>442477</v>
          </cell>
        </row>
        <row r="348">
          <cell r="B348">
            <v>127200</v>
          </cell>
          <cell r="C348">
            <v>0</v>
          </cell>
          <cell r="E348">
            <v>146201</v>
          </cell>
          <cell r="F348">
            <v>288436</v>
          </cell>
        </row>
        <row r="349">
          <cell r="B349">
            <v>127201</v>
          </cell>
          <cell r="C349">
            <v>0</v>
          </cell>
          <cell r="E349">
            <v>146202</v>
          </cell>
          <cell r="F349">
            <v>0</v>
          </cell>
        </row>
        <row r="350">
          <cell r="B350">
            <v>127202</v>
          </cell>
          <cell r="C350">
            <v>0</v>
          </cell>
          <cell r="E350">
            <v>146203</v>
          </cell>
          <cell r="F350">
            <v>154041</v>
          </cell>
        </row>
        <row r="351">
          <cell r="B351">
            <v>127203</v>
          </cell>
          <cell r="C351">
            <v>0</v>
          </cell>
          <cell r="E351">
            <v>146204</v>
          </cell>
          <cell r="F351">
            <v>1042</v>
          </cell>
        </row>
        <row r="352">
          <cell r="B352">
            <v>127204</v>
          </cell>
          <cell r="C352">
            <v>0</v>
          </cell>
          <cell r="E352">
            <v>146205</v>
          </cell>
          <cell r="F352">
            <v>0</v>
          </cell>
        </row>
        <row r="353">
          <cell r="B353">
            <v>127231</v>
          </cell>
          <cell r="C353">
            <v>0</v>
          </cell>
          <cell r="E353">
            <v>146206</v>
          </cell>
          <cell r="F353">
            <v>152999</v>
          </cell>
        </row>
        <row r="354">
          <cell r="B354">
            <v>127300</v>
          </cell>
          <cell r="C354">
            <v>0</v>
          </cell>
          <cell r="E354">
            <v>146210</v>
          </cell>
          <cell r="F354">
            <v>0</v>
          </cell>
        </row>
        <row r="355">
          <cell r="B355">
            <v>127301</v>
          </cell>
          <cell r="C355">
            <v>0</v>
          </cell>
          <cell r="E355">
            <v>146300</v>
          </cell>
          <cell r="F355">
            <v>0</v>
          </cell>
        </row>
        <row r="356">
          <cell r="B356">
            <v>127302</v>
          </cell>
          <cell r="C356">
            <v>0</v>
          </cell>
          <cell r="E356">
            <v>146301</v>
          </cell>
          <cell r="F356">
            <v>0</v>
          </cell>
        </row>
        <row r="357">
          <cell r="B357">
            <v>127400</v>
          </cell>
          <cell r="C357">
            <v>0</v>
          </cell>
          <cell r="E357">
            <v>146302</v>
          </cell>
          <cell r="F357">
            <v>0</v>
          </cell>
        </row>
        <row r="358">
          <cell r="B358">
            <v>127500</v>
          </cell>
          <cell r="C358">
            <v>0</v>
          </cell>
          <cell r="E358">
            <v>146311</v>
          </cell>
          <cell r="F358">
            <v>0</v>
          </cell>
        </row>
        <row r="359">
          <cell r="B359">
            <v>127501</v>
          </cell>
          <cell r="C359">
            <v>0</v>
          </cell>
          <cell r="E359">
            <v>146400</v>
          </cell>
          <cell r="F359">
            <v>20749</v>
          </cell>
        </row>
        <row r="360">
          <cell r="B360">
            <v>127502</v>
          </cell>
          <cell r="C360">
            <v>0</v>
          </cell>
          <cell r="E360">
            <v>146401</v>
          </cell>
          <cell r="F360">
            <v>0</v>
          </cell>
        </row>
        <row r="361">
          <cell r="B361">
            <v>127503</v>
          </cell>
          <cell r="C361">
            <v>0</v>
          </cell>
          <cell r="E361">
            <v>146402</v>
          </cell>
          <cell r="F361">
            <v>0</v>
          </cell>
        </row>
        <row r="362">
          <cell r="B362">
            <v>127900</v>
          </cell>
          <cell r="C362">
            <v>0</v>
          </cell>
          <cell r="E362">
            <v>146403</v>
          </cell>
          <cell r="F362">
            <v>0</v>
          </cell>
        </row>
        <row r="363">
          <cell r="B363">
            <v>127700</v>
          </cell>
          <cell r="C363">
            <v>0</v>
          </cell>
          <cell r="E363">
            <v>146404</v>
          </cell>
          <cell r="F363">
            <v>0</v>
          </cell>
        </row>
        <row r="364">
          <cell r="B364">
            <v>127800</v>
          </cell>
          <cell r="C364">
            <v>0</v>
          </cell>
          <cell r="E364">
            <v>146410</v>
          </cell>
          <cell r="F364">
            <v>0</v>
          </cell>
        </row>
        <row r="365">
          <cell r="B365">
            <v>127801</v>
          </cell>
          <cell r="C365">
            <v>4896423</v>
          </cell>
          <cell r="E365">
            <v>146411</v>
          </cell>
          <cell r="F365">
            <v>3085</v>
          </cell>
        </row>
        <row r="366">
          <cell r="B366">
            <v>127831</v>
          </cell>
          <cell r="C366">
            <v>0</v>
          </cell>
          <cell r="E366">
            <v>146412</v>
          </cell>
          <cell r="F366">
            <v>0</v>
          </cell>
        </row>
        <row r="367">
          <cell r="B367">
            <v>128100</v>
          </cell>
          <cell r="C367">
            <v>0</v>
          </cell>
          <cell r="E367">
            <v>146413</v>
          </cell>
          <cell r="F367">
            <v>0</v>
          </cell>
        </row>
        <row r="368">
          <cell r="B368">
            <v>128300</v>
          </cell>
          <cell r="C368">
            <v>0</v>
          </cell>
          <cell r="E368">
            <v>146414</v>
          </cell>
          <cell r="F368">
            <v>3085</v>
          </cell>
        </row>
        <row r="369">
          <cell r="B369">
            <v>128400</v>
          </cell>
          <cell r="C369">
            <v>0</v>
          </cell>
          <cell r="E369">
            <v>146420</v>
          </cell>
          <cell r="F369">
            <v>0</v>
          </cell>
        </row>
        <row r="370">
          <cell r="B370">
            <v>128401</v>
          </cell>
          <cell r="C370">
            <v>0</v>
          </cell>
          <cell r="E370">
            <v>146421</v>
          </cell>
          <cell r="F370">
            <v>0</v>
          </cell>
        </row>
        <row r="371">
          <cell r="B371">
            <v>128402</v>
          </cell>
          <cell r="C371">
            <v>0</v>
          </cell>
          <cell r="E371">
            <v>146422</v>
          </cell>
          <cell r="F371">
            <v>0</v>
          </cell>
        </row>
        <row r="372">
          <cell r="B372">
            <v>128403</v>
          </cell>
          <cell r="C372">
            <v>0</v>
          </cell>
          <cell r="E372">
            <v>146423</v>
          </cell>
          <cell r="F372">
            <v>0</v>
          </cell>
        </row>
        <row r="373">
          <cell r="B373">
            <v>128404</v>
          </cell>
          <cell r="C373">
            <v>0</v>
          </cell>
          <cell r="E373">
            <v>146424</v>
          </cell>
          <cell r="F373">
            <v>0</v>
          </cell>
        </row>
        <row r="374">
          <cell r="B374">
            <v>128405</v>
          </cell>
          <cell r="C374">
            <v>0</v>
          </cell>
          <cell r="E374">
            <v>146430</v>
          </cell>
          <cell r="F374">
            <v>0</v>
          </cell>
        </row>
        <row r="375">
          <cell r="B375">
            <v>128406</v>
          </cell>
          <cell r="C375">
            <v>0</v>
          </cell>
          <cell r="E375">
            <v>146441</v>
          </cell>
          <cell r="F375">
            <v>0</v>
          </cell>
        </row>
        <row r="376">
          <cell r="B376">
            <v>128407</v>
          </cell>
          <cell r="C376">
            <v>0</v>
          </cell>
          <cell r="E376">
            <v>146442</v>
          </cell>
          <cell r="F376">
            <v>0</v>
          </cell>
        </row>
        <row r="377">
          <cell r="B377">
            <v>128408</v>
          </cell>
          <cell r="C377">
            <v>0</v>
          </cell>
          <cell r="E377">
            <v>146443</v>
          </cell>
          <cell r="F377">
            <v>0</v>
          </cell>
        </row>
        <row r="378">
          <cell r="B378">
            <v>128421</v>
          </cell>
          <cell r="C378">
            <v>0</v>
          </cell>
          <cell r="E378">
            <v>146444</v>
          </cell>
          <cell r="F378">
            <v>0</v>
          </cell>
        </row>
        <row r="379">
          <cell r="B379">
            <v>128500</v>
          </cell>
          <cell r="C379">
            <v>0</v>
          </cell>
          <cell r="E379">
            <v>146450</v>
          </cell>
          <cell r="F379">
            <v>0</v>
          </cell>
        </row>
        <row r="380">
          <cell r="B380">
            <v>128600</v>
          </cell>
          <cell r="C380">
            <v>0</v>
          </cell>
          <cell r="E380">
            <v>146460</v>
          </cell>
          <cell r="F380">
            <v>0</v>
          </cell>
        </row>
        <row r="381">
          <cell r="B381">
            <v>128700</v>
          </cell>
          <cell r="C381">
            <v>0</v>
          </cell>
          <cell r="E381">
            <v>146461</v>
          </cell>
          <cell r="F381">
            <v>0</v>
          </cell>
        </row>
        <row r="382">
          <cell r="B382">
            <v>128710</v>
          </cell>
          <cell r="C382">
            <v>0</v>
          </cell>
          <cell r="E382">
            <v>146462</v>
          </cell>
          <cell r="F382">
            <v>0</v>
          </cell>
        </row>
        <row r="383">
          <cell r="B383">
            <v>128711</v>
          </cell>
          <cell r="C383">
            <v>0</v>
          </cell>
          <cell r="E383">
            <v>146463</v>
          </cell>
          <cell r="F383">
            <v>0</v>
          </cell>
        </row>
        <row r="384">
          <cell r="B384">
            <v>128712</v>
          </cell>
          <cell r="C384">
            <v>0</v>
          </cell>
          <cell r="E384">
            <v>146469</v>
          </cell>
          <cell r="F384">
            <v>0</v>
          </cell>
        </row>
        <row r="385">
          <cell r="B385">
            <v>128713</v>
          </cell>
          <cell r="C385">
            <v>0</v>
          </cell>
          <cell r="E385">
            <v>146471</v>
          </cell>
          <cell r="F385">
            <v>17664</v>
          </cell>
        </row>
        <row r="386">
          <cell r="B386">
            <v>128714</v>
          </cell>
          <cell r="C386">
            <v>0</v>
          </cell>
          <cell r="E386">
            <v>146472</v>
          </cell>
          <cell r="F386">
            <v>17663</v>
          </cell>
        </row>
        <row r="387">
          <cell r="B387">
            <v>128715</v>
          </cell>
          <cell r="C387">
            <v>0</v>
          </cell>
          <cell r="E387">
            <v>146473</v>
          </cell>
          <cell r="F387">
            <v>1</v>
          </cell>
        </row>
        <row r="388">
          <cell r="B388">
            <v>128716</v>
          </cell>
          <cell r="C388">
            <v>0</v>
          </cell>
          <cell r="E388">
            <v>146600</v>
          </cell>
          <cell r="F388">
            <v>0</v>
          </cell>
        </row>
        <row r="389">
          <cell r="B389">
            <v>128900</v>
          </cell>
          <cell r="C389">
            <v>0</v>
          </cell>
          <cell r="E389">
            <v>146601</v>
          </cell>
          <cell r="F389">
            <v>0</v>
          </cell>
        </row>
        <row r="390">
          <cell r="B390">
            <v>129000</v>
          </cell>
          <cell r="C390">
            <v>0</v>
          </cell>
          <cell r="E390">
            <v>146602</v>
          </cell>
          <cell r="F390">
            <v>0</v>
          </cell>
        </row>
        <row r="391">
          <cell r="B391">
            <v>129100</v>
          </cell>
          <cell r="C391">
            <v>0</v>
          </cell>
          <cell r="E391">
            <v>146603</v>
          </cell>
          <cell r="F391">
            <v>0</v>
          </cell>
        </row>
        <row r="392">
          <cell r="B392">
            <v>129200</v>
          </cell>
          <cell r="C392">
            <v>0</v>
          </cell>
          <cell r="E392">
            <v>146604</v>
          </cell>
          <cell r="F392">
            <v>0</v>
          </cell>
        </row>
        <row r="393">
          <cell r="B393">
            <v>129300</v>
          </cell>
          <cell r="C393">
            <v>0</v>
          </cell>
          <cell r="E393">
            <v>146605</v>
          </cell>
          <cell r="F393">
            <v>0</v>
          </cell>
        </row>
        <row r="394">
          <cell r="B394">
            <v>129400</v>
          </cell>
          <cell r="C394">
            <v>0</v>
          </cell>
          <cell r="E394">
            <v>146611</v>
          </cell>
          <cell r="F394">
            <v>0</v>
          </cell>
        </row>
        <row r="395">
          <cell r="B395">
            <v>129600</v>
          </cell>
          <cell r="C395">
            <v>0</v>
          </cell>
          <cell r="E395">
            <v>146612</v>
          </cell>
          <cell r="F395">
            <v>0</v>
          </cell>
        </row>
        <row r="396">
          <cell r="E396">
            <v>146613</v>
          </cell>
          <cell r="F396">
            <v>0</v>
          </cell>
        </row>
        <row r="397">
          <cell r="E397">
            <v>146615</v>
          </cell>
          <cell r="F397">
            <v>0</v>
          </cell>
        </row>
        <row r="398">
          <cell r="E398">
            <v>146621</v>
          </cell>
          <cell r="F398">
            <v>0</v>
          </cell>
        </row>
        <row r="399">
          <cell r="E399">
            <v>146700</v>
          </cell>
          <cell r="F399">
            <v>0</v>
          </cell>
        </row>
        <row r="400">
          <cell r="E400">
            <v>146711</v>
          </cell>
          <cell r="F400">
            <v>0</v>
          </cell>
        </row>
        <row r="401">
          <cell r="E401">
            <v>146721</v>
          </cell>
          <cell r="F401">
            <v>0</v>
          </cell>
        </row>
        <row r="402">
          <cell r="E402">
            <v>146731</v>
          </cell>
          <cell r="F402">
            <v>0</v>
          </cell>
        </row>
        <row r="403">
          <cell r="E403">
            <v>146900</v>
          </cell>
          <cell r="F403">
            <v>0</v>
          </cell>
        </row>
        <row r="404">
          <cell r="E404">
            <v>147000</v>
          </cell>
          <cell r="F404">
            <v>0</v>
          </cell>
        </row>
        <row r="405">
          <cell r="E405">
            <v>147100</v>
          </cell>
          <cell r="F405">
            <v>0</v>
          </cell>
        </row>
        <row r="406">
          <cell r="E406">
            <v>147200</v>
          </cell>
          <cell r="F406">
            <v>0</v>
          </cell>
        </row>
        <row r="407">
          <cell r="E407">
            <v>147201</v>
          </cell>
          <cell r="F407">
            <v>0</v>
          </cell>
        </row>
        <row r="408">
          <cell r="E408">
            <v>147202</v>
          </cell>
          <cell r="F408">
            <v>0</v>
          </cell>
        </row>
        <row r="409">
          <cell r="E409">
            <v>147203</v>
          </cell>
          <cell r="F409">
            <v>0</v>
          </cell>
        </row>
        <row r="410">
          <cell r="E410">
            <v>147204</v>
          </cell>
          <cell r="F410">
            <v>0</v>
          </cell>
        </row>
        <row r="411">
          <cell r="E411">
            <v>147231</v>
          </cell>
          <cell r="F411">
            <v>0</v>
          </cell>
        </row>
        <row r="412">
          <cell r="E412">
            <v>147300</v>
          </cell>
          <cell r="F412">
            <v>0</v>
          </cell>
        </row>
        <row r="413">
          <cell r="E413">
            <v>147301</v>
          </cell>
          <cell r="F413">
            <v>0</v>
          </cell>
        </row>
        <row r="414">
          <cell r="E414">
            <v>147302</v>
          </cell>
          <cell r="F414">
            <v>0</v>
          </cell>
        </row>
        <row r="415">
          <cell r="E415">
            <v>147400</v>
          </cell>
          <cell r="F415">
            <v>0</v>
          </cell>
        </row>
        <row r="416">
          <cell r="E416">
            <v>147600</v>
          </cell>
          <cell r="F416">
            <v>0</v>
          </cell>
        </row>
        <row r="417">
          <cell r="E417">
            <v>147601</v>
          </cell>
          <cell r="F417">
            <v>0</v>
          </cell>
        </row>
        <row r="418">
          <cell r="E418">
            <v>147602</v>
          </cell>
          <cell r="F418">
            <v>0</v>
          </cell>
        </row>
        <row r="419">
          <cell r="E419">
            <v>147603</v>
          </cell>
          <cell r="F419">
            <v>0</v>
          </cell>
        </row>
        <row r="420">
          <cell r="E420">
            <v>147900</v>
          </cell>
          <cell r="F420">
            <v>0</v>
          </cell>
        </row>
        <row r="421">
          <cell r="E421">
            <v>147500</v>
          </cell>
          <cell r="F421">
            <v>0</v>
          </cell>
        </row>
        <row r="422">
          <cell r="E422">
            <v>147510</v>
          </cell>
          <cell r="F422">
            <v>0</v>
          </cell>
        </row>
        <row r="423">
          <cell r="E423">
            <v>147511</v>
          </cell>
          <cell r="F423">
            <v>0</v>
          </cell>
        </row>
        <row r="424">
          <cell r="E424">
            <v>147512</v>
          </cell>
          <cell r="F424">
            <v>0</v>
          </cell>
        </row>
        <row r="425">
          <cell r="E425">
            <v>147513</v>
          </cell>
          <cell r="F425">
            <v>0</v>
          </cell>
        </row>
        <row r="426">
          <cell r="E426">
            <v>147514</v>
          </cell>
          <cell r="F426">
            <v>0</v>
          </cell>
        </row>
        <row r="427">
          <cell r="E427">
            <v>147515</v>
          </cell>
          <cell r="F427">
            <v>0</v>
          </cell>
        </row>
        <row r="428">
          <cell r="E428">
            <v>147516</v>
          </cell>
          <cell r="F428">
            <v>0</v>
          </cell>
        </row>
        <row r="429">
          <cell r="E429">
            <v>147700</v>
          </cell>
          <cell r="F429">
            <v>844576</v>
          </cell>
        </row>
        <row r="430">
          <cell r="E430">
            <v>147800</v>
          </cell>
          <cell r="F430">
            <v>844576</v>
          </cell>
        </row>
        <row r="431">
          <cell r="E431">
            <v>147801</v>
          </cell>
          <cell r="F431">
            <v>0</v>
          </cell>
        </row>
        <row r="432">
          <cell r="E432">
            <v>147831</v>
          </cell>
          <cell r="F432">
            <v>5740999</v>
          </cell>
        </row>
        <row r="433">
          <cell r="E433">
            <v>148100</v>
          </cell>
          <cell r="F433">
            <v>3888252</v>
          </cell>
        </row>
        <row r="434">
          <cell r="E434">
            <v>148200</v>
          </cell>
          <cell r="F434">
            <v>3888252</v>
          </cell>
        </row>
        <row r="435">
          <cell r="E435">
            <v>148201</v>
          </cell>
          <cell r="F435">
            <v>725359</v>
          </cell>
        </row>
        <row r="436">
          <cell r="E436">
            <v>148202</v>
          </cell>
          <cell r="F436">
            <v>3162893</v>
          </cell>
        </row>
        <row r="437">
          <cell r="E437">
            <v>148300</v>
          </cell>
          <cell r="F437">
            <v>0</v>
          </cell>
        </row>
        <row r="438">
          <cell r="E438">
            <v>148400</v>
          </cell>
          <cell r="F438">
            <v>0</v>
          </cell>
        </row>
        <row r="439">
          <cell r="E439">
            <v>148401</v>
          </cell>
          <cell r="F439">
            <v>0</v>
          </cell>
        </row>
        <row r="440">
          <cell r="E440">
            <v>148402</v>
          </cell>
          <cell r="F440">
            <v>0</v>
          </cell>
        </row>
        <row r="441">
          <cell r="E441">
            <v>148403</v>
          </cell>
          <cell r="F441">
            <v>0</v>
          </cell>
        </row>
        <row r="442">
          <cell r="E442">
            <v>148404</v>
          </cell>
          <cell r="F442">
            <v>0</v>
          </cell>
        </row>
        <row r="443">
          <cell r="E443">
            <v>148405</v>
          </cell>
          <cell r="F443">
            <v>0</v>
          </cell>
        </row>
        <row r="444">
          <cell r="E444">
            <v>148406</v>
          </cell>
          <cell r="F444">
            <v>0</v>
          </cell>
        </row>
        <row r="445">
          <cell r="E445">
            <v>148407</v>
          </cell>
          <cell r="F445">
            <v>0</v>
          </cell>
        </row>
        <row r="446">
          <cell r="E446">
            <v>148421</v>
          </cell>
          <cell r="F446">
            <v>0</v>
          </cell>
        </row>
        <row r="447">
          <cell r="E447">
            <v>148500</v>
          </cell>
          <cell r="F447">
            <v>0</v>
          </cell>
        </row>
        <row r="448">
          <cell r="E448">
            <v>148600</v>
          </cell>
          <cell r="F448">
            <v>0</v>
          </cell>
        </row>
        <row r="449">
          <cell r="E449">
            <v>148900</v>
          </cell>
          <cell r="F449">
            <v>0</v>
          </cell>
        </row>
        <row r="450">
          <cell r="E450">
            <v>149000</v>
          </cell>
          <cell r="F450">
            <v>0</v>
          </cell>
        </row>
        <row r="451">
          <cell r="E451">
            <v>149100</v>
          </cell>
          <cell r="F451">
            <v>0</v>
          </cell>
        </row>
        <row r="452">
          <cell r="E452">
            <v>149200</v>
          </cell>
          <cell r="F452">
            <v>0</v>
          </cell>
        </row>
        <row r="453">
          <cell r="E453">
            <v>149201</v>
          </cell>
          <cell r="F453">
            <v>0</v>
          </cell>
        </row>
        <row r="454">
          <cell r="E454">
            <v>149202</v>
          </cell>
          <cell r="F454">
            <v>0</v>
          </cell>
        </row>
        <row r="455">
          <cell r="E455">
            <v>149203</v>
          </cell>
          <cell r="F455">
            <v>0</v>
          </cell>
        </row>
        <row r="456">
          <cell r="E456">
            <v>149221</v>
          </cell>
          <cell r="F456">
            <v>0</v>
          </cell>
        </row>
        <row r="457">
          <cell r="E457">
            <v>149300</v>
          </cell>
          <cell r="F457">
            <v>0</v>
          </cell>
        </row>
        <row r="458">
          <cell r="E458">
            <v>149400</v>
          </cell>
          <cell r="F458">
            <v>0</v>
          </cell>
        </row>
        <row r="459">
          <cell r="E459">
            <v>148800</v>
          </cell>
          <cell r="F459">
            <v>0</v>
          </cell>
        </row>
        <row r="460">
          <cell r="E460">
            <v>149600</v>
          </cell>
          <cell r="F460">
            <v>0</v>
          </cell>
        </row>
        <row r="461">
          <cell r="E461">
            <v>149800</v>
          </cell>
          <cell r="F461">
            <v>0</v>
          </cell>
        </row>
        <row r="462">
          <cell r="B462">
            <v>129500</v>
          </cell>
          <cell r="C462">
            <v>184844963</v>
          </cell>
          <cell r="E462">
            <v>149500</v>
          </cell>
          <cell r="F462">
            <v>184844963</v>
          </cell>
        </row>
        <row r="463">
          <cell r="B463">
            <v>129700</v>
          </cell>
          <cell r="C463">
            <v>15945494</v>
          </cell>
          <cell r="E463">
            <v>149700</v>
          </cell>
          <cell r="F463">
            <v>15945494</v>
          </cell>
        </row>
        <row r="464">
          <cell r="B464">
            <v>129900</v>
          </cell>
          <cell r="C464">
            <v>200790457</v>
          </cell>
          <cell r="E464">
            <v>149900</v>
          </cell>
          <cell r="F464">
            <v>200790457</v>
          </cell>
        </row>
        <row r="465">
          <cell r="B465">
            <v>199100</v>
          </cell>
          <cell r="C465">
            <v>3389348</v>
          </cell>
        </row>
        <row r="466">
          <cell r="B466">
            <v>199200</v>
          </cell>
          <cell r="C466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3">
        <row r="5">
          <cell r="B5">
            <v>204200</v>
          </cell>
          <cell r="C5">
            <v>0</v>
          </cell>
          <cell r="E5">
            <v>202005</v>
          </cell>
          <cell r="F5">
            <v>0</v>
          </cell>
        </row>
        <row r="6">
          <cell r="B6">
            <v>204700</v>
          </cell>
          <cell r="C6">
            <v>0</v>
          </cell>
          <cell r="E6">
            <v>204900</v>
          </cell>
          <cell r="F6">
            <v>0</v>
          </cell>
        </row>
        <row r="7">
          <cell r="B7">
            <v>204708</v>
          </cell>
          <cell r="C7">
            <v>0</v>
          </cell>
          <cell r="E7">
            <v>230000</v>
          </cell>
          <cell r="F7">
            <v>11456371</v>
          </cell>
        </row>
        <row r="8">
          <cell r="B8">
            <v>204800</v>
          </cell>
          <cell r="C8">
            <v>0</v>
          </cell>
          <cell r="E8">
            <v>231000</v>
          </cell>
          <cell r="F8">
            <v>182782</v>
          </cell>
        </row>
        <row r="9">
          <cell r="B9">
            <v>210000</v>
          </cell>
          <cell r="C9">
            <v>11605397</v>
          </cell>
          <cell r="E9">
            <v>231001</v>
          </cell>
          <cell r="F9">
            <v>0</v>
          </cell>
        </row>
        <row r="10">
          <cell r="B10">
            <v>210100</v>
          </cell>
          <cell r="C10">
            <v>10033018</v>
          </cell>
          <cell r="E10">
            <v>231002</v>
          </cell>
          <cell r="F10">
            <v>0</v>
          </cell>
        </row>
        <row r="11">
          <cell r="B11">
            <v>210200</v>
          </cell>
          <cell r="C11">
            <v>0</v>
          </cell>
          <cell r="E11">
            <v>231003</v>
          </cell>
          <cell r="F11">
            <v>0</v>
          </cell>
        </row>
        <row r="12">
          <cell r="B12">
            <v>210300</v>
          </cell>
          <cell r="C12">
            <v>0</v>
          </cell>
          <cell r="E12">
            <v>231004</v>
          </cell>
          <cell r="F12">
            <v>0</v>
          </cell>
        </row>
        <row r="13">
          <cell r="B13">
            <v>210400</v>
          </cell>
          <cell r="C13">
            <v>0</v>
          </cell>
          <cell r="E13">
            <v>231005</v>
          </cell>
          <cell r="F13">
            <v>0</v>
          </cell>
        </row>
        <row r="14">
          <cell r="B14">
            <v>210500</v>
          </cell>
          <cell r="C14">
            <v>0</v>
          </cell>
          <cell r="E14">
            <v>231006</v>
          </cell>
          <cell r="F14">
            <v>0</v>
          </cell>
        </row>
        <row r="15">
          <cell r="B15">
            <v>210501</v>
          </cell>
          <cell r="C15">
            <v>0</v>
          </cell>
          <cell r="E15">
            <v>231007</v>
          </cell>
          <cell r="F15">
            <v>0</v>
          </cell>
        </row>
        <row r="16">
          <cell r="B16">
            <v>210502</v>
          </cell>
          <cell r="C16">
            <v>0</v>
          </cell>
          <cell r="E16">
            <v>231008</v>
          </cell>
          <cell r="F16">
            <v>0</v>
          </cell>
        </row>
        <row r="17">
          <cell r="B17">
            <v>210503</v>
          </cell>
          <cell r="C17">
            <v>0</v>
          </cell>
          <cell r="E17">
            <v>231010</v>
          </cell>
          <cell r="F17">
            <v>0</v>
          </cell>
        </row>
        <row r="18">
          <cell r="B18">
            <v>210511</v>
          </cell>
          <cell r="C18">
            <v>0</v>
          </cell>
          <cell r="E18">
            <v>231011</v>
          </cell>
          <cell r="F18">
            <v>0</v>
          </cell>
        </row>
        <row r="19">
          <cell r="B19">
            <v>210600</v>
          </cell>
          <cell r="C19">
            <v>0</v>
          </cell>
          <cell r="E19">
            <v>231012</v>
          </cell>
          <cell r="F19">
            <v>0</v>
          </cell>
        </row>
        <row r="20">
          <cell r="B20">
            <v>210601</v>
          </cell>
          <cell r="C20">
            <v>0</v>
          </cell>
          <cell r="E20">
            <v>231013</v>
          </cell>
          <cell r="F20">
            <v>0</v>
          </cell>
        </row>
        <row r="21">
          <cell r="B21">
            <v>210602</v>
          </cell>
          <cell r="C21">
            <v>0</v>
          </cell>
          <cell r="E21">
            <v>231014</v>
          </cell>
          <cell r="F21">
            <v>0</v>
          </cell>
        </row>
        <row r="22">
          <cell r="B22">
            <v>210611</v>
          </cell>
          <cell r="C22">
            <v>0</v>
          </cell>
          <cell r="E22">
            <v>231015</v>
          </cell>
          <cell r="F22">
            <v>0</v>
          </cell>
        </row>
        <row r="23">
          <cell r="B23">
            <v>210700</v>
          </cell>
          <cell r="C23">
            <v>5197523</v>
          </cell>
          <cell r="E23">
            <v>231016</v>
          </cell>
          <cell r="F23">
            <v>0</v>
          </cell>
        </row>
        <row r="24">
          <cell r="B24">
            <v>210701</v>
          </cell>
          <cell r="C24">
            <v>0</v>
          </cell>
          <cell r="E24">
            <v>231017</v>
          </cell>
          <cell r="F24">
            <v>0</v>
          </cell>
        </row>
        <row r="25">
          <cell r="B25">
            <v>210702</v>
          </cell>
          <cell r="C25">
            <v>0</v>
          </cell>
          <cell r="E25">
            <v>231018</v>
          </cell>
          <cell r="F25">
            <v>0</v>
          </cell>
        </row>
        <row r="26">
          <cell r="B26">
            <v>210703</v>
          </cell>
          <cell r="C26">
            <v>0</v>
          </cell>
          <cell r="E26">
            <v>231021</v>
          </cell>
          <cell r="F26">
            <v>0</v>
          </cell>
        </row>
        <row r="27">
          <cell r="B27">
            <v>210704</v>
          </cell>
          <cell r="C27">
            <v>0</v>
          </cell>
          <cell r="E27">
            <v>231022</v>
          </cell>
          <cell r="F27">
            <v>145801</v>
          </cell>
        </row>
        <row r="28">
          <cell r="B28">
            <v>210705</v>
          </cell>
          <cell r="C28">
            <v>3859452</v>
          </cell>
          <cell r="E28">
            <v>231023</v>
          </cell>
          <cell r="F28">
            <v>27818</v>
          </cell>
        </row>
        <row r="29">
          <cell r="B29">
            <v>210706</v>
          </cell>
          <cell r="C29">
            <v>0</v>
          </cell>
          <cell r="E29">
            <v>231027</v>
          </cell>
          <cell r="F29">
            <v>0</v>
          </cell>
        </row>
        <row r="30">
          <cell r="B30">
            <v>210707</v>
          </cell>
          <cell r="C30">
            <v>615188</v>
          </cell>
          <cell r="E30">
            <v>231028</v>
          </cell>
          <cell r="F30">
            <v>0</v>
          </cell>
        </row>
        <row r="31">
          <cell r="B31">
            <v>210708</v>
          </cell>
          <cell r="C31">
            <v>695864</v>
          </cell>
          <cell r="E31">
            <v>231029</v>
          </cell>
          <cell r="F31">
            <v>27818</v>
          </cell>
        </row>
        <row r="32">
          <cell r="B32">
            <v>210709</v>
          </cell>
          <cell r="C32">
            <v>0</v>
          </cell>
          <cell r="E32">
            <v>231024</v>
          </cell>
          <cell r="F32">
            <v>0</v>
          </cell>
        </row>
        <row r="33">
          <cell r="B33">
            <v>210710</v>
          </cell>
          <cell r="C33">
            <v>0</v>
          </cell>
          <cell r="E33">
            <v>231025</v>
          </cell>
          <cell r="F33">
            <v>0</v>
          </cell>
        </row>
        <row r="34">
          <cell r="B34">
            <v>210711</v>
          </cell>
          <cell r="C34">
            <v>0</v>
          </cell>
          <cell r="E34">
            <v>231026</v>
          </cell>
          <cell r="F34">
            <v>9163</v>
          </cell>
        </row>
        <row r="35">
          <cell r="B35">
            <v>210712</v>
          </cell>
          <cell r="C35">
            <v>0</v>
          </cell>
          <cell r="E35">
            <v>231031</v>
          </cell>
          <cell r="F35">
            <v>0</v>
          </cell>
        </row>
        <row r="36">
          <cell r="B36">
            <v>210730</v>
          </cell>
          <cell r="C36">
            <v>27020</v>
          </cell>
          <cell r="E36">
            <v>231051</v>
          </cell>
          <cell r="F36">
            <v>0</v>
          </cell>
        </row>
        <row r="37">
          <cell r="B37">
            <v>210732</v>
          </cell>
          <cell r="C37">
            <v>26163</v>
          </cell>
          <cell r="E37">
            <v>231100</v>
          </cell>
          <cell r="F37">
            <v>3176</v>
          </cell>
        </row>
        <row r="38">
          <cell r="B38">
            <v>210733</v>
          </cell>
          <cell r="C38">
            <v>0</v>
          </cell>
          <cell r="E38">
            <v>231101</v>
          </cell>
          <cell r="F38">
            <v>0</v>
          </cell>
        </row>
        <row r="39">
          <cell r="B39">
            <v>210734</v>
          </cell>
          <cell r="C39">
            <v>0</v>
          </cell>
          <cell r="E39">
            <v>231102</v>
          </cell>
          <cell r="F39">
            <v>0</v>
          </cell>
        </row>
        <row r="40">
          <cell r="B40">
            <v>210735</v>
          </cell>
          <cell r="C40">
            <v>0</v>
          </cell>
          <cell r="E40">
            <v>231103</v>
          </cell>
          <cell r="F40">
            <v>0</v>
          </cell>
        </row>
        <row r="41">
          <cell r="B41">
            <v>210736</v>
          </cell>
          <cell r="C41">
            <v>856</v>
          </cell>
          <cell r="E41">
            <v>231104</v>
          </cell>
          <cell r="F41">
            <v>0</v>
          </cell>
        </row>
        <row r="42">
          <cell r="B42">
            <v>210731</v>
          </cell>
          <cell r="C42">
            <v>0</v>
          </cell>
          <cell r="E42">
            <v>231105</v>
          </cell>
          <cell r="F42">
            <v>0</v>
          </cell>
        </row>
        <row r="43">
          <cell r="B43">
            <v>210800</v>
          </cell>
          <cell r="C43">
            <v>0</v>
          </cell>
          <cell r="E43">
            <v>231106</v>
          </cell>
          <cell r="F43">
            <v>0</v>
          </cell>
        </row>
        <row r="44">
          <cell r="B44">
            <v>210801</v>
          </cell>
          <cell r="C44">
            <v>0</v>
          </cell>
          <cell r="E44">
            <v>231107</v>
          </cell>
          <cell r="F44">
            <v>0</v>
          </cell>
        </row>
        <row r="45">
          <cell r="B45">
            <v>210802</v>
          </cell>
          <cell r="C45">
            <v>0</v>
          </cell>
          <cell r="E45">
            <v>231110</v>
          </cell>
          <cell r="F45">
            <v>0</v>
          </cell>
        </row>
        <row r="46">
          <cell r="B46">
            <v>210803</v>
          </cell>
          <cell r="C46">
            <v>0</v>
          </cell>
          <cell r="E46">
            <v>231111</v>
          </cell>
          <cell r="F46">
            <v>0</v>
          </cell>
        </row>
        <row r="47">
          <cell r="B47">
            <v>210804</v>
          </cell>
          <cell r="C47">
            <v>0</v>
          </cell>
          <cell r="E47">
            <v>231112</v>
          </cell>
          <cell r="F47">
            <v>0</v>
          </cell>
        </row>
        <row r="48">
          <cell r="B48">
            <v>210805</v>
          </cell>
          <cell r="C48">
            <v>0</v>
          </cell>
          <cell r="E48">
            <v>231113</v>
          </cell>
          <cell r="F48">
            <v>0</v>
          </cell>
        </row>
        <row r="49">
          <cell r="B49">
            <v>210821</v>
          </cell>
          <cell r="C49">
            <v>0</v>
          </cell>
          <cell r="E49">
            <v>231114</v>
          </cell>
          <cell r="F49">
            <v>0</v>
          </cell>
        </row>
        <row r="50">
          <cell r="B50">
            <v>210900</v>
          </cell>
          <cell r="C50">
            <v>4673834</v>
          </cell>
          <cell r="E50">
            <v>231115</v>
          </cell>
          <cell r="F50">
            <v>0</v>
          </cell>
        </row>
        <row r="51">
          <cell r="B51">
            <v>210901</v>
          </cell>
          <cell r="C51">
            <v>163508</v>
          </cell>
          <cell r="E51">
            <v>231116</v>
          </cell>
          <cell r="F51">
            <v>0</v>
          </cell>
        </row>
        <row r="52">
          <cell r="B52">
            <v>210902</v>
          </cell>
          <cell r="C52">
            <v>0</v>
          </cell>
          <cell r="E52">
            <v>231117</v>
          </cell>
          <cell r="F52">
            <v>0</v>
          </cell>
        </row>
        <row r="53">
          <cell r="B53">
            <v>210903</v>
          </cell>
          <cell r="C53">
            <v>0</v>
          </cell>
          <cell r="E53">
            <v>231118</v>
          </cell>
          <cell r="F53">
            <v>0</v>
          </cell>
        </row>
        <row r="54">
          <cell r="B54">
            <v>210908</v>
          </cell>
          <cell r="C54">
            <v>0</v>
          </cell>
          <cell r="E54">
            <v>231121</v>
          </cell>
          <cell r="F54">
            <v>0</v>
          </cell>
        </row>
        <row r="55">
          <cell r="B55">
            <v>210905</v>
          </cell>
          <cell r="C55">
            <v>4507579</v>
          </cell>
          <cell r="E55">
            <v>231122</v>
          </cell>
          <cell r="F55">
            <v>0</v>
          </cell>
        </row>
        <row r="56">
          <cell r="B56">
            <v>210909</v>
          </cell>
          <cell r="C56">
            <v>0</v>
          </cell>
          <cell r="E56">
            <v>231123</v>
          </cell>
          <cell r="F56">
            <v>3176</v>
          </cell>
        </row>
        <row r="57">
          <cell r="B57">
            <v>210910</v>
          </cell>
          <cell r="C57">
            <v>0</v>
          </cell>
          <cell r="E57">
            <v>231124</v>
          </cell>
          <cell r="F57">
            <v>0</v>
          </cell>
        </row>
        <row r="58">
          <cell r="B58">
            <v>210914</v>
          </cell>
          <cell r="C58">
            <v>0</v>
          </cell>
          <cell r="E58">
            <v>231125</v>
          </cell>
          <cell r="F58">
            <v>3176</v>
          </cell>
        </row>
        <row r="59">
          <cell r="B59">
            <v>210915</v>
          </cell>
          <cell r="C59">
            <v>0</v>
          </cell>
          <cell r="E59">
            <v>231126</v>
          </cell>
          <cell r="F59">
            <v>0</v>
          </cell>
        </row>
        <row r="60">
          <cell r="B60">
            <v>210916</v>
          </cell>
          <cell r="C60">
            <v>0</v>
          </cell>
          <cell r="E60">
            <v>231131</v>
          </cell>
          <cell r="F60">
            <v>0</v>
          </cell>
        </row>
        <row r="61">
          <cell r="B61">
            <v>210920</v>
          </cell>
          <cell r="C61">
            <v>0</v>
          </cell>
          <cell r="E61">
            <v>232000</v>
          </cell>
          <cell r="F61">
            <v>260795</v>
          </cell>
        </row>
        <row r="62">
          <cell r="B62">
            <v>210921</v>
          </cell>
          <cell r="C62">
            <v>0</v>
          </cell>
          <cell r="E62">
            <v>232001</v>
          </cell>
          <cell r="F62">
            <v>260795</v>
          </cell>
        </row>
        <row r="63">
          <cell r="B63">
            <v>210922</v>
          </cell>
          <cell r="C63">
            <v>0</v>
          </cell>
          <cell r="E63">
            <v>232002</v>
          </cell>
          <cell r="F63">
            <v>0</v>
          </cell>
        </row>
        <row r="64">
          <cell r="B64">
            <v>210923</v>
          </cell>
          <cell r="C64">
            <v>0</v>
          </cell>
          <cell r="E64">
            <v>232003</v>
          </cell>
          <cell r="F64">
            <v>0</v>
          </cell>
        </row>
        <row r="65">
          <cell r="B65">
            <v>210927</v>
          </cell>
          <cell r="C65">
            <v>0</v>
          </cell>
          <cell r="E65">
            <v>232004</v>
          </cell>
          <cell r="F65">
            <v>0</v>
          </cell>
        </row>
        <row r="66">
          <cell r="B66">
            <v>210928</v>
          </cell>
          <cell r="C66">
            <v>0</v>
          </cell>
          <cell r="E66">
            <v>232005</v>
          </cell>
          <cell r="F66">
            <v>0</v>
          </cell>
        </row>
        <row r="67">
          <cell r="B67">
            <v>210929</v>
          </cell>
          <cell r="C67">
            <v>0</v>
          </cell>
          <cell r="E67">
            <v>232021</v>
          </cell>
          <cell r="F67">
            <v>0</v>
          </cell>
        </row>
        <row r="68">
          <cell r="B68">
            <v>210930</v>
          </cell>
          <cell r="C68">
            <v>0</v>
          </cell>
          <cell r="E68">
            <v>232100</v>
          </cell>
          <cell r="F68">
            <v>0</v>
          </cell>
        </row>
        <row r="69">
          <cell r="B69">
            <v>210931</v>
          </cell>
          <cell r="C69">
            <v>0</v>
          </cell>
          <cell r="E69">
            <v>232101</v>
          </cell>
          <cell r="F69">
            <v>0</v>
          </cell>
        </row>
        <row r="70">
          <cell r="B70">
            <v>210936</v>
          </cell>
          <cell r="C70">
            <v>0</v>
          </cell>
          <cell r="E70">
            <v>232102</v>
          </cell>
          <cell r="F70">
            <v>0</v>
          </cell>
        </row>
        <row r="71">
          <cell r="B71">
            <v>210937</v>
          </cell>
          <cell r="C71">
            <v>0</v>
          </cell>
          <cell r="E71">
            <v>232103</v>
          </cell>
          <cell r="F71">
            <v>0</v>
          </cell>
        </row>
        <row r="72">
          <cell r="B72">
            <v>210938</v>
          </cell>
          <cell r="C72">
            <v>0</v>
          </cell>
          <cell r="E72">
            <v>232200</v>
          </cell>
          <cell r="F72">
            <v>14088</v>
          </cell>
        </row>
        <row r="73">
          <cell r="B73">
            <v>210940</v>
          </cell>
          <cell r="C73">
            <v>0</v>
          </cell>
          <cell r="E73">
            <v>232201</v>
          </cell>
          <cell r="F73">
            <v>13900</v>
          </cell>
        </row>
        <row r="74">
          <cell r="B74">
            <v>210941</v>
          </cell>
          <cell r="C74">
            <v>0</v>
          </cell>
          <cell r="E74">
            <v>232211</v>
          </cell>
          <cell r="F74">
            <v>188</v>
          </cell>
        </row>
        <row r="75">
          <cell r="B75">
            <v>210942</v>
          </cell>
          <cell r="C75">
            <v>0</v>
          </cell>
          <cell r="E75">
            <v>232212</v>
          </cell>
          <cell r="F75">
            <v>0</v>
          </cell>
        </row>
        <row r="76">
          <cell r="B76">
            <v>210943</v>
          </cell>
          <cell r="C76">
            <v>0</v>
          </cell>
          <cell r="E76">
            <v>232213</v>
          </cell>
          <cell r="F76">
            <v>188</v>
          </cell>
        </row>
        <row r="77">
          <cell r="B77">
            <v>210944</v>
          </cell>
          <cell r="C77">
            <v>0</v>
          </cell>
          <cell r="E77">
            <v>232300</v>
          </cell>
          <cell r="F77">
            <v>0</v>
          </cell>
        </row>
        <row r="78">
          <cell r="B78">
            <v>210945</v>
          </cell>
          <cell r="C78">
            <v>0</v>
          </cell>
          <cell r="E78">
            <v>232301</v>
          </cell>
          <cell r="F78">
            <v>0</v>
          </cell>
        </row>
        <row r="79">
          <cell r="B79">
            <v>210946</v>
          </cell>
          <cell r="C79">
            <v>0</v>
          </cell>
          <cell r="E79">
            <v>232302</v>
          </cell>
          <cell r="F79">
            <v>0</v>
          </cell>
        </row>
        <row r="80">
          <cell r="B80">
            <v>210949</v>
          </cell>
          <cell r="C80">
            <v>0</v>
          </cell>
          <cell r="E80">
            <v>232311</v>
          </cell>
          <cell r="F80">
            <v>0</v>
          </cell>
        </row>
        <row r="81">
          <cell r="B81">
            <v>210950</v>
          </cell>
          <cell r="C81">
            <v>0</v>
          </cell>
          <cell r="E81">
            <v>232500</v>
          </cell>
          <cell r="F81">
            <v>15002</v>
          </cell>
        </row>
        <row r="82">
          <cell r="B82">
            <v>210951</v>
          </cell>
          <cell r="C82">
            <v>2747</v>
          </cell>
          <cell r="E82">
            <v>232501</v>
          </cell>
          <cell r="F82">
            <v>7349</v>
          </cell>
        </row>
        <row r="83">
          <cell r="B83">
            <v>210961</v>
          </cell>
          <cell r="C83">
            <v>0</v>
          </cell>
          <cell r="E83">
            <v>232502</v>
          </cell>
          <cell r="F83">
            <v>7175</v>
          </cell>
        </row>
        <row r="84">
          <cell r="B84">
            <v>210962</v>
          </cell>
          <cell r="C84">
            <v>0</v>
          </cell>
          <cell r="E84">
            <v>232503</v>
          </cell>
          <cell r="F84">
            <v>0</v>
          </cell>
        </row>
        <row r="85">
          <cell r="B85">
            <v>210963</v>
          </cell>
          <cell r="C85">
            <v>0</v>
          </cell>
          <cell r="E85">
            <v>232504</v>
          </cell>
          <cell r="F85">
            <v>0</v>
          </cell>
        </row>
        <row r="86">
          <cell r="B86">
            <v>210964</v>
          </cell>
          <cell r="C86">
            <v>0</v>
          </cell>
          <cell r="E86">
            <v>232505</v>
          </cell>
          <cell r="F86">
            <v>0</v>
          </cell>
        </row>
        <row r="87">
          <cell r="B87">
            <v>210965</v>
          </cell>
          <cell r="C87">
            <v>0</v>
          </cell>
          <cell r="E87">
            <v>232506</v>
          </cell>
          <cell r="F87">
            <v>0</v>
          </cell>
        </row>
        <row r="88">
          <cell r="B88">
            <v>211000</v>
          </cell>
          <cell r="C88">
            <v>0</v>
          </cell>
          <cell r="E88">
            <v>232507</v>
          </cell>
          <cell r="F88">
            <v>0</v>
          </cell>
        </row>
        <row r="89">
          <cell r="B89">
            <v>211001</v>
          </cell>
          <cell r="C89">
            <v>0</v>
          </cell>
          <cell r="E89">
            <v>232508</v>
          </cell>
          <cell r="F89">
            <v>0</v>
          </cell>
        </row>
        <row r="90">
          <cell r="B90">
            <v>211002</v>
          </cell>
          <cell r="C90">
            <v>0</v>
          </cell>
          <cell r="E90">
            <v>232509</v>
          </cell>
          <cell r="F90">
            <v>0</v>
          </cell>
        </row>
        <row r="91">
          <cell r="B91">
            <v>211003</v>
          </cell>
          <cell r="C91">
            <v>0</v>
          </cell>
          <cell r="E91">
            <v>232510</v>
          </cell>
          <cell r="F91">
            <v>0</v>
          </cell>
        </row>
        <row r="92">
          <cell r="B92">
            <v>211100</v>
          </cell>
          <cell r="C92">
            <v>34651</v>
          </cell>
          <cell r="E92">
            <v>232511</v>
          </cell>
          <cell r="F92">
            <v>455</v>
          </cell>
        </row>
        <row r="93">
          <cell r="B93">
            <v>211101</v>
          </cell>
          <cell r="C93">
            <v>8491</v>
          </cell>
          <cell r="E93">
            <v>232512</v>
          </cell>
          <cell r="F93">
            <v>22</v>
          </cell>
        </row>
        <row r="94">
          <cell r="B94">
            <v>211102</v>
          </cell>
          <cell r="C94">
            <v>7017</v>
          </cell>
          <cell r="E94">
            <v>232531</v>
          </cell>
          <cell r="F94">
            <v>0</v>
          </cell>
        </row>
        <row r="95">
          <cell r="B95">
            <v>211103</v>
          </cell>
          <cell r="C95">
            <v>0</v>
          </cell>
          <cell r="E95">
            <v>233000</v>
          </cell>
          <cell r="F95">
            <v>10240000</v>
          </cell>
        </row>
        <row r="96">
          <cell r="B96">
            <v>211104</v>
          </cell>
          <cell r="C96">
            <v>19136</v>
          </cell>
          <cell r="E96">
            <v>233001</v>
          </cell>
          <cell r="F96">
            <v>0</v>
          </cell>
        </row>
        <row r="97">
          <cell r="B97">
            <v>211105</v>
          </cell>
          <cell r="C97">
            <v>0</v>
          </cell>
          <cell r="E97">
            <v>233002</v>
          </cell>
          <cell r="F97">
            <v>0</v>
          </cell>
        </row>
        <row r="98">
          <cell r="B98">
            <v>211106</v>
          </cell>
          <cell r="C98">
            <v>0</v>
          </cell>
          <cell r="E98">
            <v>233003</v>
          </cell>
          <cell r="F98">
            <v>0</v>
          </cell>
        </row>
        <row r="99">
          <cell r="B99">
            <v>211107</v>
          </cell>
          <cell r="C99">
            <v>0</v>
          </cell>
          <cell r="E99">
            <v>233004</v>
          </cell>
          <cell r="F99">
            <v>0</v>
          </cell>
        </row>
        <row r="100">
          <cell r="B100">
            <v>211108</v>
          </cell>
          <cell r="C100">
            <v>0</v>
          </cell>
          <cell r="E100">
            <v>233010</v>
          </cell>
          <cell r="F100">
            <v>0</v>
          </cell>
        </row>
        <row r="101">
          <cell r="B101">
            <v>211109</v>
          </cell>
          <cell r="C101">
            <v>0</v>
          </cell>
          <cell r="E101">
            <v>233011</v>
          </cell>
          <cell r="F101">
            <v>0</v>
          </cell>
        </row>
        <row r="102">
          <cell r="B102">
            <v>211110</v>
          </cell>
          <cell r="C102">
            <v>0</v>
          </cell>
          <cell r="E102">
            <v>233043</v>
          </cell>
          <cell r="F102">
            <v>0</v>
          </cell>
        </row>
        <row r="103">
          <cell r="B103">
            <v>211111</v>
          </cell>
          <cell r="C103">
            <v>0</v>
          </cell>
          <cell r="E103">
            <v>233044</v>
          </cell>
          <cell r="F103">
            <v>0</v>
          </cell>
        </row>
        <row r="104">
          <cell r="B104">
            <v>211112</v>
          </cell>
          <cell r="C104">
            <v>7</v>
          </cell>
          <cell r="E104">
            <v>233045</v>
          </cell>
          <cell r="F104">
            <v>0</v>
          </cell>
        </row>
        <row r="105">
          <cell r="B105">
            <v>211131</v>
          </cell>
          <cell r="C105">
            <v>0</v>
          </cell>
          <cell r="E105">
            <v>233046</v>
          </cell>
          <cell r="F105">
            <v>0</v>
          </cell>
        </row>
        <row r="106">
          <cell r="B106">
            <v>211200</v>
          </cell>
          <cell r="C106">
            <v>0</v>
          </cell>
          <cell r="E106">
            <v>233047</v>
          </cell>
          <cell r="F106">
            <v>0</v>
          </cell>
        </row>
        <row r="107">
          <cell r="B107">
            <v>211300</v>
          </cell>
          <cell r="C107">
            <v>121546</v>
          </cell>
          <cell r="E107">
            <v>233012</v>
          </cell>
          <cell r="F107">
            <v>0</v>
          </cell>
        </row>
        <row r="108">
          <cell r="B108">
            <v>211301</v>
          </cell>
          <cell r="C108">
            <v>121546</v>
          </cell>
          <cell r="E108">
            <v>233013</v>
          </cell>
          <cell r="F108">
            <v>0</v>
          </cell>
        </row>
        <row r="109">
          <cell r="B109">
            <v>211302</v>
          </cell>
          <cell r="C109">
            <v>0</v>
          </cell>
          <cell r="E109">
            <v>233015</v>
          </cell>
          <cell r="F109">
            <v>500000</v>
          </cell>
        </row>
        <row r="110">
          <cell r="B110">
            <v>211303</v>
          </cell>
          <cell r="C110">
            <v>0</v>
          </cell>
          <cell r="E110">
            <v>233016</v>
          </cell>
          <cell r="F110">
            <v>0</v>
          </cell>
        </row>
        <row r="111">
          <cell r="B111">
            <v>211304</v>
          </cell>
          <cell r="C111">
            <v>0</v>
          </cell>
          <cell r="E111">
            <v>233018</v>
          </cell>
          <cell r="F111">
            <v>0</v>
          </cell>
        </row>
        <row r="112">
          <cell r="B112">
            <v>211305</v>
          </cell>
          <cell r="C112">
            <v>0</v>
          </cell>
          <cell r="E112">
            <v>233019</v>
          </cell>
          <cell r="F112">
            <v>0</v>
          </cell>
        </row>
        <row r="113">
          <cell r="B113">
            <v>211306</v>
          </cell>
          <cell r="C113">
            <v>0</v>
          </cell>
          <cell r="E113">
            <v>233020</v>
          </cell>
          <cell r="F113">
            <v>0</v>
          </cell>
        </row>
        <row r="114">
          <cell r="B114">
            <v>211307</v>
          </cell>
          <cell r="C114">
            <v>0</v>
          </cell>
          <cell r="E114">
            <v>233021</v>
          </cell>
          <cell r="F114">
            <v>0</v>
          </cell>
        </row>
        <row r="115">
          <cell r="B115">
            <v>211308</v>
          </cell>
          <cell r="C115">
            <v>0</v>
          </cell>
          <cell r="E115">
            <v>233023</v>
          </cell>
          <cell r="F115">
            <v>0</v>
          </cell>
        </row>
        <row r="116">
          <cell r="B116">
            <v>211309</v>
          </cell>
          <cell r="C116">
            <v>0</v>
          </cell>
          <cell r="E116">
            <v>233024</v>
          </cell>
          <cell r="F116">
            <v>0</v>
          </cell>
        </row>
        <row r="117">
          <cell r="B117">
            <v>211310</v>
          </cell>
          <cell r="C117">
            <v>9199</v>
          </cell>
          <cell r="E117">
            <v>233025</v>
          </cell>
          <cell r="F117">
            <v>0</v>
          </cell>
        </row>
        <row r="118">
          <cell r="B118">
            <v>211311</v>
          </cell>
          <cell r="C118">
            <v>0</v>
          </cell>
          <cell r="E118">
            <v>233026</v>
          </cell>
          <cell r="F118">
            <v>0</v>
          </cell>
        </row>
        <row r="119">
          <cell r="B119">
            <v>211312</v>
          </cell>
          <cell r="C119">
            <v>0</v>
          </cell>
          <cell r="E119">
            <v>233028</v>
          </cell>
          <cell r="F119">
            <v>0</v>
          </cell>
        </row>
        <row r="120">
          <cell r="B120">
            <v>211313</v>
          </cell>
          <cell r="C120">
            <v>0</v>
          </cell>
          <cell r="E120">
            <v>233029</v>
          </cell>
          <cell r="F120">
            <v>0</v>
          </cell>
        </row>
        <row r="121">
          <cell r="B121">
            <v>211321</v>
          </cell>
          <cell r="C121">
            <v>112348</v>
          </cell>
          <cell r="E121">
            <v>233030</v>
          </cell>
          <cell r="F121">
            <v>0</v>
          </cell>
        </row>
        <row r="122">
          <cell r="B122">
            <v>211331</v>
          </cell>
          <cell r="C122">
            <v>0</v>
          </cell>
          <cell r="E122">
            <v>233031</v>
          </cell>
          <cell r="F122">
            <v>0</v>
          </cell>
        </row>
        <row r="123">
          <cell r="B123">
            <v>211400</v>
          </cell>
          <cell r="C123">
            <v>0</v>
          </cell>
          <cell r="E123">
            <v>233033</v>
          </cell>
          <cell r="F123">
            <v>0</v>
          </cell>
        </row>
        <row r="124">
          <cell r="B124">
            <v>211401</v>
          </cell>
          <cell r="C124">
            <v>0</v>
          </cell>
          <cell r="E124">
            <v>233034</v>
          </cell>
          <cell r="F124">
            <v>0</v>
          </cell>
        </row>
        <row r="125">
          <cell r="B125">
            <v>211402</v>
          </cell>
          <cell r="C125">
            <v>0</v>
          </cell>
          <cell r="E125">
            <v>233035</v>
          </cell>
          <cell r="F125">
            <v>0</v>
          </cell>
        </row>
        <row r="126">
          <cell r="B126">
            <v>211403</v>
          </cell>
          <cell r="C126">
            <v>0</v>
          </cell>
          <cell r="E126">
            <v>233036</v>
          </cell>
          <cell r="F126">
            <v>0</v>
          </cell>
        </row>
        <row r="127">
          <cell r="B127">
            <v>211411</v>
          </cell>
          <cell r="C127">
            <v>0</v>
          </cell>
          <cell r="E127">
            <v>233038</v>
          </cell>
          <cell r="F127">
            <v>0</v>
          </cell>
        </row>
        <row r="128">
          <cell r="B128">
            <v>211500</v>
          </cell>
          <cell r="C128">
            <v>0</v>
          </cell>
          <cell r="E128">
            <v>233039</v>
          </cell>
          <cell r="F128">
            <v>0</v>
          </cell>
        </row>
        <row r="129">
          <cell r="B129">
            <v>211501</v>
          </cell>
          <cell r="C129">
            <v>0</v>
          </cell>
          <cell r="E129">
            <v>233040</v>
          </cell>
          <cell r="F129">
            <v>0</v>
          </cell>
        </row>
        <row r="130">
          <cell r="B130">
            <v>211515</v>
          </cell>
          <cell r="C130">
            <v>0</v>
          </cell>
          <cell r="E130">
            <v>233041</v>
          </cell>
          <cell r="F130">
            <v>0</v>
          </cell>
        </row>
        <row r="131">
          <cell r="B131">
            <v>211516</v>
          </cell>
          <cell r="C131">
            <v>0</v>
          </cell>
          <cell r="E131">
            <v>233042</v>
          </cell>
          <cell r="F131">
            <v>0</v>
          </cell>
        </row>
        <row r="132">
          <cell r="B132">
            <v>211502</v>
          </cell>
          <cell r="C132">
            <v>0</v>
          </cell>
          <cell r="E132">
            <v>233048</v>
          </cell>
          <cell r="F132">
            <v>0</v>
          </cell>
        </row>
        <row r="133">
          <cell r="B133">
            <v>211509</v>
          </cell>
          <cell r="C133">
            <v>0</v>
          </cell>
          <cell r="E133">
            <v>233050</v>
          </cell>
          <cell r="F133">
            <v>0</v>
          </cell>
        </row>
        <row r="134">
          <cell r="B134">
            <v>211510</v>
          </cell>
          <cell r="C134">
            <v>0</v>
          </cell>
          <cell r="E134">
            <v>233051</v>
          </cell>
          <cell r="F134">
            <v>400000</v>
          </cell>
        </row>
        <row r="135">
          <cell r="B135">
            <v>211503</v>
          </cell>
          <cell r="C135">
            <v>0</v>
          </cell>
          <cell r="E135">
            <v>233052</v>
          </cell>
          <cell r="F135">
            <v>0</v>
          </cell>
        </row>
        <row r="136">
          <cell r="B136">
            <v>211504</v>
          </cell>
          <cell r="C136">
            <v>0</v>
          </cell>
          <cell r="E136">
            <v>233053</v>
          </cell>
          <cell r="F136">
            <v>0</v>
          </cell>
        </row>
        <row r="137">
          <cell r="B137">
            <v>211505</v>
          </cell>
          <cell r="C137">
            <v>0</v>
          </cell>
          <cell r="E137">
            <v>233054</v>
          </cell>
          <cell r="F137">
            <v>0</v>
          </cell>
        </row>
        <row r="138">
          <cell r="B138">
            <v>211506</v>
          </cell>
          <cell r="C138">
            <v>0</v>
          </cell>
          <cell r="E138">
            <v>233055</v>
          </cell>
          <cell r="F138">
            <v>400000</v>
          </cell>
        </row>
        <row r="139">
          <cell r="B139">
            <v>211507</v>
          </cell>
          <cell r="C139">
            <v>0</v>
          </cell>
          <cell r="E139">
            <v>233056</v>
          </cell>
          <cell r="F139">
            <v>0</v>
          </cell>
        </row>
        <row r="140">
          <cell r="B140">
            <v>211508</v>
          </cell>
          <cell r="C140">
            <v>0</v>
          </cell>
          <cell r="E140">
            <v>233060</v>
          </cell>
          <cell r="F140">
            <v>4800000</v>
          </cell>
        </row>
        <row r="141">
          <cell r="B141">
            <v>211511</v>
          </cell>
          <cell r="C141">
            <v>0</v>
          </cell>
          <cell r="E141">
            <v>233061</v>
          </cell>
          <cell r="F141">
            <v>0</v>
          </cell>
        </row>
        <row r="142">
          <cell r="B142">
            <v>211512</v>
          </cell>
          <cell r="C142">
            <v>0</v>
          </cell>
          <cell r="E142">
            <v>233062</v>
          </cell>
          <cell r="F142">
            <v>2800000</v>
          </cell>
        </row>
        <row r="143">
          <cell r="B143">
            <v>211513</v>
          </cell>
          <cell r="C143">
            <v>0</v>
          </cell>
          <cell r="E143">
            <v>233063</v>
          </cell>
          <cell r="F143">
            <v>0</v>
          </cell>
        </row>
        <row r="144">
          <cell r="B144">
            <v>211514</v>
          </cell>
          <cell r="C144">
            <v>0</v>
          </cell>
          <cell r="E144">
            <v>233064</v>
          </cell>
          <cell r="F144">
            <v>0</v>
          </cell>
        </row>
        <row r="145">
          <cell r="B145">
            <v>211517</v>
          </cell>
          <cell r="C145">
            <v>0</v>
          </cell>
          <cell r="E145">
            <v>233065</v>
          </cell>
          <cell r="F145">
            <v>2000000</v>
          </cell>
        </row>
        <row r="146">
          <cell r="B146">
            <v>211518</v>
          </cell>
          <cell r="C146">
            <v>0</v>
          </cell>
          <cell r="E146">
            <v>233066</v>
          </cell>
          <cell r="F146">
            <v>0</v>
          </cell>
        </row>
        <row r="147">
          <cell r="B147">
            <v>211521</v>
          </cell>
          <cell r="C147">
            <v>0</v>
          </cell>
          <cell r="E147">
            <v>233067</v>
          </cell>
          <cell r="F147">
            <v>0</v>
          </cell>
        </row>
        <row r="148">
          <cell r="B148">
            <v>211600</v>
          </cell>
          <cell r="C148">
            <v>5433</v>
          </cell>
          <cell r="E148">
            <v>233068</v>
          </cell>
          <cell r="F148">
            <v>0</v>
          </cell>
        </row>
        <row r="149">
          <cell r="B149">
            <v>211601</v>
          </cell>
          <cell r="C149">
            <v>5148</v>
          </cell>
          <cell r="E149">
            <v>233069</v>
          </cell>
          <cell r="F149">
            <v>0</v>
          </cell>
        </row>
        <row r="150">
          <cell r="B150">
            <v>211602</v>
          </cell>
          <cell r="C150">
            <v>0</v>
          </cell>
          <cell r="E150">
            <v>233070</v>
          </cell>
          <cell r="F150">
            <v>0</v>
          </cell>
        </row>
        <row r="151">
          <cell r="B151">
            <v>211603</v>
          </cell>
          <cell r="C151">
            <v>0</v>
          </cell>
          <cell r="E151">
            <v>233071</v>
          </cell>
          <cell r="F151">
            <v>0</v>
          </cell>
        </row>
        <row r="152">
          <cell r="B152">
            <v>211604</v>
          </cell>
          <cell r="C152">
            <v>0</v>
          </cell>
          <cell r="E152">
            <v>233072</v>
          </cell>
          <cell r="F152">
            <v>0</v>
          </cell>
        </row>
        <row r="153">
          <cell r="B153">
            <v>211605</v>
          </cell>
          <cell r="C153">
            <v>0</v>
          </cell>
          <cell r="E153">
            <v>233073</v>
          </cell>
          <cell r="F153">
            <v>0</v>
          </cell>
        </row>
        <row r="154">
          <cell r="B154">
            <v>211606</v>
          </cell>
          <cell r="C154">
            <v>0</v>
          </cell>
          <cell r="E154">
            <v>233074</v>
          </cell>
          <cell r="F154">
            <v>0</v>
          </cell>
        </row>
        <row r="155">
          <cell r="B155">
            <v>211607</v>
          </cell>
          <cell r="C155">
            <v>0</v>
          </cell>
          <cell r="E155">
            <v>233076</v>
          </cell>
          <cell r="F155">
            <v>0</v>
          </cell>
        </row>
        <row r="156">
          <cell r="B156">
            <v>211608</v>
          </cell>
          <cell r="C156">
            <v>0</v>
          </cell>
          <cell r="E156">
            <v>233077</v>
          </cell>
          <cell r="F156">
            <v>0</v>
          </cell>
        </row>
        <row r="157">
          <cell r="B157">
            <v>211609</v>
          </cell>
          <cell r="C157">
            <v>0</v>
          </cell>
          <cell r="E157">
            <v>233078</v>
          </cell>
          <cell r="F157">
            <v>0</v>
          </cell>
        </row>
        <row r="158">
          <cell r="B158">
            <v>211610</v>
          </cell>
          <cell r="C158">
            <v>0</v>
          </cell>
          <cell r="E158">
            <v>233079</v>
          </cell>
          <cell r="F158">
            <v>0</v>
          </cell>
        </row>
        <row r="159">
          <cell r="B159">
            <v>211611</v>
          </cell>
          <cell r="C159">
            <v>0</v>
          </cell>
          <cell r="E159">
            <v>233080</v>
          </cell>
          <cell r="F159">
            <v>0</v>
          </cell>
        </row>
        <row r="160">
          <cell r="B160">
            <v>211612</v>
          </cell>
          <cell r="C160">
            <v>0</v>
          </cell>
          <cell r="E160">
            <v>233081</v>
          </cell>
          <cell r="F160">
            <v>0</v>
          </cell>
        </row>
        <row r="161">
          <cell r="B161">
            <v>211613</v>
          </cell>
          <cell r="C161">
            <v>0</v>
          </cell>
          <cell r="E161">
            <v>233084</v>
          </cell>
          <cell r="F161">
            <v>0</v>
          </cell>
        </row>
        <row r="162">
          <cell r="B162">
            <v>211614</v>
          </cell>
          <cell r="C162">
            <v>0</v>
          </cell>
          <cell r="E162">
            <v>233085</v>
          </cell>
          <cell r="F162">
            <v>0</v>
          </cell>
        </row>
        <row r="163">
          <cell r="B163">
            <v>211615</v>
          </cell>
          <cell r="C163">
            <v>0</v>
          </cell>
          <cell r="E163">
            <v>233086</v>
          </cell>
          <cell r="F163">
            <v>0</v>
          </cell>
        </row>
        <row r="164">
          <cell r="B164">
            <v>211631</v>
          </cell>
          <cell r="C164">
            <v>285</v>
          </cell>
          <cell r="E164">
            <v>233087</v>
          </cell>
          <cell r="F164">
            <v>0</v>
          </cell>
        </row>
        <row r="165">
          <cell r="B165">
            <v>211700</v>
          </cell>
          <cell r="C165">
            <v>0</v>
          </cell>
          <cell r="E165">
            <v>233088</v>
          </cell>
          <cell r="F165">
            <v>0</v>
          </cell>
        </row>
        <row r="166">
          <cell r="B166">
            <v>211701</v>
          </cell>
          <cell r="C166">
            <v>0</v>
          </cell>
          <cell r="E166">
            <v>233089</v>
          </cell>
          <cell r="F166">
            <v>0</v>
          </cell>
        </row>
        <row r="167">
          <cell r="B167">
            <v>211702</v>
          </cell>
          <cell r="C167">
            <v>0</v>
          </cell>
          <cell r="E167">
            <v>233090</v>
          </cell>
          <cell r="F167">
            <v>0</v>
          </cell>
        </row>
        <row r="168">
          <cell r="B168">
            <v>211703</v>
          </cell>
          <cell r="C168">
            <v>0</v>
          </cell>
          <cell r="E168">
            <v>233091</v>
          </cell>
          <cell r="F168">
            <v>4540000</v>
          </cell>
        </row>
        <row r="169">
          <cell r="B169">
            <v>211704</v>
          </cell>
          <cell r="C169">
            <v>0</v>
          </cell>
          <cell r="E169">
            <v>233092</v>
          </cell>
          <cell r="F169">
            <v>4540000</v>
          </cell>
        </row>
        <row r="170">
          <cell r="B170">
            <v>211705</v>
          </cell>
          <cell r="C170">
            <v>0</v>
          </cell>
          <cell r="E170">
            <v>233093</v>
          </cell>
          <cell r="F170">
            <v>0</v>
          </cell>
        </row>
        <row r="171">
          <cell r="B171">
            <v>211711</v>
          </cell>
          <cell r="C171">
            <v>0</v>
          </cell>
          <cell r="E171">
            <v>233094</v>
          </cell>
          <cell r="F171">
            <v>0</v>
          </cell>
        </row>
        <row r="172">
          <cell r="B172">
            <v>211712</v>
          </cell>
          <cell r="C172">
            <v>0</v>
          </cell>
          <cell r="E172">
            <v>233096</v>
          </cell>
          <cell r="F172">
            <v>0</v>
          </cell>
        </row>
        <row r="173">
          <cell r="B173">
            <v>211713</v>
          </cell>
          <cell r="C173">
            <v>0</v>
          </cell>
          <cell r="E173">
            <v>233097</v>
          </cell>
          <cell r="F173">
            <v>0</v>
          </cell>
        </row>
        <row r="174">
          <cell r="B174">
            <v>211721</v>
          </cell>
          <cell r="C174">
            <v>0</v>
          </cell>
          <cell r="E174">
            <v>233098</v>
          </cell>
          <cell r="F174">
            <v>0</v>
          </cell>
        </row>
        <row r="175">
          <cell r="B175">
            <v>211731</v>
          </cell>
          <cell r="C175">
            <v>0</v>
          </cell>
          <cell r="E175">
            <v>233300</v>
          </cell>
          <cell r="F175">
            <v>160582</v>
          </cell>
        </row>
        <row r="176">
          <cell r="B176">
            <v>211800</v>
          </cell>
          <cell r="C176">
            <v>0</v>
          </cell>
          <cell r="E176">
            <v>233301</v>
          </cell>
          <cell r="F176">
            <v>160582</v>
          </cell>
        </row>
        <row r="177">
          <cell r="B177">
            <v>211801</v>
          </cell>
          <cell r="C177">
            <v>0</v>
          </cell>
          <cell r="E177">
            <v>233302</v>
          </cell>
          <cell r="F177">
            <v>0</v>
          </cell>
        </row>
        <row r="178">
          <cell r="B178">
            <v>211802</v>
          </cell>
          <cell r="C178">
            <v>0</v>
          </cell>
          <cell r="E178">
            <v>233303</v>
          </cell>
          <cell r="F178">
            <v>0</v>
          </cell>
        </row>
        <row r="179">
          <cell r="B179">
            <v>211900</v>
          </cell>
          <cell r="C179">
            <v>0</v>
          </cell>
          <cell r="E179">
            <v>233304</v>
          </cell>
          <cell r="F179">
            <v>0</v>
          </cell>
        </row>
        <row r="180">
          <cell r="B180">
            <v>211901</v>
          </cell>
          <cell r="C180">
            <v>0</v>
          </cell>
          <cell r="E180">
            <v>233305</v>
          </cell>
          <cell r="F180">
            <v>0</v>
          </cell>
        </row>
        <row r="181">
          <cell r="B181">
            <v>211902</v>
          </cell>
          <cell r="C181">
            <v>0</v>
          </cell>
          <cell r="E181">
            <v>233306</v>
          </cell>
          <cell r="F181">
            <v>0</v>
          </cell>
        </row>
        <row r="182">
          <cell r="B182">
            <v>211903</v>
          </cell>
          <cell r="C182">
            <v>0</v>
          </cell>
          <cell r="E182">
            <v>233307</v>
          </cell>
          <cell r="F182">
            <v>0</v>
          </cell>
        </row>
        <row r="183">
          <cell r="B183">
            <v>211911</v>
          </cell>
          <cell r="C183">
            <v>0</v>
          </cell>
          <cell r="E183">
            <v>233308</v>
          </cell>
          <cell r="F183">
            <v>0</v>
          </cell>
        </row>
        <row r="184">
          <cell r="B184">
            <v>212800</v>
          </cell>
          <cell r="C184">
            <v>0</v>
          </cell>
          <cell r="E184">
            <v>233309</v>
          </cell>
          <cell r="F184">
            <v>0</v>
          </cell>
        </row>
        <row r="185">
          <cell r="B185">
            <v>212900</v>
          </cell>
          <cell r="C185">
            <v>31</v>
          </cell>
          <cell r="E185">
            <v>233310</v>
          </cell>
          <cell r="F185">
            <v>0</v>
          </cell>
        </row>
        <row r="186">
          <cell r="B186">
            <v>212901</v>
          </cell>
          <cell r="C186">
            <v>31</v>
          </cell>
          <cell r="E186">
            <v>233311</v>
          </cell>
          <cell r="F186">
            <v>0</v>
          </cell>
        </row>
        <row r="187">
          <cell r="B187">
            <v>212902</v>
          </cell>
          <cell r="C187">
            <v>0</v>
          </cell>
          <cell r="E187">
            <v>233312</v>
          </cell>
          <cell r="F187">
            <v>0</v>
          </cell>
        </row>
        <row r="188">
          <cell r="B188">
            <v>212940</v>
          </cell>
          <cell r="C188">
            <v>0</v>
          </cell>
          <cell r="E188">
            <v>233321</v>
          </cell>
          <cell r="F188">
            <v>160582</v>
          </cell>
        </row>
        <row r="189">
          <cell r="B189">
            <v>213000</v>
          </cell>
          <cell r="C189">
            <v>1389955</v>
          </cell>
          <cell r="E189">
            <v>233331</v>
          </cell>
          <cell r="F189">
            <v>0</v>
          </cell>
        </row>
        <row r="190">
          <cell r="B190">
            <v>213100</v>
          </cell>
          <cell r="C190">
            <v>1254095</v>
          </cell>
          <cell r="E190">
            <v>233400</v>
          </cell>
          <cell r="F190">
            <v>176072</v>
          </cell>
        </row>
        <row r="191">
          <cell r="B191">
            <v>213200</v>
          </cell>
          <cell r="C191">
            <v>0</v>
          </cell>
          <cell r="E191">
            <v>233401</v>
          </cell>
          <cell r="F191">
            <v>98</v>
          </cell>
        </row>
        <row r="192">
          <cell r="B192">
            <v>213201</v>
          </cell>
          <cell r="C192">
            <v>0</v>
          </cell>
          <cell r="E192">
            <v>233411</v>
          </cell>
          <cell r="F192">
            <v>174754</v>
          </cell>
        </row>
        <row r="193">
          <cell r="B193">
            <v>213202</v>
          </cell>
          <cell r="C193">
            <v>0</v>
          </cell>
          <cell r="E193">
            <v>233421</v>
          </cell>
          <cell r="F193">
            <v>1220</v>
          </cell>
        </row>
        <row r="194">
          <cell r="B194">
            <v>213203</v>
          </cell>
          <cell r="C194">
            <v>0</v>
          </cell>
          <cell r="E194">
            <v>233500</v>
          </cell>
          <cell r="F194">
            <v>228189</v>
          </cell>
        </row>
        <row r="195">
          <cell r="B195">
            <v>213204</v>
          </cell>
          <cell r="C195">
            <v>0</v>
          </cell>
          <cell r="E195">
            <v>233501</v>
          </cell>
          <cell r="F195">
            <v>258</v>
          </cell>
        </row>
        <row r="196">
          <cell r="B196">
            <v>213205</v>
          </cell>
          <cell r="C196">
            <v>0</v>
          </cell>
          <cell r="E196">
            <v>233502</v>
          </cell>
          <cell r="F196">
            <v>0</v>
          </cell>
        </row>
        <row r="197">
          <cell r="B197">
            <v>213206</v>
          </cell>
          <cell r="C197">
            <v>0</v>
          </cell>
          <cell r="E197">
            <v>233505</v>
          </cell>
          <cell r="F197">
            <v>258</v>
          </cell>
        </row>
        <row r="198">
          <cell r="B198">
            <v>213211</v>
          </cell>
          <cell r="C198">
            <v>0</v>
          </cell>
          <cell r="E198">
            <v>233513</v>
          </cell>
          <cell r="F198">
            <v>0</v>
          </cell>
        </row>
        <row r="199">
          <cell r="B199">
            <v>213212</v>
          </cell>
          <cell r="C199">
            <v>0</v>
          </cell>
          <cell r="E199">
            <v>233514</v>
          </cell>
          <cell r="F199">
            <v>24923</v>
          </cell>
        </row>
        <row r="200">
          <cell r="B200">
            <v>213213</v>
          </cell>
          <cell r="C200">
            <v>0</v>
          </cell>
          <cell r="E200">
            <v>233515</v>
          </cell>
          <cell r="F200">
            <v>0</v>
          </cell>
        </row>
        <row r="201">
          <cell r="B201">
            <v>213300</v>
          </cell>
          <cell r="C201">
            <v>0</v>
          </cell>
          <cell r="E201">
            <v>233516</v>
          </cell>
          <cell r="F201">
            <v>0</v>
          </cell>
        </row>
        <row r="202">
          <cell r="B202">
            <v>213301</v>
          </cell>
          <cell r="C202">
            <v>0</v>
          </cell>
          <cell r="E202">
            <v>233517</v>
          </cell>
          <cell r="F202">
            <v>0</v>
          </cell>
        </row>
        <row r="203">
          <cell r="B203">
            <v>213302</v>
          </cell>
          <cell r="C203">
            <v>0</v>
          </cell>
          <cell r="E203">
            <v>233518</v>
          </cell>
          <cell r="F203">
            <v>0</v>
          </cell>
        </row>
        <row r="204">
          <cell r="B204">
            <v>213400</v>
          </cell>
          <cell r="C204">
            <v>0</v>
          </cell>
          <cell r="E204">
            <v>233519</v>
          </cell>
          <cell r="F204">
            <v>0</v>
          </cell>
        </row>
        <row r="205">
          <cell r="B205">
            <v>213401</v>
          </cell>
          <cell r="C205">
            <v>0</v>
          </cell>
          <cell r="E205">
            <v>233520</v>
          </cell>
          <cell r="F205">
            <v>0</v>
          </cell>
        </row>
        <row r="206">
          <cell r="B206">
            <v>213402</v>
          </cell>
          <cell r="C206">
            <v>0</v>
          </cell>
          <cell r="E206">
            <v>233521</v>
          </cell>
          <cell r="F206">
            <v>203007</v>
          </cell>
        </row>
        <row r="207">
          <cell r="B207">
            <v>213403</v>
          </cell>
          <cell r="C207">
            <v>0</v>
          </cell>
          <cell r="E207">
            <v>233600</v>
          </cell>
          <cell r="F207">
            <v>0</v>
          </cell>
        </row>
        <row r="208">
          <cell r="B208">
            <v>213404</v>
          </cell>
          <cell r="C208">
            <v>0</v>
          </cell>
          <cell r="E208">
            <v>233601</v>
          </cell>
          <cell r="F208">
            <v>0</v>
          </cell>
        </row>
        <row r="209">
          <cell r="B209">
            <v>213405</v>
          </cell>
          <cell r="C209">
            <v>0</v>
          </cell>
          <cell r="E209">
            <v>233602</v>
          </cell>
          <cell r="F209">
            <v>0</v>
          </cell>
        </row>
        <row r="210">
          <cell r="B210">
            <v>213406</v>
          </cell>
          <cell r="C210">
            <v>0</v>
          </cell>
          <cell r="E210">
            <v>233603</v>
          </cell>
          <cell r="F210">
            <v>0</v>
          </cell>
        </row>
        <row r="211">
          <cell r="B211">
            <v>213407</v>
          </cell>
          <cell r="C211">
            <v>0</v>
          </cell>
          <cell r="E211">
            <v>233604</v>
          </cell>
          <cell r="F211">
            <v>0</v>
          </cell>
        </row>
        <row r="212">
          <cell r="B212">
            <v>213408</v>
          </cell>
          <cell r="C212">
            <v>0</v>
          </cell>
          <cell r="E212">
            <v>233610</v>
          </cell>
          <cell r="F212">
            <v>0</v>
          </cell>
        </row>
        <row r="213">
          <cell r="B213">
            <v>213409</v>
          </cell>
          <cell r="C213">
            <v>0</v>
          </cell>
          <cell r="E213">
            <v>233611</v>
          </cell>
          <cell r="F213">
            <v>0</v>
          </cell>
        </row>
        <row r="214">
          <cell r="B214">
            <v>213500</v>
          </cell>
          <cell r="C214">
            <v>0</v>
          </cell>
          <cell r="E214">
            <v>233612</v>
          </cell>
          <cell r="F214">
            <v>0</v>
          </cell>
        </row>
        <row r="215">
          <cell r="B215">
            <v>213501</v>
          </cell>
          <cell r="C215">
            <v>0</v>
          </cell>
          <cell r="E215">
            <v>233700</v>
          </cell>
          <cell r="F215">
            <v>0</v>
          </cell>
        </row>
        <row r="216">
          <cell r="B216">
            <v>213502</v>
          </cell>
          <cell r="C216">
            <v>0</v>
          </cell>
          <cell r="E216">
            <v>233701</v>
          </cell>
          <cell r="F216">
            <v>0</v>
          </cell>
        </row>
        <row r="217">
          <cell r="B217">
            <v>213503</v>
          </cell>
          <cell r="C217">
            <v>0</v>
          </cell>
          <cell r="E217">
            <v>233711</v>
          </cell>
          <cell r="F217">
            <v>0</v>
          </cell>
        </row>
        <row r="218">
          <cell r="B218">
            <v>213504</v>
          </cell>
          <cell r="C218">
            <v>0</v>
          </cell>
          <cell r="E218">
            <v>234000</v>
          </cell>
          <cell r="F218">
            <v>0</v>
          </cell>
        </row>
        <row r="219">
          <cell r="B219">
            <v>213505</v>
          </cell>
          <cell r="C219">
            <v>0</v>
          </cell>
          <cell r="E219">
            <v>234001</v>
          </cell>
          <cell r="F219">
            <v>0</v>
          </cell>
        </row>
        <row r="220">
          <cell r="B220">
            <v>213506</v>
          </cell>
          <cell r="C220">
            <v>0</v>
          </cell>
          <cell r="E220">
            <v>234002</v>
          </cell>
          <cell r="F220">
            <v>0</v>
          </cell>
        </row>
        <row r="221">
          <cell r="B221">
            <v>213507</v>
          </cell>
          <cell r="C221">
            <v>0</v>
          </cell>
          <cell r="E221">
            <v>234003</v>
          </cell>
          <cell r="F221">
            <v>0</v>
          </cell>
        </row>
        <row r="222">
          <cell r="B222">
            <v>213508</v>
          </cell>
          <cell r="C222">
            <v>0</v>
          </cell>
          <cell r="E222">
            <v>234004</v>
          </cell>
          <cell r="F222">
            <v>0</v>
          </cell>
        </row>
        <row r="223">
          <cell r="B223">
            <v>213509</v>
          </cell>
          <cell r="C223">
            <v>0</v>
          </cell>
          <cell r="E223">
            <v>234005</v>
          </cell>
          <cell r="F223">
            <v>0</v>
          </cell>
        </row>
        <row r="224">
          <cell r="B224">
            <v>213600</v>
          </cell>
          <cell r="C224">
            <v>15268</v>
          </cell>
          <cell r="E224">
            <v>234006</v>
          </cell>
          <cell r="F224">
            <v>0</v>
          </cell>
        </row>
        <row r="225">
          <cell r="B225">
            <v>213601</v>
          </cell>
          <cell r="C225">
            <v>0</v>
          </cell>
          <cell r="E225">
            <v>234007</v>
          </cell>
          <cell r="F225">
            <v>0</v>
          </cell>
        </row>
        <row r="226">
          <cell r="B226">
            <v>213602</v>
          </cell>
          <cell r="C226">
            <v>0</v>
          </cell>
          <cell r="E226">
            <v>234008</v>
          </cell>
          <cell r="F226">
            <v>0</v>
          </cell>
        </row>
        <row r="227">
          <cell r="B227">
            <v>213603</v>
          </cell>
          <cell r="C227">
            <v>0</v>
          </cell>
          <cell r="E227">
            <v>234009</v>
          </cell>
          <cell r="F227">
            <v>0</v>
          </cell>
        </row>
        <row r="228">
          <cell r="B228">
            <v>213604</v>
          </cell>
          <cell r="C228">
            <v>11512</v>
          </cell>
          <cell r="E228">
            <v>234010</v>
          </cell>
          <cell r="F228">
            <v>0</v>
          </cell>
        </row>
        <row r="229">
          <cell r="B229">
            <v>213605</v>
          </cell>
          <cell r="C229">
            <v>11512</v>
          </cell>
          <cell r="E229">
            <v>234020</v>
          </cell>
          <cell r="F229">
            <v>0</v>
          </cell>
        </row>
        <row r="230">
          <cell r="B230">
            <v>213606</v>
          </cell>
          <cell r="C230">
            <v>0</v>
          </cell>
          <cell r="E230">
            <v>234011</v>
          </cell>
          <cell r="F230">
            <v>0</v>
          </cell>
        </row>
        <row r="231">
          <cell r="B231">
            <v>213607</v>
          </cell>
          <cell r="C231">
            <v>3756</v>
          </cell>
          <cell r="E231">
            <v>234021</v>
          </cell>
          <cell r="F231">
            <v>0</v>
          </cell>
        </row>
        <row r="232">
          <cell r="B232">
            <v>213608</v>
          </cell>
          <cell r="C232">
            <v>0</v>
          </cell>
          <cell r="E232">
            <v>234022</v>
          </cell>
          <cell r="F232">
            <v>0</v>
          </cell>
        </row>
        <row r="233">
          <cell r="B233">
            <v>213609</v>
          </cell>
          <cell r="C233">
            <v>3756</v>
          </cell>
          <cell r="E233">
            <v>234023</v>
          </cell>
          <cell r="F233">
            <v>0</v>
          </cell>
        </row>
        <row r="234">
          <cell r="B234">
            <v>213700</v>
          </cell>
          <cell r="C234">
            <v>0</v>
          </cell>
          <cell r="E234">
            <v>234024</v>
          </cell>
          <cell r="F234">
            <v>0</v>
          </cell>
        </row>
        <row r="235">
          <cell r="B235">
            <v>213701</v>
          </cell>
          <cell r="C235">
            <v>0</v>
          </cell>
          <cell r="E235">
            <v>234030</v>
          </cell>
          <cell r="F235">
            <v>0</v>
          </cell>
        </row>
        <row r="236">
          <cell r="B236">
            <v>213702</v>
          </cell>
          <cell r="C236">
            <v>0</v>
          </cell>
          <cell r="E236">
            <v>234025</v>
          </cell>
          <cell r="F236">
            <v>0</v>
          </cell>
        </row>
        <row r="237">
          <cell r="B237">
            <v>213703</v>
          </cell>
          <cell r="C237">
            <v>0</v>
          </cell>
          <cell r="E237">
            <v>234031</v>
          </cell>
          <cell r="F237">
            <v>0</v>
          </cell>
        </row>
        <row r="238">
          <cell r="B238">
            <v>213704</v>
          </cell>
          <cell r="C238">
            <v>0</v>
          </cell>
          <cell r="E238">
            <v>234052</v>
          </cell>
          <cell r="F238">
            <v>0</v>
          </cell>
        </row>
        <row r="239">
          <cell r="B239">
            <v>213705</v>
          </cell>
          <cell r="C239">
            <v>0</v>
          </cell>
          <cell r="E239">
            <v>234053</v>
          </cell>
          <cell r="F239">
            <v>0</v>
          </cell>
        </row>
        <row r="240">
          <cell r="B240">
            <v>213706</v>
          </cell>
          <cell r="C240">
            <v>0</v>
          </cell>
          <cell r="E240">
            <v>234032</v>
          </cell>
          <cell r="F240">
            <v>0</v>
          </cell>
        </row>
        <row r="241">
          <cell r="B241">
            <v>213707</v>
          </cell>
          <cell r="C241">
            <v>0</v>
          </cell>
          <cell r="E241">
            <v>234033</v>
          </cell>
          <cell r="F241">
            <v>0</v>
          </cell>
        </row>
        <row r="242">
          <cell r="B242">
            <v>213708</v>
          </cell>
          <cell r="C242">
            <v>0</v>
          </cell>
          <cell r="E242">
            <v>234034</v>
          </cell>
          <cell r="F242">
            <v>0</v>
          </cell>
        </row>
        <row r="243">
          <cell r="B243">
            <v>213709</v>
          </cell>
          <cell r="C243">
            <v>0</v>
          </cell>
          <cell r="E243">
            <v>234035</v>
          </cell>
          <cell r="F243">
            <v>0</v>
          </cell>
        </row>
        <row r="244">
          <cell r="B244">
            <v>213710</v>
          </cell>
          <cell r="C244">
            <v>0</v>
          </cell>
          <cell r="E244">
            <v>234036</v>
          </cell>
          <cell r="F244">
            <v>0</v>
          </cell>
        </row>
        <row r="245">
          <cell r="B245">
            <v>213711</v>
          </cell>
          <cell r="C245">
            <v>0</v>
          </cell>
          <cell r="E245">
            <v>234037</v>
          </cell>
          <cell r="F245">
            <v>0</v>
          </cell>
        </row>
        <row r="246">
          <cell r="B246">
            <v>213712</v>
          </cell>
          <cell r="C246">
            <v>0</v>
          </cell>
          <cell r="E246">
            <v>234038</v>
          </cell>
          <cell r="F246">
            <v>0</v>
          </cell>
        </row>
        <row r="247">
          <cell r="B247">
            <v>213713</v>
          </cell>
          <cell r="C247">
            <v>0</v>
          </cell>
          <cell r="E247">
            <v>234044</v>
          </cell>
          <cell r="F247">
            <v>0</v>
          </cell>
        </row>
        <row r="248">
          <cell r="B248">
            <v>213714</v>
          </cell>
          <cell r="C248">
            <v>0</v>
          </cell>
          <cell r="E248">
            <v>234045</v>
          </cell>
          <cell r="F248">
            <v>0</v>
          </cell>
        </row>
        <row r="249">
          <cell r="B249">
            <v>213715</v>
          </cell>
          <cell r="C249">
            <v>0</v>
          </cell>
          <cell r="E249">
            <v>234046</v>
          </cell>
          <cell r="F249">
            <v>0</v>
          </cell>
        </row>
        <row r="250">
          <cell r="B250">
            <v>213716</v>
          </cell>
          <cell r="C250">
            <v>0</v>
          </cell>
          <cell r="E250">
            <v>234047</v>
          </cell>
          <cell r="F250">
            <v>0</v>
          </cell>
        </row>
        <row r="251">
          <cell r="B251">
            <v>213717</v>
          </cell>
          <cell r="C251">
            <v>0</v>
          </cell>
          <cell r="E251">
            <v>234048</v>
          </cell>
          <cell r="F251">
            <v>0</v>
          </cell>
        </row>
        <row r="252">
          <cell r="B252">
            <v>213718</v>
          </cell>
          <cell r="C252">
            <v>0</v>
          </cell>
          <cell r="E252">
            <v>234049</v>
          </cell>
          <cell r="F252">
            <v>0</v>
          </cell>
        </row>
        <row r="253">
          <cell r="B253">
            <v>213719</v>
          </cell>
          <cell r="C253">
            <v>0</v>
          </cell>
          <cell r="E253">
            <v>234061</v>
          </cell>
          <cell r="F253">
            <v>0</v>
          </cell>
        </row>
        <row r="254">
          <cell r="B254">
            <v>213720</v>
          </cell>
          <cell r="C254">
            <v>0</v>
          </cell>
          <cell r="E254">
            <v>234100</v>
          </cell>
          <cell r="F254">
            <v>0</v>
          </cell>
        </row>
        <row r="255">
          <cell r="B255">
            <v>213721</v>
          </cell>
          <cell r="C255">
            <v>0</v>
          </cell>
          <cell r="E255">
            <v>234101</v>
          </cell>
          <cell r="F255">
            <v>0</v>
          </cell>
        </row>
        <row r="256">
          <cell r="B256">
            <v>213731</v>
          </cell>
          <cell r="C256">
            <v>0</v>
          </cell>
          <cell r="E256">
            <v>234102</v>
          </cell>
          <cell r="F256">
            <v>0</v>
          </cell>
        </row>
        <row r="257">
          <cell r="B257">
            <v>213732</v>
          </cell>
          <cell r="C257">
            <v>0</v>
          </cell>
          <cell r="E257">
            <v>234103</v>
          </cell>
          <cell r="F257">
            <v>0</v>
          </cell>
        </row>
        <row r="258">
          <cell r="B258">
            <v>213733</v>
          </cell>
          <cell r="C258">
            <v>0</v>
          </cell>
          <cell r="E258">
            <v>234104</v>
          </cell>
          <cell r="F258">
            <v>0</v>
          </cell>
        </row>
        <row r="259">
          <cell r="B259">
            <v>213800</v>
          </cell>
          <cell r="C259">
            <v>60750</v>
          </cell>
          <cell r="E259">
            <v>234105</v>
          </cell>
          <cell r="F259">
            <v>0</v>
          </cell>
        </row>
        <row r="260">
          <cell r="B260">
            <v>213801</v>
          </cell>
          <cell r="C260">
            <v>58285</v>
          </cell>
          <cell r="E260">
            <v>234106</v>
          </cell>
          <cell r="F260">
            <v>0</v>
          </cell>
        </row>
        <row r="261">
          <cell r="B261">
            <v>213802</v>
          </cell>
          <cell r="C261">
            <v>0</v>
          </cell>
          <cell r="E261">
            <v>234107</v>
          </cell>
          <cell r="F261">
            <v>0</v>
          </cell>
        </row>
        <row r="262">
          <cell r="B262">
            <v>213803</v>
          </cell>
          <cell r="C262">
            <v>58285</v>
          </cell>
          <cell r="E262">
            <v>234108</v>
          </cell>
          <cell r="F262">
            <v>0</v>
          </cell>
        </row>
        <row r="263">
          <cell r="B263">
            <v>213811</v>
          </cell>
          <cell r="C263">
            <v>2465</v>
          </cell>
          <cell r="E263">
            <v>234109</v>
          </cell>
          <cell r="F263">
            <v>0</v>
          </cell>
        </row>
        <row r="264">
          <cell r="B264">
            <v>213812</v>
          </cell>
          <cell r="C264">
            <v>0</v>
          </cell>
          <cell r="E264">
            <v>234110</v>
          </cell>
          <cell r="F264">
            <v>0</v>
          </cell>
        </row>
        <row r="265">
          <cell r="B265">
            <v>213813</v>
          </cell>
          <cell r="C265">
            <v>2465</v>
          </cell>
          <cell r="E265">
            <v>234111</v>
          </cell>
          <cell r="F265">
            <v>0</v>
          </cell>
        </row>
        <row r="266">
          <cell r="B266">
            <v>213900</v>
          </cell>
          <cell r="C266">
            <v>0</v>
          </cell>
          <cell r="E266">
            <v>234115</v>
          </cell>
          <cell r="F266">
            <v>0</v>
          </cell>
        </row>
        <row r="267">
          <cell r="B267">
            <v>213901</v>
          </cell>
          <cell r="C267">
            <v>0</v>
          </cell>
          <cell r="E267">
            <v>234116</v>
          </cell>
          <cell r="F267">
            <v>0</v>
          </cell>
        </row>
        <row r="268">
          <cell r="B268">
            <v>214300</v>
          </cell>
          <cell r="C268">
            <v>1178077</v>
          </cell>
          <cell r="E268">
            <v>234131</v>
          </cell>
          <cell r="F268">
            <v>0</v>
          </cell>
        </row>
        <row r="269">
          <cell r="B269">
            <v>214301</v>
          </cell>
          <cell r="C269">
            <v>0</v>
          </cell>
          <cell r="E269">
            <v>234200</v>
          </cell>
          <cell r="F269">
            <v>0</v>
          </cell>
        </row>
        <row r="270">
          <cell r="B270">
            <v>214302</v>
          </cell>
          <cell r="C270">
            <v>0</v>
          </cell>
          <cell r="E270">
            <v>234201</v>
          </cell>
          <cell r="F270">
            <v>0</v>
          </cell>
        </row>
        <row r="271">
          <cell r="B271">
            <v>214303</v>
          </cell>
          <cell r="C271">
            <v>0</v>
          </cell>
          <cell r="E271">
            <v>234202</v>
          </cell>
          <cell r="F271">
            <v>0</v>
          </cell>
        </row>
        <row r="272">
          <cell r="B272">
            <v>214304</v>
          </cell>
          <cell r="C272">
            <v>0</v>
          </cell>
          <cell r="E272">
            <v>234203</v>
          </cell>
          <cell r="F272">
            <v>0</v>
          </cell>
        </row>
        <row r="273">
          <cell r="B273">
            <v>214305</v>
          </cell>
          <cell r="C273">
            <v>0</v>
          </cell>
          <cell r="E273">
            <v>234204</v>
          </cell>
          <cell r="F273">
            <v>0</v>
          </cell>
        </row>
        <row r="274">
          <cell r="B274">
            <v>214306</v>
          </cell>
          <cell r="C274">
            <v>0</v>
          </cell>
          <cell r="E274">
            <v>234205</v>
          </cell>
          <cell r="F274">
            <v>0</v>
          </cell>
        </row>
        <row r="275">
          <cell r="B275">
            <v>214307</v>
          </cell>
          <cell r="C275">
            <v>0</v>
          </cell>
          <cell r="E275">
            <v>234207</v>
          </cell>
          <cell r="F275">
            <v>0</v>
          </cell>
        </row>
        <row r="276">
          <cell r="B276">
            <v>214308</v>
          </cell>
          <cell r="C276">
            <v>0</v>
          </cell>
          <cell r="E276">
            <v>234208</v>
          </cell>
          <cell r="F276">
            <v>0</v>
          </cell>
        </row>
        <row r="277">
          <cell r="B277">
            <v>214309</v>
          </cell>
          <cell r="C277">
            <v>0</v>
          </cell>
          <cell r="E277">
            <v>234209</v>
          </cell>
          <cell r="F277">
            <v>0</v>
          </cell>
        </row>
        <row r="278">
          <cell r="B278">
            <v>214310</v>
          </cell>
          <cell r="C278">
            <v>0</v>
          </cell>
          <cell r="E278">
            <v>234211</v>
          </cell>
          <cell r="F278">
            <v>0</v>
          </cell>
        </row>
        <row r="279">
          <cell r="B279">
            <v>214311</v>
          </cell>
          <cell r="C279">
            <v>0</v>
          </cell>
          <cell r="E279">
            <v>234500</v>
          </cell>
          <cell r="F279">
            <v>43040</v>
          </cell>
        </row>
        <row r="280">
          <cell r="B280">
            <v>214312</v>
          </cell>
          <cell r="C280">
            <v>0</v>
          </cell>
          <cell r="E280">
            <v>234501</v>
          </cell>
          <cell r="F280">
            <v>0</v>
          </cell>
        </row>
        <row r="281">
          <cell r="B281">
            <v>214313</v>
          </cell>
          <cell r="C281">
            <v>0</v>
          </cell>
          <cell r="E281">
            <v>234502</v>
          </cell>
          <cell r="F281">
            <v>38743</v>
          </cell>
        </row>
        <row r="282">
          <cell r="B282">
            <v>214314</v>
          </cell>
          <cell r="C282">
            <v>0</v>
          </cell>
          <cell r="E282">
            <v>234521</v>
          </cell>
          <cell r="F282">
            <v>211</v>
          </cell>
        </row>
        <row r="283">
          <cell r="B283">
            <v>214315</v>
          </cell>
          <cell r="C283">
            <v>0</v>
          </cell>
          <cell r="E283">
            <v>234522</v>
          </cell>
          <cell r="F283">
            <v>38532</v>
          </cell>
        </row>
        <row r="284">
          <cell r="B284">
            <v>214316</v>
          </cell>
          <cell r="C284">
            <v>0</v>
          </cell>
          <cell r="E284">
            <v>234523</v>
          </cell>
          <cell r="F284">
            <v>0</v>
          </cell>
        </row>
        <row r="285">
          <cell r="B285">
            <v>214317</v>
          </cell>
          <cell r="C285">
            <v>0</v>
          </cell>
          <cell r="E285">
            <v>234524</v>
          </cell>
          <cell r="F285">
            <v>0</v>
          </cell>
        </row>
        <row r="286">
          <cell r="B286">
            <v>214318</v>
          </cell>
          <cell r="C286">
            <v>0</v>
          </cell>
          <cell r="E286">
            <v>234525</v>
          </cell>
          <cell r="F286">
            <v>0</v>
          </cell>
        </row>
        <row r="287">
          <cell r="B287">
            <v>214319</v>
          </cell>
          <cell r="C287">
            <v>0</v>
          </cell>
          <cell r="E287">
            <v>234526</v>
          </cell>
          <cell r="F287">
            <v>0</v>
          </cell>
        </row>
        <row r="288">
          <cell r="B288">
            <v>214320</v>
          </cell>
          <cell r="C288">
            <v>0</v>
          </cell>
          <cell r="E288">
            <v>234527</v>
          </cell>
          <cell r="F288">
            <v>0</v>
          </cell>
        </row>
        <row r="289">
          <cell r="B289">
            <v>214321</v>
          </cell>
          <cell r="C289">
            <v>0</v>
          </cell>
          <cell r="E289">
            <v>234528</v>
          </cell>
          <cell r="F289">
            <v>0</v>
          </cell>
        </row>
        <row r="290">
          <cell r="B290">
            <v>214330</v>
          </cell>
          <cell r="C290">
            <v>0</v>
          </cell>
          <cell r="E290">
            <v>234541</v>
          </cell>
          <cell r="F290">
            <v>0</v>
          </cell>
        </row>
        <row r="291">
          <cell r="B291">
            <v>214331</v>
          </cell>
          <cell r="C291">
            <v>0</v>
          </cell>
          <cell r="E291">
            <v>234503</v>
          </cell>
          <cell r="F291">
            <v>3873</v>
          </cell>
        </row>
        <row r="292">
          <cell r="B292">
            <v>214332</v>
          </cell>
          <cell r="C292">
            <v>0</v>
          </cell>
          <cell r="E292">
            <v>234504</v>
          </cell>
          <cell r="F292">
            <v>1</v>
          </cell>
        </row>
        <row r="293">
          <cell r="B293">
            <v>214351</v>
          </cell>
          <cell r="C293">
            <v>0</v>
          </cell>
          <cell r="E293">
            <v>234505</v>
          </cell>
          <cell r="F293">
            <v>0</v>
          </cell>
        </row>
        <row r="294">
          <cell r="B294">
            <v>214360</v>
          </cell>
          <cell r="C294">
            <v>1178077</v>
          </cell>
          <cell r="E294">
            <v>234506</v>
          </cell>
          <cell r="F294">
            <v>0</v>
          </cell>
        </row>
        <row r="295">
          <cell r="B295">
            <v>214400</v>
          </cell>
          <cell r="C295">
            <v>0</v>
          </cell>
          <cell r="E295">
            <v>234507</v>
          </cell>
          <cell r="F295">
            <v>424</v>
          </cell>
        </row>
        <row r="296">
          <cell r="B296">
            <v>214401</v>
          </cell>
          <cell r="C296">
            <v>0</v>
          </cell>
          <cell r="E296">
            <v>234600</v>
          </cell>
          <cell r="F296">
            <v>0</v>
          </cell>
        </row>
        <row r="297">
          <cell r="B297">
            <v>214402</v>
          </cell>
          <cell r="C297">
            <v>0</v>
          </cell>
          <cell r="E297">
            <v>234700</v>
          </cell>
          <cell r="F297">
            <v>132645</v>
          </cell>
        </row>
        <row r="298">
          <cell r="B298">
            <v>214403</v>
          </cell>
          <cell r="C298">
            <v>0</v>
          </cell>
          <cell r="E298">
            <v>234701</v>
          </cell>
          <cell r="F298">
            <v>0</v>
          </cell>
        </row>
        <row r="299">
          <cell r="B299">
            <v>214404</v>
          </cell>
          <cell r="C299">
            <v>0</v>
          </cell>
          <cell r="E299">
            <v>234702</v>
          </cell>
          <cell r="F299">
            <v>0</v>
          </cell>
        </row>
        <row r="300">
          <cell r="B300">
            <v>214409</v>
          </cell>
          <cell r="C300">
            <v>0</v>
          </cell>
          <cell r="E300">
            <v>234703</v>
          </cell>
          <cell r="F300">
            <v>0</v>
          </cell>
        </row>
        <row r="301">
          <cell r="B301">
            <v>214410</v>
          </cell>
          <cell r="C301">
            <v>0</v>
          </cell>
          <cell r="E301">
            <v>234704</v>
          </cell>
          <cell r="F301">
            <v>0</v>
          </cell>
        </row>
        <row r="302">
          <cell r="B302">
            <v>214411</v>
          </cell>
          <cell r="C302">
            <v>0</v>
          </cell>
          <cell r="E302">
            <v>234705</v>
          </cell>
          <cell r="F302">
            <v>0</v>
          </cell>
        </row>
        <row r="303">
          <cell r="B303">
            <v>214412</v>
          </cell>
          <cell r="C303">
            <v>0</v>
          </cell>
          <cell r="E303">
            <v>234706</v>
          </cell>
          <cell r="F303">
            <v>0</v>
          </cell>
        </row>
        <row r="304">
          <cell r="B304">
            <v>214413</v>
          </cell>
          <cell r="C304">
            <v>0</v>
          </cell>
          <cell r="E304">
            <v>234707</v>
          </cell>
          <cell r="F304">
            <v>0</v>
          </cell>
        </row>
        <row r="305">
          <cell r="B305">
            <v>214419</v>
          </cell>
          <cell r="C305">
            <v>0</v>
          </cell>
          <cell r="E305">
            <v>234708</v>
          </cell>
          <cell r="F305">
            <v>0</v>
          </cell>
        </row>
        <row r="306">
          <cell r="B306">
            <v>214420</v>
          </cell>
          <cell r="C306">
            <v>0</v>
          </cell>
          <cell r="E306">
            <v>234709</v>
          </cell>
          <cell r="F306">
            <v>0</v>
          </cell>
        </row>
        <row r="307">
          <cell r="B307">
            <v>214421</v>
          </cell>
          <cell r="C307">
            <v>0</v>
          </cell>
          <cell r="E307">
            <v>234710</v>
          </cell>
          <cell r="F307">
            <v>0</v>
          </cell>
        </row>
        <row r="308">
          <cell r="B308">
            <v>214422</v>
          </cell>
          <cell r="C308">
            <v>0</v>
          </cell>
          <cell r="E308">
            <v>234711</v>
          </cell>
          <cell r="F308">
            <v>0</v>
          </cell>
        </row>
        <row r="309">
          <cell r="B309">
            <v>214423</v>
          </cell>
          <cell r="C309">
            <v>0</v>
          </cell>
          <cell r="E309">
            <v>234712</v>
          </cell>
          <cell r="F309">
            <v>0</v>
          </cell>
        </row>
        <row r="310">
          <cell r="B310">
            <v>214424</v>
          </cell>
          <cell r="C310">
            <v>0</v>
          </cell>
          <cell r="E310">
            <v>234713</v>
          </cell>
          <cell r="F310">
            <v>0</v>
          </cell>
        </row>
        <row r="311">
          <cell r="B311">
            <v>214429</v>
          </cell>
          <cell r="C311">
            <v>0</v>
          </cell>
          <cell r="E311">
            <v>234714</v>
          </cell>
          <cell r="F311">
            <v>0</v>
          </cell>
        </row>
        <row r="312">
          <cell r="B312">
            <v>214430</v>
          </cell>
          <cell r="C312">
            <v>0</v>
          </cell>
          <cell r="E312">
            <v>234715</v>
          </cell>
          <cell r="F312">
            <v>0</v>
          </cell>
        </row>
        <row r="313">
          <cell r="B313">
            <v>214431</v>
          </cell>
          <cell r="C313">
            <v>0</v>
          </cell>
          <cell r="E313">
            <v>234716</v>
          </cell>
          <cell r="F313">
            <v>0</v>
          </cell>
        </row>
        <row r="314">
          <cell r="B314">
            <v>214441</v>
          </cell>
          <cell r="C314">
            <v>0</v>
          </cell>
          <cell r="E314">
            <v>234717</v>
          </cell>
          <cell r="F314">
            <v>0</v>
          </cell>
        </row>
        <row r="315">
          <cell r="B315">
            <v>214442</v>
          </cell>
          <cell r="C315">
            <v>0</v>
          </cell>
          <cell r="E315">
            <v>234718</v>
          </cell>
          <cell r="F315">
            <v>0</v>
          </cell>
        </row>
        <row r="316">
          <cell r="B316">
            <v>214432</v>
          </cell>
          <cell r="C316">
            <v>0</v>
          </cell>
          <cell r="E316">
            <v>234719</v>
          </cell>
          <cell r="F316">
            <v>0</v>
          </cell>
        </row>
        <row r="317">
          <cell r="B317">
            <v>214433</v>
          </cell>
          <cell r="C317">
            <v>0</v>
          </cell>
          <cell r="E317">
            <v>234720</v>
          </cell>
          <cell r="F317">
            <v>0</v>
          </cell>
        </row>
        <row r="318">
          <cell r="B318">
            <v>214451</v>
          </cell>
          <cell r="C318">
            <v>0</v>
          </cell>
          <cell r="E318">
            <v>234721</v>
          </cell>
          <cell r="F318">
            <v>0</v>
          </cell>
        </row>
        <row r="319">
          <cell r="B319">
            <v>214461</v>
          </cell>
          <cell r="C319">
            <v>0</v>
          </cell>
          <cell r="E319">
            <v>234731</v>
          </cell>
          <cell r="F319">
            <v>132645</v>
          </cell>
        </row>
        <row r="320">
          <cell r="B320">
            <v>214500</v>
          </cell>
          <cell r="C320">
            <v>0</v>
          </cell>
          <cell r="E320">
            <v>234900</v>
          </cell>
          <cell r="F320">
            <v>0</v>
          </cell>
        </row>
        <row r="321">
          <cell r="B321">
            <v>214501</v>
          </cell>
          <cell r="C321">
            <v>0</v>
          </cell>
          <cell r="E321">
            <v>235000</v>
          </cell>
          <cell r="F321">
            <v>0</v>
          </cell>
        </row>
        <row r="322">
          <cell r="B322">
            <v>214502</v>
          </cell>
          <cell r="C322">
            <v>0</v>
          </cell>
          <cell r="E322">
            <v>235100</v>
          </cell>
          <cell r="F322">
            <v>0</v>
          </cell>
        </row>
        <row r="323">
          <cell r="B323">
            <v>214503</v>
          </cell>
          <cell r="C323">
            <v>0</v>
          </cell>
          <cell r="E323">
            <v>235200</v>
          </cell>
          <cell r="F323">
            <v>0</v>
          </cell>
        </row>
        <row r="324">
          <cell r="B324">
            <v>214508</v>
          </cell>
          <cell r="C324">
            <v>0</v>
          </cell>
          <cell r="E324">
            <v>235300</v>
          </cell>
          <cell r="F324">
            <v>0</v>
          </cell>
        </row>
        <row r="325">
          <cell r="B325">
            <v>214509</v>
          </cell>
          <cell r="C325">
            <v>0</v>
          </cell>
          <cell r="E325">
            <v>236000</v>
          </cell>
          <cell r="F325">
            <v>678809</v>
          </cell>
        </row>
        <row r="326">
          <cell r="B326">
            <v>214510</v>
          </cell>
          <cell r="C326">
            <v>0</v>
          </cell>
          <cell r="E326">
            <v>236100</v>
          </cell>
          <cell r="F326">
            <v>678809</v>
          </cell>
        </row>
        <row r="327">
          <cell r="B327">
            <v>214511</v>
          </cell>
          <cell r="C327">
            <v>0</v>
          </cell>
          <cell r="E327">
            <v>236101</v>
          </cell>
          <cell r="F327">
            <v>637939</v>
          </cell>
        </row>
        <row r="328">
          <cell r="B328">
            <v>214512</v>
          </cell>
          <cell r="C328">
            <v>0</v>
          </cell>
          <cell r="E328">
            <v>236122</v>
          </cell>
          <cell r="F328">
            <v>637939</v>
          </cell>
        </row>
        <row r="329">
          <cell r="B329">
            <v>214516</v>
          </cell>
          <cell r="C329">
            <v>0</v>
          </cell>
          <cell r="E329">
            <v>236123</v>
          </cell>
          <cell r="F329">
            <v>0</v>
          </cell>
        </row>
        <row r="330">
          <cell r="B330">
            <v>214600</v>
          </cell>
          <cell r="C330">
            <v>30276</v>
          </cell>
          <cell r="E330">
            <v>236124</v>
          </cell>
          <cell r="F330">
            <v>0</v>
          </cell>
        </row>
        <row r="331">
          <cell r="B331">
            <v>214601</v>
          </cell>
          <cell r="C331">
            <v>30276</v>
          </cell>
          <cell r="E331">
            <v>236125</v>
          </cell>
          <cell r="F331">
            <v>0</v>
          </cell>
        </row>
        <row r="332">
          <cell r="B332">
            <v>214602</v>
          </cell>
          <cell r="C332">
            <v>0</v>
          </cell>
          <cell r="E332">
            <v>236126</v>
          </cell>
          <cell r="F332">
            <v>0</v>
          </cell>
        </row>
        <row r="333">
          <cell r="B333">
            <v>214603</v>
          </cell>
          <cell r="C333">
            <v>0</v>
          </cell>
          <cell r="E333">
            <v>236102</v>
          </cell>
          <cell r="F333">
            <v>40869</v>
          </cell>
        </row>
        <row r="334">
          <cell r="B334">
            <v>214604</v>
          </cell>
          <cell r="C334">
            <v>0</v>
          </cell>
          <cell r="E334">
            <v>236103</v>
          </cell>
          <cell r="F334">
            <v>18920</v>
          </cell>
        </row>
        <row r="335">
          <cell r="B335">
            <v>214605</v>
          </cell>
          <cell r="C335">
            <v>0</v>
          </cell>
          <cell r="E335">
            <v>236104</v>
          </cell>
          <cell r="F335">
            <v>0</v>
          </cell>
        </row>
        <row r="336">
          <cell r="B336">
            <v>214606</v>
          </cell>
          <cell r="C336">
            <v>30276</v>
          </cell>
          <cell r="E336">
            <v>236105</v>
          </cell>
          <cell r="F336">
            <v>0</v>
          </cell>
        </row>
        <row r="337">
          <cell r="B337">
            <v>214619</v>
          </cell>
          <cell r="C337">
            <v>0</v>
          </cell>
          <cell r="E337">
            <v>236106</v>
          </cell>
          <cell r="F337">
            <v>21949</v>
          </cell>
        </row>
        <row r="338">
          <cell r="B338">
            <v>214620</v>
          </cell>
          <cell r="C338">
            <v>0</v>
          </cell>
          <cell r="E338">
            <v>236107</v>
          </cell>
          <cell r="F338">
            <v>0</v>
          </cell>
        </row>
        <row r="339">
          <cell r="B339">
            <v>214621</v>
          </cell>
          <cell r="C339">
            <v>0</v>
          </cell>
          <cell r="E339">
            <v>236108</v>
          </cell>
          <cell r="F339">
            <v>0</v>
          </cell>
        </row>
        <row r="340">
          <cell r="B340">
            <v>214622</v>
          </cell>
          <cell r="C340">
            <v>0</v>
          </cell>
          <cell r="E340">
            <v>236111</v>
          </cell>
          <cell r="F340">
            <v>0</v>
          </cell>
        </row>
        <row r="341">
          <cell r="B341">
            <v>214623</v>
          </cell>
          <cell r="C341">
            <v>0</v>
          </cell>
          <cell r="E341">
            <v>236200</v>
          </cell>
          <cell r="F341">
            <v>0</v>
          </cell>
        </row>
        <row r="342">
          <cell r="B342">
            <v>214624</v>
          </cell>
          <cell r="C342">
            <v>0</v>
          </cell>
          <cell r="E342">
            <v>236201</v>
          </cell>
          <cell r="F342">
            <v>0</v>
          </cell>
        </row>
        <row r="343">
          <cell r="B343">
            <v>214625</v>
          </cell>
          <cell r="C343">
            <v>0</v>
          </cell>
          <cell r="E343">
            <v>236202</v>
          </cell>
          <cell r="F343">
            <v>0</v>
          </cell>
        </row>
        <row r="344">
          <cell r="B344">
            <v>214626</v>
          </cell>
          <cell r="C344">
            <v>0</v>
          </cell>
          <cell r="E344">
            <v>236203</v>
          </cell>
          <cell r="F344">
            <v>0</v>
          </cell>
        </row>
        <row r="345">
          <cell r="B345">
            <v>214639</v>
          </cell>
          <cell r="C345">
            <v>0</v>
          </cell>
          <cell r="E345">
            <v>236221</v>
          </cell>
          <cell r="F345">
            <v>0</v>
          </cell>
        </row>
        <row r="346">
          <cell r="B346">
            <v>214700</v>
          </cell>
          <cell r="C346">
            <v>0</v>
          </cell>
          <cell r="E346">
            <v>236300</v>
          </cell>
          <cell r="F346">
            <v>0</v>
          </cell>
        </row>
        <row r="347">
          <cell r="B347">
            <v>214800</v>
          </cell>
          <cell r="C347">
            <v>9444</v>
          </cell>
          <cell r="E347">
            <v>236301</v>
          </cell>
          <cell r="F347">
            <v>0</v>
          </cell>
        </row>
        <row r="348">
          <cell r="B348">
            <v>214801</v>
          </cell>
          <cell r="C348">
            <v>8444</v>
          </cell>
          <cell r="E348">
            <v>236302</v>
          </cell>
          <cell r="F348">
            <v>0</v>
          </cell>
        </row>
        <row r="349">
          <cell r="B349">
            <v>214802</v>
          </cell>
          <cell r="C349">
            <v>0</v>
          </cell>
          <cell r="E349">
            <v>236303</v>
          </cell>
          <cell r="F349">
            <v>0</v>
          </cell>
        </row>
        <row r="350">
          <cell r="B350">
            <v>214803</v>
          </cell>
          <cell r="C350">
            <v>0</v>
          </cell>
          <cell r="E350">
            <v>236400</v>
          </cell>
          <cell r="F350">
            <v>0</v>
          </cell>
        </row>
        <row r="351">
          <cell r="B351">
            <v>214804</v>
          </cell>
          <cell r="C351">
            <v>0</v>
          </cell>
          <cell r="E351">
            <v>236401</v>
          </cell>
          <cell r="F351">
            <v>0</v>
          </cell>
        </row>
        <row r="352">
          <cell r="B352">
            <v>214805</v>
          </cell>
          <cell r="C352">
            <v>0</v>
          </cell>
          <cell r="E352">
            <v>236402</v>
          </cell>
          <cell r="F352">
            <v>0</v>
          </cell>
        </row>
        <row r="353">
          <cell r="B353">
            <v>214806</v>
          </cell>
          <cell r="C353">
            <v>8444</v>
          </cell>
          <cell r="E353">
            <v>236403</v>
          </cell>
          <cell r="F353">
            <v>0</v>
          </cell>
        </row>
        <row r="354">
          <cell r="B354">
            <v>214820</v>
          </cell>
          <cell r="C354">
            <v>0</v>
          </cell>
          <cell r="E354">
            <v>236404</v>
          </cell>
          <cell r="F354">
            <v>0</v>
          </cell>
        </row>
        <row r="355">
          <cell r="B355">
            <v>214821</v>
          </cell>
          <cell r="C355">
            <v>1000</v>
          </cell>
          <cell r="E355">
            <v>236405</v>
          </cell>
          <cell r="F355">
            <v>0</v>
          </cell>
        </row>
        <row r="356">
          <cell r="B356">
            <v>214822</v>
          </cell>
          <cell r="C356">
            <v>0</v>
          </cell>
          <cell r="E356">
            <v>236406</v>
          </cell>
          <cell r="F356">
            <v>0</v>
          </cell>
        </row>
        <row r="357">
          <cell r="B357">
            <v>214823</v>
          </cell>
          <cell r="C357">
            <v>0</v>
          </cell>
          <cell r="E357">
            <v>236421</v>
          </cell>
          <cell r="F357">
            <v>0</v>
          </cell>
        </row>
        <row r="358">
          <cell r="B358">
            <v>214824</v>
          </cell>
          <cell r="C358">
            <v>0</v>
          </cell>
          <cell r="E358">
            <v>236500</v>
          </cell>
          <cell r="F358">
            <v>0</v>
          </cell>
        </row>
        <row r="359">
          <cell r="B359">
            <v>214825</v>
          </cell>
          <cell r="C359">
            <v>0</v>
          </cell>
          <cell r="E359">
            <v>236600</v>
          </cell>
          <cell r="F359">
            <v>0</v>
          </cell>
        </row>
        <row r="360">
          <cell r="B360">
            <v>214826</v>
          </cell>
          <cell r="C360">
            <v>1000</v>
          </cell>
          <cell r="E360">
            <v>236700</v>
          </cell>
          <cell r="F360">
            <v>0</v>
          </cell>
        </row>
        <row r="361">
          <cell r="B361">
            <v>214840</v>
          </cell>
          <cell r="C361">
            <v>0</v>
          </cell>
          <cell r="E361">
            <v>236701</v>
          </cell>
          <cell r="F361">
            <v>0</v>
          </cell>
        </row>
        <row r="362">
          <cell r="B362">
            <v>214841</v>
          </cell>
          <cell r="C362">
            <v>0</v>
          </cell>
          <cell r="E362">
            <v>236702</v>
          </cell>
          <cell r="F362">
            <v>0</v>
          </cell>
        </row>
        <row r="363">
          <cell r="B363">
            <v>214842</v>
          </cell>
          <cell r="C363">
            <v>0</v>
          </cell>
          <cell r="E363">
            <v>236703</v>
          </cell>
          <cell r="F363">
            <v>0</v>
          </cell>
        </row>
        <row r="364">
          <cell r="B364">
            <v>214850</v>
          </cell>
          <cell r="C364">
            <v>0</v>
          </cell>
          <cell r="E364">
            <v>236704</v>
          </cell>
          <cell r="F364">
            <v>0</v>
          </cell>
        </row>
        <row r="365">
          <cell r="B365">
            <v>214900</v>
          </cell>
          <cell r="C365">
            <v>96140</v>
          </cell>
          <cell r="E365">
            <v>236705</v>
          </cell>
          <cell r="F365">
            <v>0</v>
          </cell>
        </row>
        <row r="366">
          <cell r="B366">
            <v>214901</v>
          </cell>
          <cell r="C366">
            <v>0</v>
          </cell>
          <cell r="E366">
            <v>236706</v>
          </cell>
          <cell r="F366">
            <v>0</v>
          </cell>
        </row>
        <row r="367">
          <cell r="B367">
            <v>214902</v>
          </cell>
          <cell r="C367">
            <v>0</v>
          </cell>
          <cell r="E367">
            <v>237000</v>
          </cell>
          <cell r="F367">
            <v>0</v>
          </cell>
        </row>
        <row r="368">
          <cell r="B368">
            <v>214903</v>
          </cell>
          <cell r="C368">
            <v>0</v>
          </cell>
          <cell r="E368">
            <v>237100</v>
          </cell>
          <cell r="F368">
            <v>0</v>
          </cell>
        </row>
        <row r="369">
          <cell r="B369">
            <v>214904</v>
          </cell>
          <cell r="C369">
            <v>0</v>
          </cell>
          <cell r="E369">
            <v>237200</v>
          </cell>
          <cell r="F369">
            <v>0</v>
          </cell>
        </row>
        <row r="370">
          <cell r="B370">
            <v>214905</v>
          </cell>
          <cell r="C370">
            <v>0</v>
          </cell>
          <cell r="E370">
            <v>237201</v>
          </cell>
          <cell r="F370">
            <v>0</v>
          </cell>
        </row>
        <row r="371">
          <cell r="B371">
            <v>214906</v>
          </cell>
          <cell r="C371">
            <v>0</v>
          </cell>
          <cell r="E371">
            <v>237202</v>
          </cell>
          <cell r="F371">
            <v>0</v>
          </cell>
        </row>
        <row r="372">
          <cell r="B372">
            <v>214921</v>
          </cell>
          <cell r="C372">
            <v>96140</v>
          </cell>
          <cell r="E372">
            <v>237203</v>
          </cell>
          <cell r="F372">
            <v>0</v>
          </cell>
        </row>
        <row r="373">
          <cell r="B373">
            <v>215000</v>
          </cell>
          <cell r="C373">
            <v>0</v>
          </cell>
          <cell r="E373">
            <v>237221</v>
          </cell>
          <cell r="F373">
            <v>0</v>
          </cell>
        </row>
        <row r="374">
          <cell r="B374">
            <v>215001</v>
          </cell>
          <cell r="C374">
            <v>0</v>
          </cell>
          <cell r="E374">
            <v>237300</v>
          </cell>
          <cell r="F374">
            <v>0</v>
          </cell>
        </row>
        <row r="375">
          <cell r="B375">
            <v>215002</v>
          </cell>
          <cell r="C375">
            <v>0</v>
          </cell>
          <cell r="E375">
            <v>237301</v>
          </cell>
          <cell r="F375">
            <v>0</v>
          </cell>
        </row>
        <row r="376">
          <cell r="B376">
            <v>215003</v>
          </cell>
          <cell r="C376">
            <v>0</v>
          </cell>
          <cell r="E376">
            <v>237302</v>
          </cell>
          <cell r="F376">
            <v>0</v>
          </cell>
        </row>
        <row r="377">
          <cell r="B377">
            <v>215004</v>
          </cell>
          <cell r="C377">
            <v>0</v>
          </cell>
          <cell r="E377">
            <v>240000</v>
          </cell>
          <cell r="F377">
            <v>6178460</v>
          </cell>
        </row>
        <row r="378">
          <cell r="B378">
            <v>215005</v>
          </cell>
          <cell r="C378">
            <v>0</v>
          </cell>
          <cell r="E378">
            <v>241000</v>
          </cell>
          <cell r="F378">
            <v>5593890</v>
          </cell>
        </row>
        <row r="379">
          <cell r="B379">
            <v>215006</v>
          </cell>
          <cell r="C379">
            <v>0</v>
          </cell>
          <cell r="E379">
            <v>241001</v>
          </cell>
          <cell r="F379">
            <v>0</v>
          </cell>
        </row>
        <row r="380">
          <cell r="B380">
            <v>215007</v>
          </cell>
          <cell r="C380">
            <v>0</v>
          </cell>
          <cell r="E380">
            <v>241002</v>
          </cell>
          <cell r="F380">
            <v>0</v>
          </cell>
        </row>
        <row r="381">
          <cell r="B381">
            <v>215008</v>
          </cell>
          <cell r="C381">
            <v>0</v>
          </cell>
          <cell r="E381">
            <v>241003</v>
          </cell>
          <cell r="F381">
            <v>0</v>
          </cell>
        </row>
        <row r="382">
          <cell r="B382">
            <v>215009</v>
          </cell>
          <cell r="C382">
            <v>0</v>
          </cell>
          <cell r="E382">
            <v>241004</v>
          </cell>
          <cell r="F382">
            <v>0</v>
          </cell>
        </row>
        <row r="383">
          <cell r="B383">
            <v>215010</v>
          </cell>
          <cell r="C383">
            <v>0</v>
          </cell>
          <cell r="E383">
            <v>241006</v>
          </cell>
          <cell r="F383">
            <v>0</v>
          </cell>
        </row>
        <row r="384">
          <cell r="B384">
            <v>215011</v>
          </cell>
          <cell r="C384">
            <v>0</v>
          </cell>
          <cell r="E384">
            <v>241007</v>
          </cell>
          <cell r="F384">
            <v>0</v>
          </cell>
        </row>
        <row r="385">
          <cell r="B385">
            <v>215012</v>
          </cell>
          <cell r="C385">
            <v>0</v>
          </cell>
          <cell r="E385">
            <v>241008</v>
          </cell>
          <cell r="F385">
            <v>0</v>
          </cell>
        </row>
        <row r="386">
          <cell r="B386">
            <v>215031</v>
          </cell>
          <cell r="C386">
            <v>0</v>
          </cell>
          <cell r="E386">
            <v>241009</v>
          </cell>
          <cell r="F386">
            <v>0</v>
          </cell>
        </row>
        <row r="387">
          <cell r="B387">
            <v>216000</v>
          </cell>
          <cell r="C387">
            <v>182425</v>
          </cell>
          <cell r="E387">
            <v>241011</v>
          </cell>
          <cell r="F387">
            <v>0</v>
          </cell>
        </row>
        <row r="388">
          <cell r="B388">
            <v>216100</v>
          </cell>
          <cell r="C388">
            <v>182425</v>
          </cell>
          <cell r="E388">
            <v>241012</v>
          </cell>
          <cell r="F388">
            <v>0</v>
          </cell>
        </row>
        <row r="389">
          <cell r="B389">
            <v>216101</v>
          </cell>
          <cell r="C389">
            <v>182425</v>
          </cell>
          <cell r="E389">
            <v>241013</v>
          </cell>
          <cell r="F389">
            <v>0</v>
          </cell>
        </row>
        <row r="390">
          <cell r="B390">
            <v>216102</v>
          </cell>
          <cell r="C390">
            <v>182425</v>
          </cell>
          <cell r="E390">
            <v>241014</v>
          </cell>
          <cell r="F390">
            <v>0</v>
          </cell>
        </row>
        <row r="391">
          <cell r="B391">
            <v>216103</v>
          </cell>
          <cell r="C391">
            <v>0</v>
          </cell>
          <cell r="E391">
            <v>241016</v>
          </cell>
          <cell r="F391">
            <v>0</v>
          </cell>
        </row>
        <row r="392">
          <cell r="B392">
            <v>216104</v>
          </cell>
          <cell r="C392">
            <v>0</v>
          </cell>
          <cell r="E392">
            <v>241017</v>
          </cell>
          <cell r="F392">
            <v>0</v>
          </cell>
        </row>
        <row r="393">
          <cell r="B393">
            <v>216109</v>
          </cell>
          <cell r="C393">
            <v>0</v>
          </cell>
          <cell r="E393">
            <v>241018</v>
          </cell>
          <cell r="F393">
            <v>0</v>
          </cell>
        </row>
        <row r="394">
          <cell r="B394">
            <v>216111</v>
          </cell>
          <cell r="C394">
            <v>0</v>
          </cell>
          <cell r="E394">
            <v>241019</v>
          </cell>
          <cell r="F394">
            <v>0</v>
          </cell>
        </row>
        <row r="395">
          <cell r="B395">
            <v>216112</v>
          </cell>
          <cell r="C395">
            <v>0</v>
          </cell>
          <cell r="E395">
            <v>241020</v>
          </cell>
          <cell r="F395">
            <v>0</v>
          </cell>
        </row>
        <row r="396">
          <cell r="B396">
            <v>216113</v>
          </cell>
          <cell r="C396">
            <v>0</v>
          </cell>
          <cell r="E396">
            <v>241021</v>
          </cell>
          <cell r="F396">
            <v>0</v>
          </cell>
        </row>
        <row r="397">
          <cell r="B397">
            <v>216119</v>
          </cell>
          <cell r="C397">
            <v>0</v>
          </cell>
          <cell r="E397">
            <v>241052</v>
          </cell>
          <cell r="F397">
            <v>0</v>
          </cell>
        </row>
        <row r="398">
          <cell r="B398">
            <v>216200</v>
          </cell>
          <cell r="C398">
            <v>0</v>
          </cell>
          <cell r="E398">
            <v>241053</v>
          </cell>
          <cell r="F398">
            <v>0</v>
          </cell>
        </row>
        <row r="399">
          <cell r="B399">
            <v>216201</v>
          </cell>
          <cell r="C399">
            <v>0</v>
          </cell>
          <cell r="E399">
            <v>241022</v>
          </cell>
          <cell r="F399">
            <v>0</v>
          </cell>
        </row>
        <row r="400">
          <cell r="B400">
            <v>216211</v>
          </cell>
          <cell r="C400">
            <v>0</v>
          </cell>
          <cell r="E400">
            <v>241065</v>
          </cell>
          <cell r="F400">
            <v>0</v>
          </cell>
        </row>
        <row r="401">
          <cell r="B401">
            <v>216300</v>
          </cell>
          <cell r="C401">
            <v>0</v>
          </cell>
          <cell r="E401">
            <v>241066</v>
          </cell>
          <cell r="F401">
            <v>0</v>
          </cell>
        </row>
        <row r="402">
          <cell r="B402">
            <v>216500</v>
          </cell>
          <cell r="C402">
            <v>0</v>
          </cell>
          <cell r="E402">
            <v>241023</v>
          </cell>
          <cell r="F402">
            <v>0</v>
          </cell>
        </row>
        <row r="403">
          <cell r="B403">
            <v>217000</v>
          </cell>
          <cell r="C403">
            <v>0</v>
          </cell>
          <cell r="E403">
            <v>241026</v>
          </cell>
          <cell r="F403">
            <v>0</v>
          </cell>
        </row>
        <row r="404">
          <cell r="B404">
            <v>217100</v>
          </cell>
          <cell r="C404">
            <v>0</v>
          </cell>
          <cell r="E404">
            <v>241027</v>
          </cell>
          <cell r="F404">
            <v>0</v>
          </cell>
        </row>
        <row r="405">
          <cell r="B405">
            <v>217200</v>
          </cell>
          <cell r="C405">
            <v>0</v>
          </cell>
          <cell r="E405">
            <v>241028</v>
          </cell>
          <cell r="F405">
            <v>0</v>
          </cell>
        </row>
        <row r="406">
          <cell r="B406">
            <v>217201</v>
          </cell>
          <cell r="C406">
            <v>0</v>
          </cell>
          <cell r="E406">
            <v>241029</v>
          </cell>
          <cell r="F406">
            <v>0</v>
          </cell>
        </row>
        <row r="407">
          <cell r="B407">
            <v>217202</v>
          </cell>
          <cell r="C407">
            <v>0</v>
          </cell>
          <cell r="E407">
            <v>241030</v>
          </cell>
          <cell r="F407">
            <v>0</v>
          </cell>
        </row>
        <row r="408">
          <cell r="B408">
            <v>217203</v>
          </cell>
          <cell r="C408">
            <v>0</v>
          </cell>
          <cell r="E408">
            <v>241035</v>
          </cell>
          <cell r="F408">
            <v>0</v>
          </cell>
        </row>
        <row r="409">
          <cell r="B409">
            <v>217204</v>
          </cell>
          <cell r="C409">
            <v>0</v>
          </cell>
          <cell r="E409">
            <v>241058</v>
          </cell>
          <cell r="F409">
            <v>0</v>
          </cell>
        </row>
        <row r="410">
          <cell r="B410">
            <v>217205</v>
          </cell>
          <cell r="C410">
            <v>0</v>
          </cell>
          <cell r="E410">
            <v>241031</v>
          </cell>
          <cell r="F410">
            <v>0</v>
          </cell>
        </row>
        <row r="411">
          <cell r="B411">
            <v>217221</v>
          </cell>
          <cell r="C411">
            <v>0</v>
          </cell>
          <cell r="E411">
            <v>241032</v>
          </cell>
          <cell r="F411">
            <v>0</v>
          </cell>
        </row>
        <row r="412">
          <cell r="B412">
            <v>217222</v>
          </cell>
          <cell r="C412">
            <v>0</v>
          </cell>
          <cell r="E412">
            <v>241033</v>
          </cell>
          <cell r="F412">
            <v>0</v>
          </cell>
        </row>
        <row r="413">
          <cell r="B413">
            <v>217223</v>
          </cell>
          <cell r="C413">
            <v>0</v>
          </cell>
          <cell r="E413">
            <v>241034</v>
          </cell>
          <cell r="F413">
            <v>0</v>
          </cell>
        </row>
        <row r="414">
          <cell r="B414">
            <v>217224</v>
          </cell>
          <cell r="C414">
            <v>0</v>
          </cell>
          <cell r="E414">
            <v>241036</v>
          </cell>
          <cell r="F414">
            <v>0</v>
          </cell>
        </row>
        <row r="415">
          <cell r="B415">
            <v>217225</v>
          </cell>
          <cell r="C415">
            <v>0</v>
          </cell>
          <cell r="E415">
            <v>241037</v>
          </cell>
          <cell r="F415">
            <v>0</v>
          </cell>
        </row>
        <row r="416">
          <cell r="B416">
            <v>217226</v>
          </cell>
          <cell r="C416">
            <v>0</v>
          </cell>
          <cell r="E416">
            <v>241038</v>
          </cell>
          <cell r="F416">
            <v>0</v>
          </cell>
        </row>
        <row r="417">
          <cell r="B417">
            <v>217300</v>
          </cell>
          <cell r="C417">
            <v>0</v>
          </cell>
          <cell r="E417">
            <v>241039</v>
          </cell>
          <cell r="F417">
            <v>0</v>
          </cell>
        </row>
        <row r="418">
          <cell r="B418">
            <v>217301</v>
          </cell>
          <cell r="C418">
            <v>0</v>
          </cell>
          <cell r="E418">
            <v>241041</v>
          </cell>
          <cell r="F418">
            <v>0</v>
          </cell>
        </row>
        <row r="419">
          <cell r="B419">
            <v>217302</v>
          </cell>
          <cell r="C419">
            <v>0</v>
          </cell>
          <cell r="E419">
            <v>241042</v>
          </cell>
          <cell r="F419">
            <v>0</v>
          </cell>
        </row>
        <row r="420">
          <cell r="B420">
            <v>217303</v>
          </cell>
          <cell r="C420">
            <v>0</v>
          </cell>
          <cell r="E420">
            <v>241043</v>
          </cell>
          <cell r="F420">
            <v>0</v>
          </cell>
        </row>
        <row r="421">
          <cell r="B421">
            <v>217304</v>
          </cell>
          <cell r="C421">
            <v>0</v>
          </cell>
          <cell r="E421">
            <v>241044</v>
          </cell>
          <cell r="F421">
            <v>0</v>
          </cell>
        </row>
        <row r="422">
          <cell r="B422">
            <v>217305</v>
          </cell>
          <cell r="C422">
            <v>0</v>
          </cell>
          <cell r="E422">
            <v>241046</v>
          </cell>
          <cell r="F422">
            <v>0</v>
          </cell>
        </row>
        <row r="423">
          <cell r="B423">
            <v>217306</v>
          </cell>
          <cell r="C423">
            <v>0</v>
          </cell>
          <cell r="E423">
            <v>241047</v>
          </cell>
          <cell r="F423">
            <v>0</v>
          </cell>
        </row>
        <row r="424">
          <cell r="B424">
            <v>217307</v>
          </cell>
          <cell r="C424">
            <v>0</v>
          </cell>
          <cell r="E424">
            <v>241048</v>
          </cell>
          <cell r="F424">
            <v>0</v>
          </cell>
        </row>
        <row r="425">
          <cell r="B425">
            <v>217308</v>
          </cell>
          <cell r="C425">
            <v>0</v>
          </cell>
          <cell r="E425">
            <v>241049</v>
          </cell>
          <cell r="F425">
            <v>0</v>
          </cell>
        </row>
        <row r="426">
          <cell r="B426">
            <v>217309</v>
          </cell>
          <cell r="C426">
            <v>0</v>
          </cell>
          <cell r="E426">
            <v>241050</v>
          </cell>
          <cell r="F426">
            <v>0</v>
          </cell>
        </row>
        <row r="427">
          <cell r="B427">
            <v>217310</v>
          </cell>
          <cell r="C427">
            <v>0</v>
          </cell>
          <cell r="E427">
            <v>241055</v>
          </cell>
          <cell r="F427">
            <v>0</v>
          </cell>
        </row>
        <row r="428">
          <cell r="B428">
            <v>217311</v>
          </cell>
          <cell r="C428">
            <v>0</v>
          </cell>
          <cell r="E428">
            <v>241056</v>
          </cell>
          <cell r="F428">
            <v>0</v>
          </cell>
        </row>
        <row r="429">
          <cell r="B429">
            <v>217312</v>
          </cell>
          <cell r="C429">
            <v>0</v>
          </cell>
          <cell r="E429">
            <v>241061</v>
          </cell>
          <cell r="F429">
            <v>0</v>
          </cell>
        </row>
        <row r="430">
          <cell r="B430">
            <v>217313</v>
          </cell>
          <cell r="C430">
            <v>0</v>
          </cell>
          <cell r="E430">
            <v>241067</v>
          </cell>
          <cell r="F430">
            <v>0</v>
          </cell>
        </row>
        <row r="431">
          <cell r="B431">
            <v>217314</v>
          </cell>
          <cell r="C431">
            <v>0</v>
          </cell>
          <cell r="E431">
            <v>241070</v>
          </cell>
          <cell r="F431">
            <v>5593890</v>
          </cell>
        </row>
        <row r="432">
          <cell r="B432">
            <v>217315</v>
          </cell>
          <cell r="C432">
            <v>0</v>
          </cell>
          <cell r="E432">
            <v>241071</v>
          </cell>
          <cell r="F432">
            <v>0</v>
          </cell>
        </row>
        <row r="433">
          <cell r="B433">
            <v>217316</v>
          </cell>
          <cell r="C433">
            <v>0</v>
          </cell>
          <cell r="E433">
            <v>241072</v>
          </cell>
          <cell r="F433">
            <v>0</v>
          </cell>
        </row>
        <row r="434">
          <cell r="B434">
            <v>217317</v>
          </cell>
          <cell r="C434">
            <v>0</v>
          </cell>
          <cell r="E434">
            <v>241073</v>
          </cell>
          <cell r="F434">
            <v>0</v>
          </cell>
        </row>
        <row r="435">
          <cell r="B435">
            <v>217318</v>
          </cell>
          <cell r="C435">
            <v>0</v>
          </cell>
          <cell r="E435">
            <v>241074</v>
          </cell>
          <cell r="F435">
            <v>0</v>
          </cell>
        </row>
        <row r="436">
          <cell r="B436">
            <v>217319</v>
          </cell>
          <cell r="C436">
            <v>0</v>
          </cell>
          <cell r="E436">
            <v>241075</v>
          </cell>
          <cell r="F436">
            <v>0</v>
          </cell>
        </row>
        <row r="437">
          <cell r="B437">
            <v>217320</v>
          </cell>
          <cell r="C437">
            <v>0</v>
          </cell>
          <cell r="E437">
            <v>241076</v>
          </cell>
          <cell r="F437">
            <v>5593890</v>
          </cell>
        </row>
        <row r="438">
          <cell r="B438">
            <v>217321</v>
          </cell>
          <cell r="C438">
            <v>0</v>
          </cell>
          <cell r="E438">
            <v>241077</v>
          </cell>
          <cell r="F438">
            <v>0</v>
          </cell>
        </row>
        <row r="439">
          <cell r="B439">
            <v>217322</v>
          </cell>
          <cell r="C439">
            <v>0</v>
          </cell>
          <cell r="E439">
            <v>241078</v>
          </cell>
          <cell r="F439">
            <v>0</v>
          </cell>
        </row>
        <row r="440">
          <cell r="B440">
            <v>217323</v>
          </cell>
          <cell r="C440">
            <v>0</v>
          </cell>
          <cell r="E440">
            <v>241080</v>
          </cell>
          <cell r="F440">
            <v>0</v>
          </cell>
        </row>
        <row r="441">
          <cell r="B441">
            <v>217324</v>
          </cell>
          <cell r="C441">
            <v>0</v>
          </cell>
          <cell r="E441">
            <v>241081</v>
          </cell>
          <cell r="F441">
            <v>0</v>
          </cell>
        </row>
        <row r="442">
          <cell r="B442">
            <v>217325</v>
          </cell>
          <cell r="C442">
            <v>0</v>
          </cell>
          <cell r="E442">
            <v>241082</v>
          </cell>
          <cell r="F442">
            <v>0</v>
          </cell>
        </row>
        <row r="443">
          <cell r="B443">
            <v>217326</v>
          </cell>
          <cell r="C443">
            <v>0</v>
          </cell>
          <cell r="E443">
            <v>241083</v>
          </cell>
          <cell r="F443">
            <v>0</v>
          </cell>
        </row>
        <row r="444">
          <cell r="B444">
            <v>217327</v>
          </cell>
          <cell r="C444">
            <v>0</v>
          </cell>
          <cell r="E444">
            <v>241084</v>
          </cell>
          <cell r="F444">
            <v>0</v>
          </cell>
        </row>
        <row r="445">
          <cell r="B445">
            <v>217351</v>
          </cell>
          <cell r="C445">
            <v>0</v>
          </cell>
          <cell r="E445">
            <v>241085</v>
          </cell>
          <cell r="F445">
            <v>0</v>
          </cell>
        </row>
        <row r="446">
          <cell r="B446">
            <v>217700</v>
          </cell>
          <cell r="C446">
            <v>0</v>
          </cell>
          <cell r="E446">
            <v>241086</v>
          </cell>
          <cell r="F446">
            <v>0</v>
          </cell>
        </row>
        <row r="447">
          <cell r="B447">
            <v>217800</v>
          </cell>
          <cell r="C447">
            <v>0</v>
          </cell>
          <cell r="E447">
            <v>241087</v>
          </cell>
          <cell r="F447">
            <v>0</v>
          </cell>
        </row>
        <row r="448">
          <cell r="B448">
            <v>218000</v>
          </cell>
          <cell r="C448">
            <v>678809</v>
          </cell>
          <cell r="E448">
            <v>241100</v>
          </cell>
          <cell r="F448">
            <v>0</v>
          </cell>
        </row>
        <row r="449">
          <cell r="B449">
            <v>218100</v>
          </cell>
          <cell r="C449">
            <v>678809</v>
          </cell>
          <cell r="E449">
            <v>241101</v>
          </cell>
          <cell r="F449">
            <v>0</v>
          </cell>
        </row>
        <row r="450">
          <cell r="B450">
            <v>218101</v>
          </cell>
          <cell r="C450">
            <v>637939</v>
          </cell>
          <cell r="E450">
            <v>241102</v>
          </cell>
          <cell r="F450">
            <v>0</v>
          </cell>
        </row>
        <row r="451">
          <cell r="B451">
            <v>218112</v>
          </cell>
          <cell r="C451">
            <v>637939</v>
          </cell>
          <cell r="E451">
            <v>241110</v>
          </cell>
          <cell r="F451">
            <v>0</v>
          </cell>
        </row>
        <row r="452">
          <cell r="B452">
            <v>218113</v>
          </cell>
          <cell r="C452">
            <v>0</v>
          </cell>
          <cell r="E452">
            <v>241121</v>
          </cell>
          <cell r="F452">
            <v>0</v>
          </cell>
        </row>
        <row r="453">
          <cell r="B453">
            <v>218114</v>
          </cell>
          <cell r="C453">
            <v>0</v>
          </cell>
          <cell r="E453">
            <v>241200</v>
          </cell>
          <cell r="F453">
            <v>121000</v>
          </cell>
        </row>
        <row r="454">
          <cell r="B454">
            <v>218115</v>
          </cell>
          <cell r="C454">
            <v>0</v>
          </cell>
          <cell r="E454">
            <v>241300</v>
          </cell>
          <cell r="F454">
            <v>0</v>
          </cell>
        </row>
        <row r="455">
          <cell r="B455">
            <v>218116</v>
          </cell>
          <cell r="C455">
            <v>0</v>
          </cell>
          <cell r="E455">
            <v>241301</v>
          </cell>
          <cell r="F455">
            <v>0</v>
          </cell>
        </row>
        <row r="456">
          <cell r="B456">
            <v>218102</v>
          </cell>
          <cell r="C456">
            <v>40869</v>
          </cell>
          <cell r="E456">
            <v>241302</v>
          </cell>
          <cell r="F456">
            <v>0</v>
          </cell>
        </row>
        <row r="457">
          <cell r="B457">
            <v>218103</v>
          </cell>
          <cell r="C457">
            <v>18920</v>
          </cell>
          <cell r="E457">
            <v>241303</v>
          </cell>
          <cell r="F457">
            <v>0</v>
          </cell>
        </row>
        <row r="458">
          <cell r="B458">
            <v>218104</v>
          </cell>
          <cell r="C458">
            <v>0</v>
          </cell>
          <cell r="E458">
            <v>241310</v>
          </cell>
          <cell r="F458">
            <v>0</v>
          </cell>
        </row>
        <row r="459">
          <cell r="B459">
            <v>218105</v>
          </cell>
          <cell r="C459">
            <v>0</v>
          </cell>
          <cell r="E459">
            <v>241311</v>
          </cell>
          <cell r="F459">
            <v>0</v>
          </cell>
        </row>
        <row r="460">
          <cell r="B460">
            <v>218106</v>
          </cell>
          <cell r="C460">
            <v>21949</v>
          </cell>
          <cell r="E460">
            <v>241400</v>
          </cell>
          <cell r="F460">
            <v>0</v>
          </cell>
        </row>
        <row r="461">
          <cell r="B461">
            <v>218107</v>
          </cell>
          <cell r="C461">
            <v>0</v>
          </cell>
          <cell r="E461">
            <v>241500</v>
          </cell>
          <cell r="F461">
            <v>0</v>
          </cell>
        </row>
        <row r="462">
          <cell r="B462">
            <v>218108</v>
          </cell>
          <cell r="C462">
            <v>0</v>
          </cell>
          <cell r="E462">
            <v>241501</v>
          </cell>
          <cell r="F462">
            <v>0</v>
          </cell>
        </row>
        <row r="463">
          <cell r="B463">
            <v>218111</v>
          </cell>
          <cell r="C463">
            <v>0</v>
          </cell>
          <cell r="E463">
            <v>241502</v>
          </cell>
          <cell r="F463">
            <v>0</v>
          </cell>
        </row>
        <row r="464">
          <cell r="B464">
            <v>218200</v>
          </cell>
          <cell r="C464">
            <v>0</v>
          </cell>
          <cell r="E464">
            <v>241503</v>
          </cell>
          <cell r="F464">
            <v>0</v>
          </cell>
        </row>
        <row r="465">
          <cell r="B465">
            <v>218500</v>
          </cell>
          <cell r="C465">
            <v>0</v>
          </cell>
          <cell r="E465">
            <v>241521</v>
          </cell>
          <cell r="F465">
            <v>0</v>
          </cell>
        </row>
        <row r="466">
          <cell r="B466">
            <v>218600</v>
          </cell>
          <cell r="C466">
            <v>0</v>
          </cell>
          <cell r="E466">
            <v>241600</v>
          </cell>
          <cell r="F466">
            <v>0</v>
          </cell>
        </row>
        <row r="467">
          <cell r="B467">
            <v>218601</v>
          </cell>
          <cell r="C467">
            <v>0</v>
          </cell>
          <cell r="E467">
            <v>241700</v>
          </cell>
          <cell r="F467">
            <v>0</v>
          </cell>
        </row>
        <row r="468">
          <cell r="B468">
            <v>218602</v>
          </cell>
          <cell r="C468">
            <v>0</v>
          </cell>
          <cell r="E468">
            <v>241701</v>
          </cell>
          <cell r="F468">
            <v>0</v>
          </cell>
        </row>
        <row r="469">
          <cell r="B469">
            <v>218603</v>
          </cell>
          <cell r="C469">
            <v>0</v>
          </cell>
          <cell r="E469">
            <v>241702</v>
          </cell>
          <cell r="F469">
            <v>0</v>
          </cell>
        </row>
        <row r="470">
          <cell r="B470">
            <v>218604</v>
          </cell>
          <cell r="C470">
            <v>0</v>
          </cell>
          <cell r="E470">
            <v>241703</v>
          </cell>
          <cell r="F470">
            <v>0</v>
          </cell>
        </row>
        <row r="471">
          <cell r="B471">
            <v>218605</v>
          </cell>
          <cell r="C471">
            <v>0</v>
          </cell>
          <cell r="E471">
            <v>241704</v>
          </cell>
          <cell r="F471">
            <v>0</v>
          </cell>
        </row>
        <row r="472">
          <cell r="B472">
            <v>218606</v>
          </cell>
          <cell r="C472">
            <v>0</v>
          </cell>
          <cell r="E472">
            <v>241705</v>
          </cell>
          <cell r="F472">
            <v>0</v>
          </cell>
        </row>
        <row r="473">
          <cell r="B473">
            <v>219000</v>
          </cell>
          <cell r="C473">
            <v>0</v>
          </cell>
          <cell r="E473">
            <v>241706</v>
          </cell>
          <cell r="F473">
            <v>0</v>
          </cell>
        </row>
        <row r="474">
          <cell r="B474">
            <v>219100</v>
          </cell>
          <cell r="C474">
            <v>0</v>
          </cell>
          <cell r="E474">
            <v>241800</v>
          </cell>
          <cell r="F474">
            <v>316946</v>
          </cell>
        </row>
        <row r="475">
          <cell r="B475">
            <v>219101</v>
          </cell>
          <cell r="C475">
            <v>0</v>
          </cell>
          <cell r="E475">
            <v>241801</v>
          </cell>
          <cell r="F475">
            <v>0</v>
          </cell>
        </row>
        <row r="476">
          <cell r="B476">
            <v>219102</v>
          </cell>
          <cell r="C476">
            <v>0</v>
          </cell>
          <cell r="E476">
            <v>241802</v>
          </cell>
          <cell r="F476">
            <v>316946</v>
          </cell>
        </row>
        <row r="477">
          <cell r="B477">
            <v>220000</v>
          </cell>
          <cell r="C477">
            <v>14483295</v>
          </cell>
          <cell r="E477">
            <v>241900</v>
          </cell>
          <cell r="F477">
            <v>0</v>
          </cell>
        </row>
        <row r="478">
          <cell r="B478">
            <v>220100</v>
          </cell>
          <cell r="C478">
            <v>5477170</v>
          </cell>
          <cell r="E478">
            <v>242100</v>
          </cell>
          <cell r="F478">
            <v>16624</v>
          </cell>
        </row>
        <row r="479">
          <cell r="B479">
            <v>220200</v>
          </cell>
          <cell r="C479">
            <v>0</v>
          </cell>
          <cell r="E479">
            <v>242101</v>
          </cell>
          <cell r="F479">
            <v>0</v>
          </cell>
        </row>
        <row r="480">
          <cell r="B480">
            <v>220300</v>
          </cell>
          <cell r="C480">
            <v>160000</v>
          </cell>
          <cell r="E480">
            <v>242102</v>
          </cell>
          <cell r="F480">
            <v>16624</v>
          </cell>
        </row>
        <row r="481">
          <cell r="B481">
            <v>220301</v>
          </cell>
          <cell r="C481">
            <v>160000</v>
          </cell>
          <cell r="E481">
            <v>242103</v>
          </cell>
          <cell r="F481">
            <v>0</v>
          </cell>
        </row>
        <row r="482">
          <cell r="B482">
            <v>220302</v>
          </cell>
          <cell r="C482">
            <v>0</v>
          </cell>
          <cell r="E482">
            <v>242104</v>
          </cell>
          <cell r="F482">
            <v>0</v>
          </cell>
        </row>
        <row r="483">
          <cell r="B483">
            <v>220320</v>
          </cell>
          <cell r="C483">
            <v>0</v>
          </cell>
          <cell r="E483">
            <v>242121</v>
          </cell>
          <cell r="F483">
            <v>0</v>
          </cell>
        </row>
        <row r="484">
          <cell r="B484">
            <v>220400</v>
          </cell>
          <cell r="C484">
            <v>5313170</v>
          </cell>
          <cell r="E484">
            <v>242200</v>
          </cell>
          <cell r="F484">
            <v>130000</v>
          </cell>
        </row>
        <row r="485">
          <cell r="B485">
            <v>220401</v>
          </cell>
          <cell r="C485">
            <v>4633090</v>
          </cell>
          <cell r="E485">
            <v>242201</v>
          </cell>
          <cell r="F485">
            <v>130000</v>
          </cell>
        </row>
        <row r="486">
          <cell r="B486">
            <v>220405</v>
          </cell>
          <cell r="C486">
            <v>4575750</v>
          </cell>
          <cell r="E486">
            <v>242209</v>
          </cell>
          <cell r="F486">
            <v>0</v>
          </cell>
        </row>
        <row r="487">
          <cell r="B487">
            <v>220406</v>
          </cell>
          <cell r="C487">
            <v>57340</v>
          </cell>
          <cell r="E487">
            <v>244000</v>
          </cell>
          <cell r="F487">
            <v>2959375</v>
          </cell>
        </row>
        <row r="488">
          <cell r="B488">
            <v>220402</v>
          </cell>
          <cell r="C488">
            <v>0</v>
          </cell>
          <cell r="E488">
            <v>244100</v>
          </cell>
          <cell r="F488">
            <v>401356</v>
          </cell>
        </row>
        <row r="489">
          <cell r="B489">
            <v>220403</v>
          </cell>
          <cell r="C489">
            <v>679820</v>
          </cell>
          <cell r="E489">
            <v>244101</v>
          </cell>
          <cell r="F489">
            <v>240444</v>
          </cell>
        </row>
        <row r="490">
          <cell r="B490">
            <v>220404</v>
          </cell>
          <cell r="C490">
            <v>260</v>
          </cell>
          <cell r="E490">
            <v>244102</v>
          </cell>
          <cell r="F490">
            <v>5000</v>
          </cell>
        </row>
        <row r="491">
          <cell r="B491">
            <v>220500</v>
          </cell>
          <cell r="C491">
            <v>0</v>
          </cell>
          <cell r="E491">
            <v>244121</v>
          </cell>
          <cell r="F491">
            <v>155912</v>
          </cell>
        </row>
        <row r="492">
          <cell r="B492">
            <v>220600</v>
          </cell>
          <cell r="C492">
            <v>0</v>
          </cell>
          <cell r="E492">
            <v>244200</v>
          </cell>
          <cell r="F492">
            <v>2027198</v>
          </cell>
        </row>
        <row r="493">
          <cell r="B493">
            <v>220601</v>
          </cell>
          <cell r="C493">
            <v>0</v>
          </cell>
          <cell r="E493">
            <v>244201</v>
          </cell>
          <cell r="F493">
            <v>802326</v>
          </cell>
        </row>
        <row r="494">
          <cell r="B494">
            <v>220602</v>
          </cell>
          <cell r="C494">
            <v>0</v>
          </cell>
          <cell r="E494">
            <v>244202</v>
          </cell>
          <cell r="F494">
            <v>0</v>
          </cell>
        </row>
        <row r="495">
          <cell r="B495">
            <v>220611</v>
          </cell>
          <cell r="C495">
            <v>0</v>
          </cell>
          <cell r="E495">
            <v>244203</v>
          </cell>
          <cell r="F495">
            <v>1224871</v>
          </cell>
        </row>
        <row r="496">
          <cell r="B496">
            <v>220700</v>
          </cell>
          <cell r="C496">
            <v>0</v>
          </cell>
          <cell r="E496">
            <v>244204</v>
          </cell>
          <cell r="F496">
            <v>494030</v>
          </cell>
        </row>
        <row r="497">
          <cell r="B497">
            <v>220701</v>
          </cell>
          <cell r="C497">
            <v>0</v>
          </cell>
          <cell r="E497">
            <v>244205</v>
          </cell>
          <cell r="F497">
            <v>0</v>
          </cell>
        </row>
        <row r="498">
          <cell r="B498">
            <v>220702</v>
          </cell>
          <cell r="C498">
            <v>0</v>
          </cell>
          <cell r="E498">
            <v>244206</v>
          </cell>
          <cell r="F498">
            <v>464434</v>
          </cell>
        </row>
        <row r="499">
          <cell r="B499">
            <v>220800</v>
          </cell>
          <cell r="C499">
            <v>0</v>
          </cell>
          <cell r="E499">
            <v>244207</v>
          </cell>
          <cell r="F499">
            <v>266407</v>
          </cell>
        </row>
        <row r="500">
          <cell r="B500">
            <v>220801</v>
          </cell>
          <cell r="C500">
            <v>0</v>
          </cell>
          <cell r="E500">
            <v>244208</v>
          </cell>
          <cell r="F500">
            <v>0</v>
          </cell>
        </row>
        <row r="501">
          <cell r="B501">
            <v>220802</v>
          </cell>
          <cell r="C501">
            <v>0</v>
          </cell>
          <cell r="E501">
            <v>244221</v>
          </cell>
          <cell r="F501">
            <v>0</v>
          </cell>
        </row>
        <row r="502">
          <cell r="B502">
            <v>220803</v>
          </cell>
          <cell r="C502">
            <v>0</v>
          </cell>
          <cell r="E502">
            <v>244231</v>
          </cell>
          <cell r="F502">
            <v>0</v>
          </cell>
        </row>
        <row r="503">
          <cell r="B503">
            <v>220811</v>
          </cell>
          <cell r="C503">
            <v>0</v>
          </cell>
          <cell r="E503">
            <v>244400</v>
          </cell>
          <cell r="F503">
            <v>0</v>
          </cell>
        </row>
        <row r="504">
          <cell r="B504">
            <v>220900</v>
          </cell>
          <cell r="C504">
            <v>0</v>
          </cell>
          <cell r="E504">
            <v>244401</v>
          </cell>
          <cell r="F504">
            <v>0</v>
          </cell>
        </row>
        <row r="505">
          <cell r="B505">
            <v>220901</v>
          </cell>
          <cell r="C505">
            <v>0</v>
          </cell>
          <cell r="E505">
            <v>244402</v>
          </cell>
          <cell r="F505">
            <v>0</v>
          </cell>
        </row>
        <row r="506">
          <cell r="B506">
            <v>220910</v>
          </cell>
          <cell r="C506">
            <v>0</v>
          </cell>
          <cell r="E506">
            <v>244411</v>
          </cell>
          <cell r="F506">
            <v>0</v>
          </cell>
        </row>
        <row r="507">
          <cell r="B507">
            <v>221000</v>
          </cell>
          <cell r="C507">
            <v>0</v>
          </cell>
          <cell r="E507">
            <v>244500</v>
          </cell>
          <cell r="F507">
            <v>530821</v>
          </cell>
        </row>
        <row r="508">
          <cell r="B508">
            <v>221100</v>
          </cell>
          <cell r="C508">
            <v>0</v>
          </cell>
          <cell r="E508">
            <v>244501</v>
          </cell>
          <cell r="F508">
            <v>204284</v>
          </cell>
        </row>
        <row r="509">
          <cell r="B509">
            <v>221200</v>
          </cell>
          <cell r="C509">
            <v>4000</v>
          </cell>
          <cell r="E509">
            <v>244502</v>
          </cell>
          <cell r="F509">
            <v>0</v>
          </cell>
        </row>
        <row r="510">
          <cell r="B510">
            <v>221201</v>
          </cell>
          <cell r="C510">
            <v>0</v>
          </cell>
          <cell r="E510">
            <v>244503</v>
          </cell>
          <cell r="F510">
            <v>187924</v>
          </cell>
        </row>
        <row r="511">
          <cell r="B511">
            <v>221202</v>
          </cell>
          <cell r="C511">
            <v>0</v>
          </cell>
          <cell r="E511">
            <v>244504</v>
          </cell>
          <cell r="F511">
            <v>16360</v>
          </cell>
        </row>
        <row r="512">
          <cell r="B512">
            <v>221203</v>
          </cell>
          <cell r="C512">
            <v>4000</v>
          </cell>
          <cell r="E512">
            <v>244507</v>
          </cell>
          <cell r="F512">
            <v>0</v>
          </cell>
        </row>
        <row r="513">
          <cell r="B513">
            <v>221211</v>
          </cell>
          <cell r="C513">
            <v>0</v>
          </cell>
          <cell r="E513">
            <v>244508</v>
          </cell>
          <cell r="F513">
            <v>15970</v>
          </cell>
        </row>
        <row r="514">
          <cell r="B514">
            <v>221300</v>
          </cell>
          <cell r="C514">
            <v>0</v>
          </cell>
          <cell r="E514">
            <v>244509</v>
          </cell>
          <cell r="F514">
            <v>0</v>
          </cell>
        </row>
        <row r="515">
          <cell r="B515">
            <v>221400</v>
          </cell>
          <cell r="C515">
            <v>0</v>
          </cell>
          <cell r="E515">
            <v>244510</v>
          </cell>
          <cell r="F515">
            <v>0</v>
          </cell>
        </row>
        <row r="516">
          <cell r="B516">
            <v>222000</v>
          </cell>
          <cell r="C516">
            <v>8965886</v>
          </cell>
          <cell r="E516">
            <v>244511</v>
          </cell>
          <cell r="F516">
            <v>15970</v>
          </cell>
        </row>
        <row r="517">
          <cell r="B517">
            <v>222100</v>
          </cell>
          <cell r="C517">
            <v>2836508</v>
          </cell>
          <cell r="E517">
            <v>244514</v>
          </cell>
          <cell r="F517">
            <v>0</v>
          </cell>
        </row>
        <row r="518">
          <cell r="B518">
            <v>222200</v>
          </cell>
          <cell r="C518">
            <v>3948740</v>
          </cell>
          <cell r="E518">
            <v>244515</v>
          </cell>
          <cell r="F518">
            <v>68586</v>
          </cell>
        </row>
        <row r="519">
          <cell r="B519">
            <v>222201</v>
          </cell>
          <cell r="C519">
            <v>3540986</v>
          </cell>
          <cell r="E519">
            <v>244516</v>
          </cell>
          <cell r="F519">
            <v>0</v>
          </cell>
        </row>
        <row r="520">
          <cell r="B520">
            <v>222202</v>
          </cell>
          <cell r="C520">
            <v>407754</v>
          </cell>
          <cell r="E520">
            <v>244517</v>
          </cell>
          <cell r="F520">
            <v>55488</v>
          </cell>
        </row>
        <row r="521">
          <cell r="B521">
            <v>222300</v>
          </cell>
          <cell r="C521">
            <v>0</v>
          </cell>
          <cell r="E521">
            <v>244518</v>
          </cell>
          <cell r="F521">
            <v>13098</v>
          </cell>
        </row>
        <row r="522">
          <cell r="B522">
            <v>222400</v>
          </cell>
          <cell r="C522">
            <v>2180637</v>
          </cell>
          <cell r="E522">
            <v>244521</v>
          </cell>
          <cell r="F522">
            <v>0</v>
          </cell>
        </row>
        <row r="523">
          <cell r="B523">
            <v>222401</v>
          </cell>
          <cell r="C523">
            <v>1158479</v>
          </cell>
          <cell r="E523">
            <v>244531</v>
          </cell>
          <cell r="F523">
            <v>241981</v>
          </cell>
        </row>
        <row r="524">
          <cell r="B524">
            <v>222402</v>
          </cell>
          <cell r="C524">
            <v>0</v>
          </cell>
          <cell r="E524">
            <v>244532</v>
          </cell>
          <cell r="F524">
            <v>0</v>
          </cell>
        </row>
        <row r="525">
          <cell r="B525">
            <v>222403</v>
          </cell>
          <cell r="C525">
            <v>635623</v>
          </cell>
          <cell r="E525">
            <v>244533</v>
          </cell>
          <cell r="F525">
            <v>0</v>
          </cell>
        </row>
        <row r="526">
          <cell r="B526">
            <v>222404</v>
          </cell>
          <cell r="C526">
            <v>386535</v>
          </cell>
          <cell r="E526">
            <v>244534</v>
          </cell>
          <cell r="F526">
            <v>241981</v>
          </cell>
        </row>
        <row r="527">
          <cell r="B527">
            <v>222405</v>
          </cell>
          <cell r="C527">
            <v>0</v>
          </cell>
          <cell r="E527">
            <v>244537</v>
          </cell>
          <cell r="F527">
            <v>0</v>
          </cell>
        </row>
        <row r="528">
          <cell r="B528">
            <v>222411</v>
          </cell>
          <cell r="C528">
            <v>0</v>
          </cell>
          <cell r="E528">
            <v>244540</v>
          </cell>
          <cell r="F528">
            <v>0</v>
          </cell>
        </row>
        <row r="529">
          <cell r="B529">
            <v>222500</v>
          </cell>
          <cell r="C529">
            <v>0</v>
          </cell>
          <cell r="E529">
            <v>244541</v>
          </cell>
          <cell r="F529">
            <v>0</v>
          </cell>
        </row>
        <row r="530">
          <cell r="B530">
            <v>222501</v>
          </cell>
          <cell r="C530">
            <v>0</v>
          </cell>
          <cell r="E530">
            <v>244542</v>
          </cell>
          <cell r="F530">
            <v>0</v>
          </cell>
        </row>
        <row r="531">
          <cell r="B531">
            <v>222502</v>
          </cell>
          <cell r="C531">
            <v>0</v>
          </cell>
          <cell r="E531">
            <v>244560</v>
          </cell>
          <cell r="F531">
            <v>0</v>
          </cell>
        </row>
        <row r="532">
          <cell r="B532">
            <v>222503</v>
          </cell>
          <cell r="C532">
            <v>0</v>
          </cell>
          <cell r="E532">
            <v>244561</v>
          </cell>
          <cell r="F532">
            <v>0</v>
          </cell>
        </row>
        <row r="533">
          <cell r="B533">
            <v>222504</v>
          </cell>
          <cell r="C533">
            <v>0</v>
          </cell>
          <cell r="E533">
            <v>244562</v>
          </cell>
          <cell r="F533">
            <v>0</v>
          </cell>
        </row>
        <row r="534">
          <cell r="B534">
            <v>222900</v>
          </cell>
          <cell r="C534">
            <v>0</v>
          </cell>
          <cell r="E534">
            <v>244563</v>
          </cell>
          <cell r="F534">
            <v>0</v>
          </cell>
        </row>
        <row r="535">
          <cell r="B535">
            <v>223000</v>
          </cell>
          <cell r="C535">
            <v>7842</v>
          </cell>
          <cell r="E535">
            <v>244569</v>
          </cell>
          <cell r="F535">
            <v>0</v>
          </cell>
        </row>
        <row r="536">
          <cell r="B536">
            <v>223100</v>
          </cell>
          <cell r="C536">
            <v>0</v>
          </cell>
          <cell r="E536">
            <v>244600</v>
          </cell>
          <cell r="F536">
            <v>0</v>
          </cell>
        </row>
        <row r="537">
          <cell r="B537">
            <v>223200</v>
          </cell>
          <cell r="C537">
            <v>0</v>
          </cell>
          <cell r="E537">
            <v>244601</v>
          </cell>
          <cell r="F537">
            <v>0</v>
          </cell>
        </row>
        <row r="538">
          <cell r="B538">
            <v>223201</v>
          </cell>
          <cell r="C538">
            <v>0</v>
          </cell>
          <cell r="E538">
            <v>244602</v>
          </cell>
          <cell r="F538">
            <v>0</v>
          </cell>
        </row>
        <row r="539">
          <cell r="B539">
            <v>223211</v>
          </cell>
          <cell r="C539">
            <v>0</v>
          </cell>
          <cell r="E539">
            <v>244603</v>
          </cell>
          <cell r="F539">
            <v>0</v>
          </cell>
        </row>
        <row r="540">
          <cell r="B540">
            <v>223300</v>
          </cell>
          <cell r="C540">
            <v>0</v>
          </cell>
          <cell r="E540">
            <v>244604</v>
          </cell>
          <cell r="F540">
            <v>0</v>
          </cell>
        </row>
        <row r="541">
          <cell r="B541">
            <v>223301</v>
          </cell>
          <cell r="C541">
            <v>0</v>
          </cell>
          <cell r="E541">
            <v>244605</v>
          </cell>
          <cell r="F541">
            <v>0</v>
          </cell>
        </row>
        <row r="542">
          <cell r="B542">
            <v>223302</v>
          </cell>
          <cell r="C542">
            <v>0</v>
          </cell>
          <cell r="E542">
            <v>244611</v>
          </cell>
          <cell r="F542">
            <v>0</v>
          </cell>
        </row>
        <row r="543">
          <cell r="B543">
            <v>223400</v>
          </cell>
          <cell r="C543">
            <v>0</v>
          </cell>
          <cell r="E543">
            <v>244612</v>
          </cell>
          <cell r="F543">
            <v>0</v>
          </cell>
        </row>
        <row r="544">
          <cell r="B544">
            <v>223401</v>
          </cell>
          <cell r="C544">
            <v>0</v>
          </cell>
          <cell r="E544">
            <v>244613</v>
          </cell>
          <cell r="F544">
            <v>0</v>
          </cell>
        </row>
        <row r="545">
          <cell r="B545">
            <v>223402</v>
          </cell>
          <cell r="C545">
            <v>0</v>
          </cell>
          <cell r="E545">
            <v>244615</v>
          </cell>
          <cell r="F545">
            <v>0</v>
          </cell>
        </row>
        <row r="546">
          <cell r="B546">
            <v>223500</v>
          </cell>
          <cell r="C546">
            <v>0</v>
          </cell>
          <cell r="E546">
            <v>244621</v>
          </cell>
          <cell r="F546">
            <v>0</v>
          </cell>
        </row>
        <row r="547">
          <cell r="B547">
            <v>223800</v>
          </cell>
          <cell r="C547">
            <v>7842</v>
          </cell>
          <cell r="E547">
            <v>244651</v>
          </cell>
          <cell r="F547">
            <v>0</v>
          </cell>
        </row>
        <row r="548">
          <cell r="B548">
            <v>223801</v>
          </cell>
          <cell r="C548">
            <v>7619</v>
          </cell>
          <cell r="E548">
            <v>244700</v>
          </cell>
          <cell r="F548">
            <v>0</v>
          </cell>
        </row>
        <row r="549">
          <cell r="B549">
            <v>223802</v>
          </cell>
          <cell r="C549">
            <v>223</v>
          </cell>
          <cell r="E549">
            <v>244701</v>
          </cell>
          <cell r="F549">
            <v>0</v>
          </cell>
        </row>
        <row r="550">
          <cell r="B550">
            <v>223820</v>
          </cell>
          <cell r="C550">
            <v>0</v>
          </cell>
          <cell r="E550">
            <v>244702</v>
          </cell>
          <cell r="F550">
            <v>0</v>
          </cell>
        </row>
        <row r="551">
          <cell r="B551">
            <v>223861</v>
          </cell>
          <cell r="C551">
            <v>0</v>
          </cell>
          <cell r="E551">
            <v>244703</v>
          </cell>
          <cell r="F551">
            <v>0</v>
          </cell>
        </row>
        <row r="552">
          <cell r="B552">
            <v>223862</v>
          </cell>
          <cell r="C552">
            <v>0</v>
          </cell>
          <cell r="E552">
            <v>244704</v>
          </cell>
          <cell r="F552">
            <v>0</v>
          </cell>
        </row>
        <row r="553">
          <cell r="B553">
            <v>223863</v>
          </cell>
          <cell r="C553">
            <v>0</v>
          </cell>
          <cell r="E553">
            <v>244705</v>
          </cell>
          <cell r="F553">
            <v>0</v>
          </cell>
        </row>
        <row r="554">
          <cell r="B554">
            <v>223864</v>
          </cell>
          <cell r="C554">
            <v>0</v>
          </cell>
          <cell r="E554">
            <v>244706</v>
          </cell>
          <cell r="F554">
            <v>0</v>
          </cell>
        </row>
        <row r="555">
          <cell r="B555">
            <v>223865</v>
          </cell>
          <cell r="C555">
            <v>0</v>
          </cell>
          <cell r="E555">
            <v>244707</v>
          </cell>
          <cell r="F555">
            <v>0</v>
          </cell>
        </row>
        <row r="556">
          <cell r="B556">
            <v>223866</v>
          </cell>
          <cell r="C556">
            <v>0</v>
          </cell>
          <cell r="E556">
            <v>244708</v>
          </cell>
          <cell r="F556">
            <v>0</v>
          </cell>
        </row>
        <row r="557">
          <cell r="B557">
            <v>223900</v>
          </cell>
          <cell r="C557">
            <v>0</v>
          </cell>
          <cell r="E557">
            <v>244709</v>
          </cell>
          <cell r="F557">
            <v>0</v>
          </cell>
        </row>
        <row r="558">
          <cell r="B558">
            <v>223901</v>
          </cell>
          <cell r="C558">
            <v>0</v>
          </cell>
          <cell r="E558">
            <v>244710</v>
          </cell>
          <cell r="F558">
            <v>0</v>
          </cell>
        </row>
        <row r="559">
          <cell r="B559">
            <v>223902</v>
          </cell>
          <cell r="C559">
            <v>0</v>
          </cell>
          <cell r="E559">
            <v>244720</v>
          </cell>
          <cell r="F559">
            <v>0</v>
          </cell>
        </row>
        <row r="560">
          <cell r="B560">
            <v>223903</v>
          </cell>
          <cell r="C560">
            <v>0</v>
          </cell>
          <cell r="E560">
            <v>244730</v>
          </cell>
          <cell r="F560">
            <v>0</v>
          </cell>
        </row>
        <row r="561">
          <cell r="B561">
            <v>223904</v>
          </cell>
          <cell r="C561">
            <v>0</v>
          </cell>
          <cell r="E561">
            <v>244740</v>
          </cell>
          <cell r="F561">
            <v>0</v>
          </cell>
        </row>
        <row r="562">
          <cell r="B562">
            <v>223905</v>
          </cell>
          <cell r="C562">
            <v>0</v>
          </cell>
          <cell r="E562">
            <v>244750</v>
          </cell>
          <cell r="F562">
            <v>0</v>
          </cell>
        </row>
        <row r="563">
          <cell r="B563">
            <v>223906</v>
          </cell>
          <cell r="C563">
            <v>0</v>
          </cell>
          <cell r="E563">
            <v>244760</v>
          </cell>
          <cell r="F563">
            <v>0</v>
          </cell>
        </row>
        <row r="564">
          <cell r="B564">
            <v>223907</v>
          </cell>
          <cell r="C564">
            <v>0</v>
          </cell>
          <cell r="E564">
            <v>244780</v>
          </cell>
          <cell r="F564">
            <v>0</v>
          </cell>
        </row>
        <row r="565">
          <cell r="B565">
            <v>226000</v>
          </cell>
          <cell r="C565">
            <v>32397</v>
          </cell>
          <cell r="E565">
            <v>244800</v>
          </cell>
          <cell r="F565">
            <v>0</v>
          </cell>
        </row>
        <row r="566">
          <cell r="B566">
            <v>226100</v>
          </cell>
          <cell r="C566">
            <v>0</v>
          </cell>
          <cell r="E566">
            <v>244811</v>
          </cell>
          <cell r="F566">
            <v>0</v>
          </cell>
        </row>
        <row r="567">
          <cell r="B567">
            <v>226200</v>
          </cell>
          <cell r="C567">
            <v>0</v>
          </cell>
          <cell r="E567">
            <v>244821</v>
          </cell>
          <cell r="F567">
            <v>0</v>
          </cell>
        </row>
        <row r="568">
          <cell r="B568">
            <v>226201</v>
          </cell>
          <cell r="C568">
            <v>0</v>
          </cell>
          <cell r="E568">
            <v>244831</v>
          </cell>
          <cell r="F568">
            <v>0</v>
          </cell>
        </row>
        <row r="569">
          <cell r="B569">
            <v>226202</v>
          </cell>
          <cell r="C569">
            <v>0</v>
          </cell>
          <cell r="E569">
            <v>244900</v>
          </cell>
          <cell r="F569">
            <v>0</v>
          </cell>
        </row>
        <row r="570">
          <cell r="B570">
            <v>226300</v>
          </cell>
          <cell r="C570">
            <v>0</v>
          </cell>
          <cell r="E570">
            <v>245000</v>
          </cell>
          <cell r="F570">
            <v>0</v>
          </cell>
        </row>
        <row r="571">
          <cell r="B571">
            <v>226301</v>
          </cell>
          <cell r="C571">
            <v>0</v>
          </cell>
          <cell r="E571">
            <v>245100</v>
          </cell>
          <cell r="F571">
            <v>0</v>
          </cell>
        </row>
        <row r="572">
          <cell r="B572">
            <v>226302</v>
          </cell>
          <cell r="C572">
            <v>0</v>
          </cell>
          <cell r="E572">
            <v>245200</v>
          </cell>
          <cell r="F572">
            <v>0</v>
          </cell>
        </row>
        <row r="573">
          <cell r="B573">
            <v>226303</v>
          </cell>
          <cell r="C573">
            <v>0</v>
          </cell>
          <cell r="E573">
            <v>245201</v>
          </cell>
          <cell r="F573">
            <v>0</v>
          </cell>
        </row>
        <row r="574">
          <cell r="B574">
            <v>226311</v>
          </cell>
          <cell r="C574">
            <v>0</v>
          </cell>
          <cell r="E574">
            <v>245202</v>
          </cell>
          <cell r="F574">
            <v>0</v>
          </cell>
        </row>
        <row r="575">
          <cell r="B575">
            <v>226400</v>
          </cell>
          <cell r="C575">
            <v>0</v>
          </cell>
          <cell r="E575">
            <v>245203</v>
          </cell>
          <cell r="F575">
            <v>0</v>
          </cell>
        </row>
        <row r="576">
          <cell r="B576">
            <v>226900</v>
          </cell>
          <cell r="C576">
            <v>32397</v>
          </cell>
          <cell r="E576">
            <v>245231</v>
          </cell>
          <cell r="F576">
            <v>0</v>
          </cell>
        </row>
        <row r="577">
          <cell r="B577">
            <v>224000</v>
          </cell>
          <cell r="C577">
            <v>365496</v>
          </cell>
          <cell r="E577">
            <v>245300</v>
          </cell>
          <cell r="F577">
            <v>0</v>
          </cell>
        </row>
        <row r="578">
          <cell r="B578">
            <v>224100</v>
          </cell>
          <cell r="C578">
            <v>0</v>
          </cell>
          <cell r="E578">
            <v>245400</v>
          </cell>
          <cell r="F578">
            <v>0</v>
          </cell>
        </row>
        <row r="579">
          <cell r="B579">
            <v>224200</v>
          </cell>
          <cell r="C579">
            <v>357031</v>
          </cell>
          <cell r="E579">
            <v>245700</v>
          </cell>
          <cell r="F579">
            <v>0</v>
          </cell>
        </row>
        <row r="580">
          <cell r="B580">
            <v>224201</v>
          </cell>
          <cell r="C580">
            <v>0</v>
          </cell>
          <cell r="E580">
            <v>245500</v>
          </cell>
          <cell r="F580">
            <v>0</v>
          </cell>
        </row>
        <row r="581">
          <cell r="B581">
            <v>224202</v>
          </cell>
          <cell r="C581">
            <v>0</v>
          </cell>
          <cell r="E581">
            <v>245600</v>
          </cell>
          <cell r="F581">
            <v>0</v>
          </cell>
        </row>
        <row r="582">
          <cell r="B582">
            <v>224203</v>
          </cell>
          <cell r="C582">
            <v>357031</v>
          </cell>
          <cell r="E582">
            <v>245601</v>
          </cell>
          <cell r="F582">
            <v>4896423</v>
          </cell>
        </row>
        <row r="583">
          <cell r="B583">
            <v>224300</v>
          </cell>
          <cell r="C583">
            <v>0</v>
          </cell>
          <cell r="E583">
            <v>245631</v>
          </cell>
          <cell r="F583">
            <v>0</v>
          </cell>
        </row>
        <row r="584">
          <cell r="B584">
            <v>224301</v>
          </cell>
          <cell r="C584">
            <v>0</v>
          </cell>
          <cell r="E584">
            <v>246000</v>
          </cell>
          <cell r="F584">
            <v>6294401</v>
          </cell>
        </row>
        <row r="585">
          <cell r="B585">
            <v>224302</v>
          </cell>
          <cell r="C585">
            <v>0</v>
          </cell>
          <cell r="E585">
            <v>246100</v>
          </cell>
          <cell r="F585">
            <v>5713795</v>
          </cell>
        </row>
        <row r="586">
          <cell r="B586">
            <v>224303</v>
          </cell>
          <cell r="C586">
            <v>0</v>
          </cell>
          <cell r="E586">
            <v>246200</v>
          </cell>
          <cell r="F586">
            <v>548791</v>
          </cell>
        </row>
        <row r="587">
          <cell r="B587">
            <v>224304</v>
          </cell>
          <cell r="C587">
            <v>0</v>
          </cell>
          <cell r="E587">
            <v>246300</v>
          </cell>
          <cell r="F587">
            <v>31815</v>
          </cell>
        </row>
        <row r="588">
          <cell r="B588">
            <v>224305</v>
          </cell>
          <cell r="C588">
            <v>0</v>
          </cell>
          <cell r="E588">
            <v>246400</v>
          </cell>
          <cell r="F588">
            <v>0</v>
          </cell>
        </row>
        <row r="589">
          <cell r="B589">
            <v>224306</v>
          </cell>
          <cell r="C589">
            <v>0</v>
          </cell>
          <cell r="E589">
            <v>246500</v>
          </cell>
          <cell r="F589">
            <v>369762</v>
          </cell>
        </row>
        <row r="590">
          <cell r="B590">
            <v>224307</v>
          </cell>
          <cell r="C590">
            <v>0</v>
          </cell>
          <cell r="E590">
            <v>246600</v>
          </cell>
          <cell r="F590">
            <v>369762</v>
          </cell>
        </row>
        <row r="591">
          <cell r="B591">
            <v>224308</v>
          </cell>
          <cell r="C591">
            <v>0</v>
          </cell>
          <cell r="E591">
            <v>246601</v>
          </cell>
          <cell r="F591">
            <v>0</v>
          </cell>
        </row>
        <row r="592">
          <cell r="B592">
            <v>224309</v>
          </cell>
          <cell r="C592">
            <v>0</v>
          </cell>
          <cell r="E592">
            <v>246602</v>
          </cell>
          <cell r="F592">
            <v>369762</v>
          </cell>
        </row>
        <row r="593">
          <cell r="B593">
            <v>224310</v>
          </cell>
          <cell r="C593">
            <v>0</v>
          </cell>
          <cell r="E593">
            <v>246800</v>
          </cell>
          <cell r="F593">
            <v>0</v>
          </cell>
        </row>
        <row r="594">
          <cell r="B594">
            <v>224311</v>
          </cell>
          <cell r="C594">
            <v>0</v>
          </cell>
          <cell r="E594">
            <v>247000</v>
          </cell>
          <cell r="F594">
            <v>3941254</v>
          </cell>
        </row>
        <row r="595">
          <cell r="B595">
            <v>224400</v>
          </cell>
          <cell r="C595">
            <v>1531</v>
          </cell>
          <cell r="E595">
            <v>247100</v>
          </cell>
          <cell r="F595">
            <v>1220240</v>
          </cell>
        </row>
        <row r="596">
          <cell r="B596">
            <v>224401</v>
          </cell>
          <cell r="C596">
            <v>1531</v>
          </cell>
          <cell r="E596">
            <v>247101</v>
          </cell>
          <cell r="F596">
            <v>1220240</v>
          </cell>
        </row>
        <row r="597">
          <cell r="B597">
            <v>224411</v>
          </cell>
          <cell r="C597">
            <v>0</v>
          </cell>
          <cell r="E597">
            <v>247102</v>
          </cell>
          <cell r="F597">
            <v>0</v>
          </cell>
        </row>
        <row r="598">
          <cell r="B598">
            <v>224500</v>
          </cell>
          <cell r="C598">
            <v>6935</v>
          </cell>
          <cell r="E598">
            <v>247200</v>
          </cell>
          <cell r="F598">
            <v>1810240</v>
          </cell>
        </row>
        <row r="599">
          <cell r="B599">
            <v>224700</v>
          </cell>
          <cell r="C599">
            <v>0</v>
          </cell>
          <cell r="E599">
            <v>247300</v>
          </cell>
          <cell r="F599">
            <v>1581240</v>
          </cell>
        </row>
        <row r="600">
          <cell r="B600">
            <v>224800</v>
          </cell>
          <cell r="C600">
            <v>3888252</v>
          </cell>
          <cell r="E600">
            <v>247400</v>
          </cell>
          <cell r="F600">
            <v>129000</v>
          </cell>
        </row>
        <row r="601">
          <cell r="B601">
            <v>224801</v>
          </cell>
          <cell r="C601">
            <v>725359</v>
          </cell>
          <cell r="E601">
            <v>249000</v>
          </cell>
          <cell r="F601">
            <v>100000</v>
          </cell>
        </row>
        <row r="602">
          <cell r="B602">
            <v>224802</v>
          </cell>
          <cell r="C602">
            <v>3162893</v>
          </cell>
          <cell r="E602">
            <v>249100</v>
          </cell>
          <cell r="F602">
            <v>0</v>
          </cell>
        </row>
        <row r="603">
          <cell r="B603">
            <v>225000</v>
          </cell>
          <cell r="C603">
            <v>0</v>
          </cell>
          <cell r="E603">
            <v>247500</v>
          </cell>
          <cell r="F603">
            <v>0</v>
          </cell>
        </row>
        <row r="604">
          <cell r="B604">
            <v>225100</v>
          </cell>
          <cell r="C604">
            <v>0</v>
          </cell>
          <cell r="E604">
            <v>247600</v>
          </cell>
          <cell r="F604">
            <v>0</v>
          </cell>
        </row>
        <row r="605">
          <cell r="B605">
            <v>225200</v>
          </cell>
          <cell r="C605">
            <v>0</v>
          </cell>
          <cell r="E605">
            <v>247700</v>
          </cell>
          <cell r="F605">
            <v>0</v>
          </cell>
        </row>
        <row r="606">
          <cell r="B606">
            <v>225201</v>
          </cell>
          <cell r="C606">
            <v>0</v>
          </cell>
          <cell r="E606">
            <v>247701</v>
          </cell>
          <cell r="F606">
            <v>0</v>
          </cell>
        </row>
        <row r="607">
          <cell r="B607">
            <v>225202</v>
          </cell>
          <cell r="C607">
            <v>0</v>
          </cell>
          <cell r="E607">
            <v>247702</v>
          </cell>
          <cell r="F607">
            <v>0</v>
          </cell>
        </row>
        <row r="608">
          <cell r="B608">
            <v>225203</v>
          </cell>
          <cell r="C608">
            <v>0</v>
          </cell>
          <cell r="E608">
            <v>247703</v>
          </cell>
          <cell r="F608">
            <v>0</v>
          </cell>
        </row>
        <row r="609">
          <cell r="B609">
            <v>225231</v>
          </cell>
          <cell r="C609">
            <v>0</v>
          </cell>
          <cell r="E609">
            <v>247704</v>
          </cell>
          <cell r="F609">
            <v>0</v>
          </cell>
        </row>
        <row r="610">
          <cell r="B610">
            <v>225300</v>
          </cell>
          <cell r="C610">
            <v>0</v>
          </cell>
          <cell r="E610">
            <v>247705</v>
          </cell>
          <cell r="F610">
            <v>0</v>
          </cell>
        </row>
        <row r="611">
          <cell r="B611">
            <v>225400</v>
          </cell>
          <cell r="C611">
            <v>0</v>
          </cell>
          <cell r="E611">
            <v>247706</v>
          </cell>
          <cell r="F611">
            <v>0</v>
          </cell>
        </row>
        <row r="612">
          <cell r="B612">
            <v>225700</v>
          </cell>
          <cell r="C612">
            <v>0</v>
          </cell>
          <cell r="E612">
            <v>247707</v>
          </cell>
          <cell r="F612">
            <v>0</v>
          </cell>
        </row>
        <row r="613">
          <cell r="B613">
            <v>225500</v>
          </cell>
          <cell r="C613">
            <v>844576</v>
          </cell>
          <cell r="E613">
            <v>247721</v>
          </cell>
          <cell r="F613">
            <v>0</v>
          </cell>
        </row>
        <row r="614">
          <cell r="B614">
            <v>225600</v>
          </cell>
          <cell r="C614">
            <v>844576</v>
          </cell>
          <cell r="E614">
            <v>247800</v>
          </cell>
          <cell r="F614">
            <v>0</v>
          </cell>
        </row>
        <row r="615">
          <cell r="B615">
            <v>225601</v>
          </cell>
          <cell r="C615">
            <v>0</v>
          </cell>
          <cell r="E615">
            <v>247900</v>
          </cell>
          <cell r="F615">
            <v>0</v>
          </cell>
        </row>
        <row r="616">
          <cell r="B616">
            <v>225631</v>
          </cell>
          <cell r="C616">
            <v>5740999</v>
          </cell>
          <cell r="E616">
            <v>248000</v>
          </cell>
          <cell r="F616">
            <v>910774</v>
          </cell>
        </row>
        <row r="617">
          <cell r="B617">
            <v>227000</v>
          </cell>
          <cell r="C617">
            <v>0</v>
          </cell>
          <cell r="E617">
            <v>248600</v>
          </cell>
          <cell r="F617">
            <v>0</v>
          </cell>
        </row>
        <row r="618">
          <cell r="B618">
            <v>227100</v>
          </cell>
          <cell r="C618">
            <v>0</v>
          </cell>
          <cell r="E618">
            <v>248100</v>
          </cell>
          <cell r="F618">
            <v>0</v>
          </cell>
        </row>
        <row r="619">
          <cell r="B619">
            <v>227500</v>
          </cell>
          <cell r="C619">
            <v>0</v>
          </cell>
          <cell r="E619">
            <v>248200</v>
          </cell>
          <cell r="F619">
            <v>0</v>
          </cell>
        </row>
        <row r="620">
          <cell r="B620">
            <v>227600</v>
          </cell>
          <cell r="C620">
            <v>0</v>
          </cell>
          <cell r="E620">
            <v>248300</v>
          </cell>
          <cell r="F620">
            <v>0</v>
          </cell>
        </row>
        <row r="621">
          <cell r="B621">
            <v>227700</v>
          </cell>
          <cell r="C621">
            <v>0</v>
          </cell>
          <cell r="E621">
            <v>248301</v>
          </cell>
          <cell r="F621">
            <v>0</v>
          </cell>
        </row>
        <row r="622">
          <cell r="B622">
            <v>227701</v>
          </cell>
          <cell r="C622">
            <v>0</v>
          </cell>
          <cell r="E622">
            <v>248302</v>
          </cell>
          <cell r="F622">
            <v>0</v>
          </cell>
        </row>
        <row r="623">
          <cell r="B623">
            <v>227702</v>
          </cell>
          <cell r="C623">
            <v>0</v>
          </cell>
          <cell r="E623">
            <v>248303</v>
          </cell>
          <cell r="F623">
            <v>0</v>
          </cell>
        </row>
        <row r="624">
          <cell r="B624">
            <v>227703</v>
          </cell>
          <cell r="C624">
            <v>0</v>
          </cell>
          <cell r="E624">
            <v>248321</v>
          </cell>
          <cell r="F624">
            <v>0</v>
          </cell>
        </row>
        <row r="625">
          <cell r="B625">
            <v>227704</v>
          </cell>
          <cell r="C625">
            <v>0</v>
          </cell>
          <cell r="E625">
            <v>248400</v>
          </cell>
          <cell r="F625">
            <v>0</v>
          </cell>
        </row>
        <row r="626">
          <cell r="B626">
            <v>227705</v>
          </cell>
          <cell r="C626">
            <v>0</v>
          </cell>
          <cell r="E626">
            <v>248500</v>
          </cell>
          <cell r="F626">
            <v>0</v>
          </cell>
        </row>
        <row r="627">
          <cell r="B627">
            <v>227706</v>
          </cell>
          <cell r="C627">
            <v>0</v>
          </cell>
          <cell r="E627">
            <v>248700</v>
          </cell>
          <cell r="F627">
            <v>0</v>
          </cell>
        </row>
        <row r="628">
          <cell r="B628">
            <v>227707</v>
          </cell>
          <cell r="C628">
            <v>0</v>
          </cell>
          <cell r="E628">
            <v>246900</v>
          </cell>
          <cell r="F628">
            <v>0</v>
          </cell>
        </row>
        <row r="629">
          <cell r="B629">
            <v>227708</v>
          </cell>
          <cell r="C629">
            <v>0</v>
          </cell>
          <cell r="E629">
            <v>248800</v>
          </cell>
          <cell r="F629">
            <v>0</v>
          </cell>
        </row>
        <row r="630">
          <cell r="B630">
            <v>227721</v>
          </cell>
          <cell r="C630">
            <v>0</v>
          </cell>
          <cell r="E630">
            <v>248900</v>
          </cell>
          <cell r="F630">
            <v>0</v>
          </cell>
        </row>
        <row r="631">
          <cell r="B631">
            <v>227800</v>
          </cell>
          <cell r="C631">
            <v>0</v>
          </cell>
        </row>
        <row r="632">
          <cell r="B632">
            <v>227900</v>
          </cell>
          <cell r="C632">
            <v>0</v>
          </cell>
        </row>
        <row r="633">
          <cell r="B633">
            <v>228000</v>
          </cell>
          <cell r="C633">
            <v>0</v>
          </cell>
        </row>
        <row r="634">
          <cell r="B634">
            <v>228100</v>
          </cell>
          <cell r="C634">
            <v>12605</v>
          </cell>
        </row>
        <row r="635">
          <cell r="B635">
            <v>228200</v>
          </cell>
          <cell r="C635">
            <v>0</v>
          </cell>
        </row>
        <row r="636">
          <cell r="B636">
            <v>228300</v>
          </cell>
          <cell r="C636">
            <v>0</v>
          </cell>
        </row>
        <row r="637">
          <cell r="B637">
            <v>228400</v>
          </cell>
          <cell r="C637">
            <v>12605</v>
          </cell>
        </row>
        <row r="638">
          <cell r="B638">
            <v>228401</v>
          </cell>
          <cell r="C638">
            <v>12605</v>
          </cell>
        </row>
        <row r="639">
          <cell r="B639">
            <v>228402</v>
          </cell>
          <cell r="C639">
            <v>0</v>
          </cell>
        </row>
        <row r="640">
          <cell r="B640">
            <v>228500</v>
          </cell>
          <cell r="C640">
            <v>0</v>
          </cell>
        </row>
        <row r="641">
          <cell r="B641">
            <v>228600</v>
          </cell>
          <cell r="C641">
            <v>0</v>
          </cell>
        </row>
        <row r="642">
          <cell r="B642">
            <v>228700</v>
          </cell>
          <cell r="C642">
            <v>0</v>
          </cell>
        </row>
        <row r="643">
          <cell r="B643">
            <v>228800</v>
          </cell>
          <cell r="C643">
            <v>0</v>
          </cell>
        </row>
        <row r="644">
          <cell r="B644">
            <v>229500</v>
          </cell>
          <cell r="C644">
            <v>31878431</v>
          </cell>
          <cell r="E644">
            <v>249500</v>
          </cell>
          <cell r="F644">
            <v>31878431</v>
          </cell>
        </row>
        <row r="645">
          <cell r="B645">
            <v>229700</v>
          </cell>
          <cell r="C645">
            <v>36792154</v>
          </cell>
          <cell r="E645">
            <v>249700</v>
          </cell>
          <cell r="F645">
            <v>36792154</v>
          </cell>
        </row>
        <row r="646">
          <cell r="B646">
            <v>229900</v>
          </cell>
          <cell r="C646">
            <v>68670585</v>
          </cell>
          <cell r="E646">
            <v>249900</v>
          </cell>
          <cell r="F646">
            <v>68670585</v>
          </cell>
        </row>
        <row r="647">
          <cell r="B647">
            <v>297100</v>
          </cell>
          <cell r="C647">
            <v>241163</v>
          </cell>
          <cell r="E647">
            <v>299100</v>
          </cell>
          <cell r="F647">
            <v>1254206</v>
          </cell>
        </row>
        <row r="648">
          <cell r="E648">
            <v>299200</v>
          </cell>
          <cell r="F648">
            <v>0</v>
          </cell>
        </row>
        <row r="649">
          <cell r="E649">
            <v>299300</v>
          </cell>
          <cell r="F649">
            <v>0</v>
          </cell>
        </row>
        <row r="650">
          <cell r="E650">
            <v>299400</v>
          </cell>
          <cell r="F650">
            <v>0</v>
          </cell>
        </row>
        <row r="651">
          <cell r="E651">
            <v>299500</v>
          </cell>
          <cell r="F651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4">
        <row r="5">
          <cell r="B5">
            <v>170000</v>
          </cell>
          <cell r="C5">
            <v>10532309</v>
          </cell>
          <cell r="E5">
            <v>150000</v>
          </cell>
          <cell r="F5">
            <v>12815473</v>
          </cell>
        </row>
        <row r="6">
          <cell r="B6">
            <v>171000</v>
          </cell>
          <cell r="C6">
            <v>7519127</v>
          </cell>
          <cell r="E6">
            <v>151000</v>
          </cell>
          <cell r="F6">
            <v>11732173</v>
          </cell>
        </row>
        <row r="7">
          <cell r="B7">
            <v>171100</v>
          </cell>
          <cell r="C7">
            <v>6905054</v>
          </cell>
          <cell r="E7">
            <v>151100</v>
          </cell>
          <cell r="F7">
            <v>1378406</v>
          </cell>
        </row>
        <row r="8">
          <cell r="B8">
            <v>171101</v>
          </cell>
          <cell r="C8">
            <v>15237</v>
          </cell>
          <cell r="E8">
            <v>151101</v>
          </cell>
          <cell r="F8">
            <v>501605</v>
          </cell>
        </row>
        <row r="9">
          <cell r="B9">
            <v>171102</v>
          </cell>
          <cell r="C9">
            <v>0</v>
          </cell>
          <cell r="E9">
            <v>151102</v>
          </cell>
          <cell r="F9">
            <v>851541</v>
          </cell>
        </row>
        <row r="10">
          <cell r="B10">
            <v>171103</v>
          </cell>
          <cell r="C10">
            <v>6185</v>
          </cell>
          <cell r="E10">
            <v>151103</v>
          </cell>
          <cell r="F10">
            <v>0</v>
          </cell>
        </row>
        <row r="11">
          <cell r="B11">
            <v>171104</v>
          </cell>
          <cell r="C11">
            <v>141677</v>
          </cell>
          <cell r="E11">
            <v>151104</v>
          </cell>
          <cell r="F11">
            <v>0</v>
          </cell>
        </row>
        <row r="12">
          <cell r="B12">
            <v>171105</v>
          </cell>
          <cell r="C12">
            <v>1367</v>
          </cell>
          <cell r="E12">
            <v>151105</v>
          </cell>
          <cell r="F12">
            <v>0</v>
          </cell>
        </row>
        <row r="13">
          <cell r="B13">
            <v>171106</v>
          </cell>
          <cell r="C13">
            <v>140310</v>
          </cell>
          <cell r="E13">
            <v>151106</v>
          </cell>
          <cell r="F13">
            <v>0</v>
          </cell>
        </row>
        <row r="14">
          <cell r="B14">
            <v>171110</v>
          </cell>
          <cell r="C14">
            <v>100813</v>
          </cell>
          <cell r="E14">
            <v>151107</v>
          </cell>
          <cell r="F14">
            <v>0</v>
          </cell>
        </row>
        <row r="15">
          <cell r="B15">
            <v>171111</v>
          </cell>
          <cell r="C15">
            <v>0</v>
          </cell>
          <cell r="E15">
            <v>151108</v>
          </cell>
          <cell r="F15">
            <v>0</v>
          </cell>
        </row>
        <row r="16">
          <cell r="B16">
            <v>171112</v>
          </cell>
          <cell r="C16">
            <v>100813</v>
          </cell>
          <cell r="E16">
            <v>151109</v>
          </cell>
          <cell r="F16">
            <v>0</v>
          </cell>
        </row>
        <row r="17">
          <cell r="B17">
            <v>171115</v>
          </cell>
          <cell r="C17">
            <v>6087392</v>
          </cell>
          <cell r="E17">
            <v>151110</v>
          </cell>
          <cell r="F17">
            <v>0</v>
          </cell>
        </row>
        <row r="18">
          <cell r="B18">
            <v>171116</v>
          </cell>
          <cell r="C18">
            <v>147884</v>
          </cell>
          <cell r="E18">
            <v>151111</v>
          </cell>
          <cell r="F18">
            <v>2937</v>
          </cell>
        </row>
        <row r="19">
          <cell r="B19">
            <v>171117</v>
          </cell>
          <cell r="C19">
            <v>5425</v>
          </cell>
          <cell r="E19">
            <v>151112</v>
          </cell>
          <cell r="F19">
            <v>493</v>
          </cell>
        </row>
        <row r="20">
          <cell r="B20">
            <v>171118</v>
          </cell>
          <cell r="C20">
            <v>343779</v>
          </cell>
          <cell r="E20">
            <v>151113</v>
          </cell>
          <cell r="F20">
            <v>48074</v>
          </cell>
        </row>
        <row r="21">
          <cell r="B21">
            <v>171119</v>
          </cell>
          <cell r="C21">
            <v>56529</v>
          </cell>
          <cell r="E21">
            <v>151114</v>
          </cell>
          <cell r="F21">
            <v>710578</v>
          </cell>
        </row>
        <row r="22">
          <cell r="B22">
            <v>171120</v>
          </cell>
          <cell r="C22">
            <v>133</v>
          </cell>
          <cell r="E22">
            <v>151115</v>
          </cell>
          <cell r="F22">
            <v>0</v>
          </cell>
        </row>
        <row r="23">
          <cell r="B23">
            <v>171121</v>
          </cell>
          <cell r="C23">
            <v>0</v>
          </cell>
          <cell r="E23">
            <v>151116</v>
          </cell>
          <cell r="F23">
            <v>89459</v>
          </cell>
        </row>
        <row r="24">
          <cell r="B24">
            <v>171131</v>
          </cell>
          <cell r="C24">
            <v>0</v>
          </cell>
          <cell r="E24">
            <v>151117</v>
          </cell>
          <cell r="F24">
            <v>0</v>
          </cell>
        </row>
        <row r="25">
          <cell r="B25">
            <v>171200</v>
          </cell>
          <cell r="C25">
            <v>578450</v>
          </cell>
          <cell r="E25">
            <v>151121</v>
          </cell>
          <cell r="F25">
            <v>0</v>
          </cell>
        </row>
        <row r="26">
          <cell r="B26">
            <v>171201</v>
          </cell>
          <cell r="C26">
            <v>20020</v>
          </cell>
          <cell r="E26">
            <v>151122</v>
          </cell>
          <cell r="F26">
            <v>0</v>
          </cell>
        </row>
        <row r="27">
          <cell r="B27">
            <v>171202</v>
          </cell>
          <cell r="C27">
            <v>18144</v>
          </cell>
          <cell r="E27">
            <v>151123</v>
          </cell>
          <cell r="F27">
            <v>0</v>
          </cell>
        </row>
        <row r="28">
          <cell r="B28">
            <v>171203</v>
          </cell>
          <cell r="C28">
            <v>0</v>
          </cell>
          <cell r="E28">
            <v>151124</v>
          </cell>
          <cell r="F28">
            <v>0</v>
          </cell>
        </row>
        <row r="29">
          <cell r="B29">
            <v>171204</v>
          </cell>
          <cell r="C29">
            <v>0</v>
          </cell>
          <cell r="E29">
            <v>151125</v>
          </cell>
          <cell r="F29">
            <v>0</v>
          </cell>
        </row>
        <row r="30">
          <cell r="B30">
            <v>171205</v>
          </cell>
          <cell r="C30">
            <v>0</v>
          </cell>
          <cell r="E30">
            <v>151130</v>
          </cell>
          <cell r="F30">
            <v>0</v>
          </cell>
        </row>
        <row r="31">
          <cell r="B31">
            <v>171206</v>
          </cell>
          <cell r="C31">
            <v>0</v>
          </cell>
          <cell r="E31">
            <v>151131</v>
          </cell>
          <cell r="F31">
            <v>25260</v>
          </cell>
        </row>
        <row r="32">
          <cell r="B32">
            <v>171207</v>
          </cell>
          <cell r="C32">
            <v>1876</v>
          </cell>
          <cell r="E32">
            <v>151141</v>
          </cell>
          <cell r="F32">
            <v>0</v>
          </cell>
        </row>
        <row r="33">
          <cell r="B33">
            <v>171210</v>
          </cell>
          <cell r="C33">
            <v>556951</v>
          </cell>
          <cell r="E33">
            <v>151142</v>
          </cell>
          <cell r="F33">
            <v>0</v>
          </cell>
        </row>
        <row r="34">
          <cell r="B34">
            <v>171211</v>
          </cell>
          <cell r="C34">
            <v>0</v>
          </cell>
          <cell r="E34">
            <v>151143</v>
          </cell>
          <cell r="F34">
            <v>0</v>
          </cell>
        </row>
        <row r="35">
          <cell r="B35">
            <v>171212</v>
          </cell>
          <cell r="C35">
            <v>454134</v>
          </cell>
          <cell r="E35">
            <v>151147</v>
          </cell>
          <cell r="F35">
            <v>0</v>
          </cell>
        </row>
        <row r="36">
          <cell r="B36">
            <v>171213</v>
          </cell>
          <cell r="C36">
            <v>0</v>
          </cell>
          <cell r="E36">
            <v>151151</v>
          </cell>
          <cell r="F36">
            <v>0</v>
          </cell>
        </row>
        <row r="37">
          <cell r="B37">
            <v>171214</v>
          </cell>
          <cell r="C37">
            <v>0</v>
          </cell>
          <cell r="E37">
            <v>151161</v>
          </cell>
          <cell r="F37">
            <v>0</v>
          </cell>
        </row>
        <row r="38">
          <cell r="B38">
            <v>171215</v>
          </cell>
          <cell r="C38">
            <v>0</v>
          </cell>
          <cell r="E38">
            <v>151200</v>
          </cell>
          <cell r="F38">
            <v>0</v>
          </cell>
        </row>
        <row r="39">
          <cell r="B39">
            <v>171216</v>
          </cell>
          <cell r="C39">
            <v>0</v>
          </cell>
          <cell r="E39">
            <v>151201</v>
          </cell>
          <cell r="F39">
            <v>0</v>
          </cell>
        </row>
        <row r="40">
          <cell r="B40">
            <v>171217</v>
          </cell>
          <cell r="C40">
            <v>0</v>
          </cell>
          <cell r="E40">
            <v>151202</v>
          </cell>
          <cell r="F40">
            <v>0</v>
          </cell>
        </row>
        <row r="41">
          <cell r="B41">
            <v>171218</v>
          </cell>
          <cell r="C41">
            <v>36384</v>
          </cell>
          <cell r="E41">
            <v>151203</v>
          </cell>
          <cell r="F41">
            <v>0</v>
          </cell>
        </row>
        <row r="42">
          <cell r="B42">
            <v>171219</v>
          </cell>
          <cell r="C42">
            <v>0</v>
          </cell>
          <cell r="E42">
            <v>151204</v>
          </cell>
          <cell r="F42">
            <v>0</v>
          </cell>
        </row>
        <row r="43">
          <cell r="B43">
            <v>171220</v>
          </cell>
          <cell r="C43">
            <v>0</v>
          </cell>
          <cell r="E43">
            <v>151205</v>
          </cell>
          <cell r="F43">
            <v>0</v>
          </cell>
        </row>
        <row r="44">
          <cell r="B44">
            <v>171221</v>
          </cell>
          <cell r="C44">
            <v>0</v>
          </cell>
          <cell r="E44">
            <v>151206</v>
          </cell>
          <cell r="F44">
            <v>0</v>
          </cell>
        </row>
        <row r="45">
          <cell r="B45">
            <v>171222</v>
          </cell>
          <cell r="C45">
            <v>0</v>
          </cell>
          <cell r="E45">
            <v>151207</v>
          </cell>
          <cell r="F45">
            <v>0</v>
          </cell>
        </row>
        <row r="46">
          <cell r="B46">
            <v>171223</v>
          </cell>
          <cell r="C46">
            <v>0</v>
          </cell>
          <cell r="E46">
            <v>151210</v>
          </cell>
          <cell r="F46">
            <v>0</v>
          </cell>
        </row>
        <row r="47">
          <cell r="B47">
            <v>171224</v>
          </cell>
          <cell r="C47">
            <v>31159</v>
          </cell>
          <cell r="E47">
            <v>151211</v>
          </cell>
          <cell r="F47">
            <v>0</v>
          </cell>
        </row>
        <row r="48">
          <cell r="B48">
            <v>171225</v>
          </cell>
          <cell r="C48">
            <v>17133</v>
          </cell>
          <cell r="E48">
            <v>151212</v>
          </cell>
          <cell r="F48">
            <v>0</v>
          </cell>
        </row>
        <row r="49">
          <cell r="B49">
            <v>171226</v>
          </cell>
          <cell r="C49">
            <v>0</v>
          </cell>
          <cell r="E49">
            <v>151213</v>
          </cell>
          <cell r="F49">
            <v>0</v>
          </cell>
        </row>
        <row r="50">
          <cell r="B50">
            <v>171227</v>
          </cell>
          <cell r="C50">
            <v>18140</v>
          </cell>
          <cell r="E50">
            <v>151231</v>
          </cell>
          <cell r="F50">
            <v>0</v>
          </cell>
        </row>
        <row r="51">
          <cell r="B51">
            <v>171228</v>
          </cell>
          <cell r="C51">
            <v>0</v>
          </cell>
          <cell r="E51">
            <v>151300</v>
          </cell>
          <cell r="F51">
            <v>0</v>
          </cell>
        </row>
        <row r="52">
          <cell r="B52">
            <v>171230</v>
          </cell>
          <cell r="C52">
            <v>0</v>
          </cell>
          <cell r="E52">
            <v>151301</v>
          </cell>
          <cell r="F52">
            <v>0</v>
          </cell>
        </row>
        <row r="53">
          <cell r="B53">
            <v>171241</v>
          </cell>
          <cell r="C53">
            <v>0</v>
          </cell>
          <cell r="E53">
            <v>151302</v>
          </cell>
          <cell r="F53">
            <v>0</v>
          </cell>
        </row>
        <row r="54">
          <cell r="B54">
            <v>171242</v>
          </cell>
          <cell r="C54">
            <v>0</v>
          </cell>
          <cell r="E54">
            <v>151303</v>
          </cell>
          <cell r="F54">
            <v>0</v>
          </cell>
        </row>
        <row r="55">
          <cell r="B55">
            <v>171245</v>
          </cell>
          <cell r="C55">
            <v>0</v>
          </cell>
          <cell r="E55">
            <v>151304</v>
          </cell>
          <cell r="F55">
            <v>0</v>
          </cell>
        </row>
        <row r="56">
          <cell r="B56">
            <v>171261</v>
          </cell>
          <cell r="C56">
            <v>1479</v>
          </cell>
          <cell r="E56">
            <v>151305</v>
          </cell>
          <cell r="F56">
            <v>0</v>
          </cell>
        </row>
        <row r="57">
          <cell r="B57">
            <v>171262</v>
          </cell>
          <cell r="C57">
            <v>347</v>
          </cell>
          <cell r="E57">
            <v>151306</v>
          </cell>
          <cell r="F57">
            <v>0</v>
          </cell>
        </row>
        <row r="58">
          <cell r="B58">
            <v>171263</v>
          </cell>
          <cell r="C58">
            <v>0</v>
          </cell>
          <cell r="E58">
            <v>151307</v>
          </cell>
          <cell r="F58">
            <v>0</v>
          </cell>
        </row>
        <row r="59">
          <cell r="B59">
            <v>171264</v>
          </cell>
          <cell r="C59">
            <v>1132</v>
          </cell>
          <cell r="E59">
            <v>151308</v>
          </cell>
          <cell r="F59">
            <v>0</v>
          </cell>
        </row>
        <row r="60">
          <cell r="B60">
            <v>171265</v>
          </cell>
          <cell r="C60">
            <v>0</v>
          </cell>
          <cell r="E60">
            <v>151309</v>
          </cell>
          <cell r="F60">
            <v>0</v>
          </cell>
        </row>
        <row r="61">
          <cell r="B61">
            <v>171300</v>
          </cell>
          <cell r="C61">
            <v>35623</v>
          </cell>
          <cell r="E61">
            <v>151310</v>
          </cell>
          <cell r="F61">
            <v>0</v>
          </cell>
        </row>
        <row r="62">
          <cell r="B62">
            <v>171301</v>
          </cell>
          <cell r="C62">
            <v>35348</v>
          </cell>
          <cell r="E62">
            <v>151313</v>
          </cell>
          <cell r="F62">
            <v>0</v>
          </cell>
        </row>
        <row r="63">
          <cell r="B63">
            <v>171309</v>
          </cell>
          <cell r="C63">
            <v>10548</v>
          </cell>
          <cell r="E63">
            <v>151314</v>
          </cell>
          <cell r="F63">
            <v>0</v>
          </cell>
        </row>
        <row r="64">
          <cell r="B64">
            <v>171310</v>
          </cell>
          <cell r="C64">
            <v>24800</v>
          </cell>
          <cell r="E64">
            <v>151315</v>
          </cell>
          <cell r="F64">
            <v>0</v>
          </cell>
        </row>
        <row r="65">
          <cell r="B65">
            <v>171302</v>
          </cell>
          <cell r="C65">
            <v>275</v>
          </cell>
          <cell r="E65">
            <v>151316</v>
          </cell>
          <cell r="F65">
            <v>0</v>
          </cell>
        </row>
        <row r="66">
          <cell r="B66">
            <v>171303</v>
          </cell>
          <cell r="C66">
            <v>0</v>
          </cell>
          <cell r="E66">
            <v>151317</v>
          </cell>
          <cell r="F66">
            <v>0</v>
          </cell>
        </row>
        <row r="67">
          <cell r="B67">
            <v>171304</v>
          </cell>
          <cell r="C67">
            <v>0</v>
          </cell>
          <cell r="E67">
            <v>151318</v>
          </cell>
          <cell r="F67">
            <v>0</v>
          </cell>
        </row>
        <row r="68">
          <cell r="B68">
            <v>171305</v>
          </cell>
          <cell r="C68">
            <v>0</v>
          </cell>
          <cell r="E68">
            <v>151319</v>
          </cell>
          <cell r="F68">
            <v>0</v>
          </cell>
        </row>
        <row r="69">
          <cell r="B69">
            <v>171306</v>
          </cell>
          <cell r="C69">
            <v>0</v>
          </cell>
          <cell r="E69">
            <v>151320</v>
          </cell>
          <cell r="F69">
            <v>0</v>
          </cell>
        </row>
        <row r="70">
          <cell r="B70">
            <v>171307</v>
          </cell>
          <cell r="C70">
            <v>0</v>
          </cell>
          <cell r="E70">
            <v>151331</v>
          </cell>
          <cell r="F70">
            <v>0</v>
          </cell>
        </row>
        <row r="71">
          <cell r="B71">
            <v>171308</v>
          </cell>
          <cell r="C71">
            <v>0</v>
          </cell>
          <cell r="E71">
            <v>151361</v>
          </cell>
          <cell r="F71">
            <v>0</v>
          </cell>
        </row>
        <row r="72">
          <cell r="B72">
            <v>171311</v>
          </cell>
          <cell r="C72">
            <v>0</v>
          </cell>
          <cell r="E72">
            <v>151400</v>
          </cell>
          <cell r="F72">
            <v>10004531</v>
          </cell>
        </row>
        <row r="73">
          <cell r="B73">
            <v>172000</v>
          </cell>
          <cell r="C73">
            <v>114360</v>
          </cell>
          <cell r="E73">
            <v>151401</v>
          </cell>
          <cell r="F73">
            <v>8795571</v>
          </cell>
        </row>
        <row r="74">
          <cell r="B74">
            <v>172100</v>
          </cell>
          <cell r="C74">
            <v>114360</v>
          </cell>
          <cell r="E74">
            <v>151402</v>
          </cell>
          <cell r="F74">
            <v>6668124</v>
          </cell>
        </row>
        <row r="75">
          <cell r="B75">
            <v>172101</v>
          </cell>
          <cell r="C75">
            <v>0</v>
          </cell>
          <cell r="E75">
            <v>151403</v>
          </cell>
          <cell r="F75">
            <v>2049344</v>
          </cell>
        </row>
        <row r="76">
          <cell r="B76">
            <v>172102</v>
          </cell>
          <cell r="C76">
            <v>2687</v>
          </cell>
          <cell r="E76">
            <v>151404</v>
          </cell>
          <cell r="F76">
            <v>7412</v>
          </cell>
        </row>
        <row r="77">
          <cell r="B77">
            <v>172103</v>
          </cell>
          <cell r="C77">
            <v>1959</v>
          </cell>
          <cell r="E77">
            <v>151405</v>
          </cell>
          <cell r="F77">
            <v>39</v>
          </cell>
        </row>
        <row r="78">
          <cell r="B78">
            <v>172104</v>
          </cell>
          <cell r="C78">
            <v>0</v>
          </cell>
          <cell r="E78">
            <v>151406</v>
          </cell>
          <cell r="F78">
            <v>360</v>
          </cell>
        </row>
        <row r="79">
          <cell r="B79">
            <v>172105</v>
          </cell>
          <cell r="C79">
            <v>0</v>
          </cell>
          <cell r="E79">
            <v>151407</v>
          </cell>
          <cell r="F79">
            <v>5670</v>
          </cell>
        </row>
        <row r="80">
          <cell r="B80">
            <v>172113</v>
          </cell>
          <cell r="C80">
            <v>0</v>
          </cell>
          <cell r="E80">
            <v>151408</v>
          </cell>
          <cell r="F80">
            <v>1677</v>
          </cell>
        </row>
        <row r="81">
          <cell r="B81">
            <v>172114</v>
          </cell>
          <cell r="C81">
            <v>0</v>
          </cell>
          <cell r="E81">
            <v>151409</v>
          </cell>
          <cell r="F81">
            <v>2859</v>
          </cell>
        </row>
        <row r="82">
          <cell r="B82">
            <v>172115</v>
          </cell>
          <cell r="C82">
            <v>0</v>
          </cell>
          <cell r="E82">
            <v>151410</v>
          </cell>
          <cell r="F82">
            <v>58015</v>
          </cell>
        </row>
        <row r="83">
          <cell r="B83">
            <v>172117</v>
          </cell>
          <cell r="C83">
            <v>0</v>
          </cell>
          <cell r="E83">
            <v>151411</v>
          </cell>
          <cell r="F83">
            <v>2071</v>
          </cell>
        </row>
        <row r="84">
          <cell r="B84">
            <v>172106</v>
          </cell>
          <cell r="C84">
            <v>313</v>
          </cell>
          <cell r="E84">
            <v>151412</v>
          </cell>
          <cell r="F84">
            <v>0</v>
          </cell>
        </row>
        <row r="85">
          <cell r="B85">
            <v>172107</v>
          </cell>
          <cell r="C85">
            <v>0</v>
          </cell>
          <cell r="E85">
            <v>151413</v>
          </cell>
          <cell r="F85">
            <v>0</v>
          </cell>
        </row>
        <row r="86">
          <cell r="B86">
            <v>172108</v>
          </cell>
          <cell r="C86">
            <v>4</v>
          </cell>
          <cell r="E86">
            <v>151414</v>
          </cell>
          <cell r="F86">
            <v>0</v>
          </cell>
        </row>
        <row r="87">
          <cell r="B87">
            <v>172109</v>
          </cell>
          <cell r="C87">
            <v>0</v>
          </cell>
          <cell r="E87">
            <v>151415</v>
          </cell>
          <cell r="F87">
            <v>0</v>
          </cell>
        </row>
        <row r="88">
          <cell r="B88">
            <v>172110</v>
          </cell>
          <cell r="C88">
            <v>0</v>
          </cell>
          <cell r="E88">
            <v>151421</v>
          </cell>
          <cell r="F88">
            <v>1186369</v>
          </cell>
        </row>
        <row r="89">
          <cell r="B89">
            <v>172111</v>
          </cell>
          <cell r="C89">
            <v>233</v>
          </cell>
          <cell r="E89">
            <v>151422</v>
          </cell>
          <cell r="F89">
            <v>0</v>
          </cell>
        </row>
        <row r="90">
          <cell r="B90">
            <v>172112</v>
          </cell>
          <cell r="C90">
            <v>0</v>
          </cell>
          <cell r="E90">
            <v>151423</v>
          </cell>
          <cell r="F90">
            <v>944360</v>
          </cell>
        </row>
        <row r="91">
          <cell r="B91">
            <v>172116</v>
          </cell>
          <cell r="C91">
            <v>0</v>
          </cell>
          <cell r="E91">
            <v>151424</v>
          </cell>
          <cell r="F91">
            <v>0</v>
          </cell>
        </row>
        <row r="92">
          <cell r="B92">
            <v>172121</v>
          </cell>
          <cell r="C92">
            <v>0</v>
          </cell>
          <cell r="E92">
            <v>151425</v>
          </cell>
          <cell r="F92">
            <v>0</v>
          </cell>
        </row>
        <row r="93">
          <cell r="B93">
            <v>172122</v>
          </cell>
          <cell r="C93">
            <v>0</v>
          </cell>
          <cell r="E93">
            <v>151426</v>
          </cell>
          <cell r="F93">
            <v>0</v>
          </cell>
        </row>
        <row r="94">
          <cell r="B94">
            <v>172123</v>
          </cell>
          <cell r="C94">
            <v>0</v>
          </cell>
          <cell r="E94">
            <v>151427</v>
          </cell>
          <cell r="F94">
            <v>0</v>
          </cell>
        </row>
        <row r="95">
          <cell r="B95">
            <v>172124</v>
          </cell>
          <cell r="C95">
            <v>0</v>
          </cell>
          <cell r="E95">
            <v>151428</v>
          </cell>
          <cell r="F95">
            <v>82182</v>
          </cell>
        </row>
        <row r="96">
          <cell r="B96">
            <v>172129</v>
          </cell>
          <cell r="C96">
            <v>0</v>
          </cell>
          <cell r="E96">
            <v>151429</v>
          </cell>
          <cell r="F96">
            <v>0</v>
          </cell>
        </row>
        <row r="97">
          <cell r="B97">
            <v>172130</v>
          </cell>
          <cell r="C97">
            <v>9</v>
          </cell>
          <cell r="E97">
            <v>151430</v>
          </cell>
          <cell r="F97">
            <v>0</v>
          </cell>
        </row>
        <row r="98">
          <cell r="B98">
            <v>172131</v>
          </cell>
          <cell r="C98">
            <v>109155</v>
          </cell>
          <cell r="E98">
            <v>151431</v>
          </cell>
          <cell r="F98">
            <v>0</v>
          </cell>
        </row>
        <row r="99">
          <cell r="B99">
            <v>172132</v>
          </cell>
          <cell r="C99">
            <v>4729</v>
          </cell>
          <cell r="E99">
            <v>151432</v>
          </cell>
          <cell r="F99">
            <v>0</v>
          </cell>
        </row>
        <row r="100">
          <cell r="B100">
            <v>172133</v>
          </cell>
          <cell r="C100">
            <v>38305</v>
          </cell>
          <cell r="E100">
            <v>151433</v>
          </cell>
          <cell r="F100">
            <v>0</v>
          </cell>
        </row>
        <row r="101">
          <cell r="B101">
            <v>172134</v>
          </cell>
          <cell r="C101">
            <v>41969</v>
          </cell>
          <cell r="E101">
            <v>151434</v>
          </cell>
          <cell r="F101">
            <v>79423</v>
          </cell>
        </row>
        <row r="102">
          <cell r="B102">
            <v>172135</v>
          </cell>
          <cell r="C102">
            <v>8339</v>
          </cell>
          <cell r="E102">
            <v>151435</v>
          </cell>
          <cell r="F102">
            <v>38372</v>
          </cell>
        </row>
        <row r="103">
          <cell r="B103">
            <v>172136</v>
          </cell>
          <cell r="C103">
            <v>7719</v>
          </cell>
          <cell r="E103">
            <v>151436</v>
          </cell>
          <cell r="F103">
            <v>0</v>
          </cell>
        </row>
        <row r="104">
          <cell r="B104">
            <v>172137</v>
          </cell>
          <cell r="C104">
            <v>0</v>
          </cell>
          <cell r="E104">
            <v>151437</v>
          </cell>
          <cell r="F104">
            <v>42032</v>
          </cell>
        </row>
        <row r="105">
          <cell r="B105">
            <v>172138</v>
          </cell>
          <cell r="C105">
            <v>0</v>
          </cell>
          <cell r="E105">
            <v>151438</v>
          </cell>
          <cell r="F105">
            <v>0</v>
          </cell>
        </row>
        <row r="106">
          <cell r="B106">
            <v>172139</v>
          </cell>
          <cell r="C106">
            <v>0</v>
          </cell>
          <cell r="E106">
            <v>151451</v>
          </cell>
          <cell r="F106">
            <v>20916</v>
          </cell>
        </row>
        <row r="107">
          <cell r="B107">
            <v>172140</v>
          </cell>
          <cell r="C107">
            <v>0</v>
          </cell>
          <cell r="E107">
            <v>151452</v>
          </cell>
          <cell r="F107">
            <v>2315</v>
          </cell>
        </row>
        <row r="108">
          <cell r="B108">
            <v>172141</v>
          </cell>
          <cell r="C108">
            <v>8095</v>
          </cell>
          <cell r="E108">
            <v>151453</v>
          </cell>
          <cell r="F108">
            <v>5549</v>
          </cell>
        </row>
        <row r="109">
          <cell r="B109">
            <v>172142</v>
          </cell>
          <cell r="C109">
            <v>0</v>
          </cell>
          <cell r="E109">
            <v>151454</v>
          </cell>
          <cell r="F109">
            <v>12923</v>
          </cell>
        </row>
        <row r="110">
          <cell r="B110">
            <v>172143</v>
          </cell>
          <cell r="C110">
            <v>0</v>
          </cell>
          <cell r="E110">
            <v>151455</v>
          </cell>
          <cell r="F110">
            <v>130</v>
          </cell>
        </row>
        <row r="111">
          <cell r="B111">
            <v>173000</v>
          </cell>
          <cell r="C111">
            <v>1348698</v>
          </cell>
          <cell r="E111">
            <v>151471</v>
          </cell>
          <cell r="F111">
            <v>1675</v>
          </cell>
        </row>
        <row r="112">
          <cell r="B112">
            <v>173100</v>
          </cell>
          <cell r="C112">
            <v>763667</v>
          </cell>
          <cell r="E112">
            <v>151472</v>
          </cell>
          <cell r="F112">
            <v>310</v>
          </cell>
        </row>
        <row r="113">
          <cell r="B113">
            <v>173110</v>
          </cell>
          <cell r="C113">
            <v>0</v>
          </cell>
          <cell r="E113">
            <v>151473</v>
          </cell>
          <cell r="F113">
            <v>0</v>
          </cell>
        </row>
        <row r="114">
          <cell r="B114">
            <v>173200</v>
          </cell>
          <cell r="C114">
            <v>318409</v>
          </cell>
          <cell r="E114">
            <v>151474</v>
          </cell>
          <cell r="F114">
            <v>0</v>
          </cell>
        </row>
        <row r="115">
          <cell r="B115">
            <v>173201</v>
          </cell>
          <cell r="C115">
            <v>240436</v>
          </cell>
          <cell r="E115">
            <v>151475</v>
          </cell>
          <cell r="F115">
            <v>1365</v>
          </cell>
        </row>
        <row r="116">
          <cell r="B116">
            <v>173202</v>
          </cell>
          <cell r="C116">
            <v>0</v>
          </cell>
          <cell r="E116">
            <v>151500</v>
          </cell>
          <cell r="F116">
            <v>0</v>
          </cell>
        </row>
        <row r="117">
          <cell r="B117">
            <v>173203</v>
          </cell>
          <cell r="C117">
            <v>0</v>
          </cell>
          <cell r="E117">
            <v>151501</v>
          </cell>
          <cell r="F117">
            <v>0</v>
          </cell>
        </row>
        <row r="118">
          <cell r="B118">
            <v>173204</v>
          </cell>
          <cell r="C118">
            <v>32465</v>
          </cell>
          <cell r="E118">
            <v>151502</v>
          </cell>
          <cell r="F118">
            <v>0</v>
          </cell>
        </row>
        <row r="119">
          <cell r="B119">
            <v>173205</v>
          </cell>
          <cell r="C119">
            <v>3913</v>
          </cell>
          <cell r="E119">
            <v>151503</v>
          </cell>
          <cell r="F119">
            <v>0</v>
          </cell>
        </row>
        <row r="120">
          <cell r="B120">
            <v>173206</v>
          </cell>
          <cell r="C120">
            <v>41595</v>
          </cell>
          <cell r="E120">
            <v>151504</v>
          </cell>
          <cell r="F120">
            <v>0</v>
          </cell>
        </row>
        <row r="121">
          <cell r="B121">
            <v>173211</v>
          </cell>
          <cell r="C121">
            <v>0</v>
          </cell>
          <cell r="E121">
            <v>151505</v>
          </cell>
          <cell r="F121">
            <v>0</v>
          </cell>
        </row>
        <row r="122">
          <cell r="B122">
            <v>173300</v>
          </cell>
          <cell r="C122">
            <v>0</v>
          </cell>
          <cell r="E122">
            <v>151506</v>
          </cell>
          <cell r="F122">
            <v>0</v>
          </cell>
        </row>
        <row r="123">
          <cell r="B123">
            <v>173301</v>
          </cell>
          <cell r="C123">
            <v>0</v>
          </cell>
          <cell r="E123">
            <v>151507</v>
          </cell>
          <cell r="F123">
            <v>0</v>
          </cell>
        </row>
        <row r="124">
          <cell r="B124">
            <v>173302</v>
          </cell>
          <cell r="C124">
            <v>0</v>
          </cell>
          <cell r="E124">
            <v>151508</v>
          </cell>
          <cell r="F124">
            <v>0</v>
          </cell>
        </row>
        <row r="125">
          <cell r="B125">
            <v>173303</v>
          </cell>
          <cell r="C125">
            <v>0</v>
          </cell>
          <cell r="E125">
            <v>151509</v>
          </cell>
          <cell r="F125">
            <v>0</v>
          </cell>
        </row>
        <row r="126">
          <cell r="B126">
            <v>173304</v>
          </cell>
          <cell r="C126">
            <v>0</v>
          </cell>
          <cell r="E126">
            <v>151521</v>
          </cell>
          <cell r="F126">
            <v>0</v>
          </cell>
        </row>
        <row r="127">
          <cell r="B127">
            <v>173305</v>
          </cell>
          <cell r="C127">
            <v>0</v>
          </cell>
          <cell r="E127">
            <v>151530</v>
          </cell>
          <cell r="F127">
            <v>0</v>
          </cell>
        </row>
        <row r="128">
          <cell r="B128">
            <v>173306</v>
          </cell>
          <cell r="C128">
            <v>0</v>
          </cell>
          <cell r="E128">
            <v>151600</v>
          </cell>
          <cell r="F128">
            <v>348354</v>
          </cell>
        </row>
        <row r="129">
          <cell r="B129">
            <v>173307</v>
          </cell>
          <cell r="C129">
            <v>0</v>
          </cell>
          <cell r="E129">
            <v>151601</v>
          </cell>
          <cell r="F129">
            <v>0</v>
          </cell>
        </row>
        <row r="130">
          <cell r="B130">
            <v>173310</v>
          </cell>
          <cell r="C130">
            <v>0</v>
          </cell>
          <cell r="E130">
            <v>151602</v>
          </cell>
          <cell r="F130">
            <v>156137</v>
          </cell>
        </row>
        <row r="131">
          <cell r="B131">
            <v>173311</v>
          </cell>
          <cell r="C131">
            <v>0</v>
          </cell>
          <cell r="E131">
            <v>151603</v>
          </cell>
          <cell r="F131">
            <v>0</v>
          </cell>
        </row>
        <row r="132">
          <cell r="B132">
            <v>173312</v>
          </cell>
          <cell r="C132">
            <v>0</v>
          </cell>
          <cell r="E132">
            <v>151604</v>
          </cell>
          <cell r="F132">
            <v>192217</v>
          </cell>
        </row>
        <row r="133">
          <cell r="B133">
            <v>173313</v>
          </cell>
          <cell r="C133">
            <v>0</v>
          </cell>
          <cell r="E133">
            <v>151605</v>
          </cell>
          <cell r="F133">
            <v>0</v>
          </cell>
        </row>
        <row r="134">
          <cell r="B134">
            <v>173331</v>
          </cell>
          <cell r="C134">
            <v>0</v>
          </cell>
          <cell r="E134">
            <v>151606</v>
          </cell>
          <cell r="F134">
            <v>0</v>
          </cell>
        </row>
        <row r="135">
          <cell r="B135">
            <v>173400</v>
          </cell>
          <cell r="C135">
            <v>0</v>
          </cell>
          <cell r="E135">
            <v>151607</v>
          </cell>
          <cell r="F135">
            <v>0</v>
          </cell>
        </row>
        <row r="136">
          <cell r="B136">
            <v>173401</v>
          </cell>
          <cell r="C136">
            <v>0</v>
          </cell>
          <cell r="E136">
            <v>151608</v>
          </cell>
          <cell r="F136">
            <v>0</v>
          </cell>
        </row>
        <row r="137">
          <cell r="B137">
            <v>173402</v>
          </cell>
          <cell r="C137">
            <v>0</v>
          </cell>
          <cell r="E137">
            <v>151609</v>
          </cell>
          <cell r="F137">
            <v>0</v>
          </cell>
        </row>
        <row r="138">
          <cell r="B138">
            <v>173403</v>
          </cell>
          <cell r="C138">
            <v>0</v>
          </cell>
          <cell r="E138">
            <v>151610</v>
          </cell>
          <cell r="F138">
            <v>0</v>
          </cell>
        </row>
        <row r="139">
          <cell r="B139">
            <v>173404</v>
          </cell>
          <cell r="C139">
            <v>0</v>
          </cell>
          <cell r="E139">
            <v>151611</v>
          </cell>
          <cell r="F139">
            <v>0</v>
          </cell>
        </row>
        <row r="140">
          <cell r="B140">
            <v>173405</v>
          </cell>
          <cell r="C140">
            <v>0</v>
          </cell>
          <cell r="E140">
            <v>151621</v>
          </cell>
          <cell r="F140">
            <v>0</v>
          </cell>
        </row>
        <row r="141">
          <cell r="B141">
            <v>173406</v>
          </cell>
          <cell r="C141">
            <v>0</v>
          </cell>
          <cell r="E141">
            <v>151630</v>
          </cell>
          <cell r="F141">
            <v>0</v>
          </cell>
        </row>
        <row r="142">
          <cell r="B142">
            <v>173407</v>
          </cell>
          <cell r="C142">
            <v>0</v>
          </cell>
          <cell r="E142">
            <v>151900</v>
          </cell>
          <cell r="F142">
            <v>882</v>
          </cell>
        </row>
        <row r="143">
          <cell r="B143">
            <v>173410</v>
          </cell>
          <cell r="C143">
            <v>0</v>
          </cell>
          <cell r="E143">
            <v>151901</v>
          </cell>
          <cell r="F143">
            <v>882</v>
          </cell>
        </row>
        <row r="144">
          <cell r="B144">
            <v>173411</v>
          </cell>
          <cell r="C144">
            <v>0</v>
          </cell>
          <cell r="E144">
            <v>151902</v>
          </cell>
          <cell r="F144">
            <v>0</v>
          </cell>
        </row>
        <row r="145">
          <cell r="B145">
            <v>173412</v>
          </cell>
          <cell r="C145">
            <v>0</v>
          </cell>
          <cell r="E145">
            <v>151903</v>
          </cell>
          <cell r="F145">
            <v>0</v>
          </cell>
        </row>
        <row r="146">
          <cell r="B146">
            <v>173413</v>
          </cell>
          <cell r="C146">
            <v>0</v>
          </cell>
          <cell r="E146">
            <v>151904</v>
          </cell>
          <cell r="F146">
            <v>0</v>
          </cell>
        </row>
        <row r="147">
          <cell r="B147">
            <v>173431</v>
          </cell>
          <cell r="C147">
            <v>0</v>
          </cell>
          <cell r="E147">
            <v>151905</v>
          </cell>
          <cell r="F147">
            <v>0</v>
          </cell>
        </row>
        <row r="148">
          <cell r="B148">
            <v>173500</v>
          </cell>
          <cell r="C148">
            <v>0</v>
          </cell>
          <cell r="E148">
            <v>151906</v>
          </cell>
          <cell r="F148">
            <v>0</v>
          </cell>
        </row>
        <row r="149">
          <cell r="B149">
            <v>173600</v>
          </cell>
          <cell r="C149">
            <v>0</v>
          </cell>
          <cell r="E149">
            <v>151907</v>
          </cell>
          <cell r="F149">
            <v>0</v>
          </cell>
        </row>
        <row r="150">
          <cell r="B150">
            <v>173700</v>
          </cell>
          <cell r="C150">
            <v>49038</v>
          </cell>
          <cell r="E150">
            <v>151908</v>
          </cell>
          <cell r="F150">
            <v>0</v>
          </cell>
        </row>
        <row r="151">
          <cell r="B151">
            <v>173701</v>
          </cell>
          <cell r="C151">
            <v>0</v>
          </cell>
          <cell r="E151">
            <v>151909</v>
          </cell>
          <cell r="F151">
            <v>0</v>
          </cell>
        </row>
        <row r="152">
          <cell r="B152">
            <v>173702</v>
          </cell>
          <cell r="C152">
            <v>0</v>
          </cell>
          <cell r="E152">
            <v>151911</v>
          </cell>
          <cell r="F152">
            <v>0</v>
          </cell>
        </row>
        <row r="153">
          <cell r="B153">
            <v>173703</v>
          </cell>
          <cell r="C153">
            <v>0</v>
          </cell>
          <cell r="E153">
            <v>152000</v>
          </cell>
          <cell r="F153">
            <v>446672</v>
          </cell>
        </row>
        <row r="154">
          <cell r="B154">
            <v>173704</v>
          </cell>
          <cell r="C154">
            <v>0</v>
          </cell>
          <cell r="E154">
            <v>152100</v>
          </cell>
          <cell r="F154">
            <v>374125</v>
          </cell>
        </row>
        <row r="155">
          <cell r="B155">
            <v>173705</v>
          </cell>
          <cell r="C155">
            <v>0</v>
          </cell>
          <cell r="E155">
            <v>152101</v>
          </cell>
          <cell r="F155">
            <v>10901</v>
          </cell>
        </row>
        <row r="156">
          <cell r="B156">
            <v>173706</v>
          </cell>
          <cell r="C156">
            <v>0</v>
          </cell>
          <cell r="E156">
            <v>152102</v>
          </cell>
          <cell r="F156">
            <v>779</v>
          </cell>
        </row>
        <row r="157">
          <cell r="B157">
            <v>173707</v>
          </cell>
          <cell r="C157">
            <v>0</v>
          </cell>
          <cell r="E157">
            <v>152103</v>
          </cell>
          <cell r="F157">
            <v>0</v>
          </cell>
        </row>
        <row r="158">
          <cell r="B158">
            <v>173711</v>
          </cell>
          <cell r="C158">
            <v>49038</v>
          </cell>
          <cell r="E158">
            <v>152104</v>
          </cell>
          <cell r="F158">
            <v>0</v>
          </cell>
        </row>
        <row r="159">
          <cell r="B159">
            <v>173800</v>
          </cell>
          <cell r="C159">
            <v>119370</v>
          </cell>
          <cell r="E159">
            <v>152105</v>
          </cell>
          <cell r="F159">
            <v>2846</v>
          </cell>
        </row>
        <row r="160">
          <cell r="B160">
            <v>173801</v>
          </cell>
          <cell r="C160">
            <v>36353</v>
          </cell>
          <cell r="E160">
            <v>152106</v>
          </cell>
          <cell r="F160">
            <v>2359</v>
          </cell>
        </row>
        <row r="161">
          <cell r="B161">
            <v>173802</v>
          </cell>
          <cell r="C161">
            <v>0</v>
          </cell>
          <cell r="E161">
            <v>152107</v>
          </cell>
          <cell r="F161">
            <v>4847</v>
          </cell>
        </row>
        <row r="162">
          <cell r="B162">
            <v>173803</v>
          </cell>
          <cell r="C162">
            <v>2915</v>
          </cell>
          <cell r="E162">
            <v>152108</v>
          </cell>
          <cell r="F162">
            <v>0</v>
          </cell>
        </row>
        <row r="163">
          <cell r="B163">
            <v>173811</v>
          </cell>
          <cell r="C163">
            <v>1562</v>
          </cell>
          <cell r="E163">
            <v>152109</v>
          </cell>
          <cell r="F163">
            <v>0</v>
          </cell>
        </row>
        <row r="164">
          <cell r="B164">
            <v>173812</v>
          </cell>
          <cell r="C164">
            <v>0</v>
          </cell>
          <cell r="E164">
            <v>152110</v>
          </cell>
          <cell r="F164">
            <v>0</v>
          </cell>
        </row>
        <row r="165">
          <cell r="B165">
            <v>173813</v>
          </cell>
          <cell r="C165">
            <v>1353</v>
          </cell>
          <cell r="E165">
            <v>152111</v>
          </cell>
          <cell r="F165">
            <v>0</v>
          </cell>
        </row>
        <row r="166">
          <cell r="B166">
            <v>173814</v>
          </cell>
          <cell r="C166">
            <v>0</v>
          </cell>
          <cell r="E166">
            <v>152112</v>
          </cell>
          <cell r="F166">
            <v>0</v>
          </cell>
        </row>
        <row r="167">
          <cell r="B167">
            <v>173804</v>
          </cell>
          <cell r="C167">
            <v>0</v>
          </cell>
          <cell r="E167">
            <v>152113</v>
          </cell>
          <cell r="F167">
            <v>0</v>
          </cell>
        </row>
        <row r="168">
          <cell r="B168">
            <v>173821</v>
          </cell>
          <cell r="C168">
            <v>11151</v>
          </cell>
          <cell r="E168">
            <v>152114</v>
          </cell>
          <cell r="F168">
            <v>0</v>
          </cell>
        </row>
        <row r="169">
          <cell r="B169">
            <v>173822</v>
          </cell>
          <cell r="C169">
            <v>5311</v>
          </cell>
          <cell r="E169">
            <v>152115</v>
          </cell>
          <cell r="F169">
            <v>0</v>
          </cell>
        </row>
        <row r="170">
          <cell r="B170">
            <v>173823</v>
          </cell>
          <cell r="C170">
            <v>5841</v>
          </cell>
          <cell r="E170">
            <v>152116</v>
          </cell>
          <cell r="F170">
            <v>0</v>
          </cell>
        </row>
        <row r="171">
          <cell r="B171">
            <v>173841</v>
          </cell>
          <cell r="C171">
            <v>0</v>
          </cell>
          <cell r="E171">
            <v>152117</v>
          </cell>
          <cell r="F171">
            <v>54</v>
          </cell>
        </row>
        <row r="172">
          <cell r="B172">
            <v>173842</v>
          </cell>
          <cell r="C172">
            <v>0</v>
          </cell>
          <cell r="E172">
            <v>152118</v>
          </cell>
          <cell r="F172">
            <v>0</v>
          </cell>
        </row>
        <row r="173">
          <cell r="B173">
            <v>173843</v>
          </cell>
          <cell r="C173">
            <v>0</v>
          </cell>
          <cell r="E173">
            <v>152120</v>
          </cell>
          <cell r="F173">
            <v>17</v>
          </cell>
        </row>
        <row r="174">
          <cell r="B174">
            <v>173851</v>
          </cell>
          <cell r="C174">
            <v>65652</v>
          </cell>
          <cell r="E174">
            <v>152171</v>
          </cell>
          <cell r="F174">
            <v>0</v>
          </cell>
        </row>
        <row r="175">
          <cell r="B175">
            <v>173881</v>
          </cell>
          <cell r="C175">
            <v>3298</v>
          </cell>
          <cell r="E175">
            <v>152172</v>
          </cell>
          <cell r="F175">
            <v>0</v>
          </cell>
        </row>
        <row r="176">
          <cell r="B176">
            <v>173882</v>
          </cell>
          <cell r="C176">
            <v>3235</v>
          </cell>
          <cell r="E176">
            <v>152121</v>
          </cell>
          <cell r="F176">
            <v>71842</v>
          </cell>
        </row>
        <row r="177">
          <cell r="B177">
            <v>173883</v>
          </cell>
          <cell r="C177">
            <v>63</v>
          </cell>
          <cell r="E177">
            <v>152122</v>
          </cell>
          <cell r="F177">
            <v>125</v>
          </cell>
        </row>
        <row r="178">
          <cell r="B178">
            <v>173900</v>
          </cell>
          <cell r="C178">
            <v>31990</v>
          </cell>
          <cell r="E178">
            <v>152123</v>
          </cell>
          <cell r="F178">
            <v>0</v>
          </cell>
        </row>
        <row r="179">
          <cell r="B179">
            <v>173901</v>
          </cell>
          <cell r="C179">
            <v>0</v>
          </cell>
          <cell r="E179">
            <v>152124</v>
          </cell>
          <cell r="F179">
            <v>82</v>
          </cell>
        </row>
        <row r="180">
          <cell r="B180">
            <v>173902</v>
          </cell>
          <cell r="C180">
            <v>1069</v>
          </cell>
          <cell r="E180">
            <v>152125</v>
          </cell>
          <cell r="F180">
            <v>0</v>
          </cell>
        </row>
        <row r="181">
          <cell r="B181">
            <v>173903</v>
          </cell>
          <cell r="C181">
            <v>0</v>
          </cell>
          <cell r="E181">
            <v>152126</v>
          </cell>
          <cell r="F181">
            <v>6620</v>
          </cell>
        </row>
        <row r="182">
          <cell r="B182">
            <v>173904</v>
          </cell>
          <cell r="C182">
            <v>1069</v>
          </cell>
          <cell r="E182">
            <v>152127</v>
          </cell>
          <cell r="F182">
            <v>0</v>
          </cell>
        </row>
        <row r="183">
          <cell r="B183">
            <v>173911</v>
          </cell>
          <cell r="C183">
            <v>30258</v>
          </cell>
          <cell r="E183">
            <v>152128</v>
          </cell>
          <cell r="F183">
            <v>8465</v>
          </cell>
        </row>
        <row r="184">
          <cell r="B184">
            <v>173913</v>
          </cell>
          <cell r="C184">
            <v>5056</v>
          </cell>
          <cell r="E184">
            <v>152129</v>
          </cell>
          <cell r="F184">
            <v>0</v>
          </cell>
        </row>
        <row r="185">
          <cell r="B185">
            <v>173914</v>
          </cell>
          <cell r="C185">
            <v>25202</v>
          </cell>
          <cell r="E185">
            <v>152130</v>
          </cell>
          <cell r="F185">
            <v>60</v>
          </cell>
        </row>
        <row r="186">
          <cell r="B186">
            <v>173912</v>
          </cell>
          <cell r="C186">
            <v>0</v>
          </cell>
          <cell r="E186">
            <v>152131</v>
          </cell>
          <cell r="F186">
            <v>293</v>
          </cell>
        </row>
        <row r="187">
          <cell r="B187">
            <v>173915</v>
          </cell>
          <cell r="C187">
            <v>631</v>
          </cell>
          <cell r="E187">
            <v>152132</v>
          </cell>
          <cell r="F187">
            <v>0</v>
          </cell>
        </row>
        <row r="188">
          <cell r="B188">
            <v>173916</v>
          </cell>
          <cell r="C188">
            <v>32</v>
          </cell>
          <cell r="E188">
            <v>152133</v>
          </cell>
          <cell r="F188">
            <v>0</v>
          </cell>
        </row>
        <row r="189">
          <cell r="B189">
            <v>173989</v>
          </cell>
          <cell r="C189">
            <v>0</v>
          </cell>
          <cell r="E189">
            <v>152134</v>
          </cell>
          <cell r="F189">
            <v>6</v>
          </cell>
        </row>
        <row r="190">
          <cell r="B190">
            <v>174100</v>
          </cell>
          <cell r="C190">
            <v>0</v>
          </cell>
          <cell r="E190">
            <v>152135</v>
          </cell>
          <cell r="F190">
            <v>863</v>
          </cell>
        </row>
        <row r="191">
          <cell r="B191">
            <v>174101</v>
          </cell>
          <cell r="C191">
            <v>0</v>
          </cell>
          <cell r="E191">
            <v>152136</v>
          </cell>
          <cell r="F191">
            <v>0</v>
          </cell>
        </row>
        <row r="192">
          <cell r="B192">
            <v>174102</v>
          </cell>
          <cell r="C192">
            <v>0</v>
          </cell>
          <cell r="E192">
            <v>152137</v>
          </cell>
          <cell r="F192">
            <v>114</v>
          </cell>
        </row>
        <row r="193">
          <cell r="B193">
            <v>174103</v>
          </cell>
          <cell r="C193">
            <v>0</v>
          </cell>
          <cell r="E193">
            <v>152138</v>
          </cell>
          <cell r="F193">
            <v>0</v>
          </cell>
        </row>
        <row r="194">
          <cell r="B194">
            <v>174104</v>
          </cell>
          <cell r="C194">
            <v>0</v>
          </cell>
          <cell r="E194">
            <v>152140</v>
          </cell>
          <cell r="F194">
            <v>4470</v>
          </cell>
        </row>
        <row r="195">
          <cell r="B195">
            <v>174105</v>
          </cell>
          <cell r="C195">
            <v>0</v>
          </cell>
          <cell r="E195">
            <v>152143</v>
          </cell>
          <cell r="F195">
            <v>7</v>
          </cell>
        </row>
        <row r="196">
          <cell r="B196">
            <v>174106</v>
          </cell>
          <cell r="C196">
            <v>0</v>
          </cell>
          <cell r="E196">
            <v>152144</v>
          </cell>
          <cell r="F196">
            <v>50739</v>
          </cell>
        </row>
        <row r="197">
          <cell r="B197">
            <v>174107</v>
          </cell>
          <cell r="C197">
            <v>0</v>
          </cell>
          <cell r="E197">
            <v>152141</v>
          </cell>
          <cell r="F197">
            <v>0</v>
          </cell>
        </row>
        <row r="198">
          <cell r="B198">
            <v>174108</v>
          </cell>
          <cell r="C198">
            <v>0</v>
          </cell>
          <cell r="E198">
            <v>152142</v>
          </cell>
          <cell r="F198">
            <v>0</v>
          </cell>
        </row>
        <row r="199">
          <cell r="B199">
            <v>174109</v>
          </cell>
          <cell r="C199">
            <v>0</v>
          </cell>
          <cell r="E199">
            <v>152150</v>
          </cell>
          <cell r="F199">
            <v>0</v>
          </cell>
        </row>
        <row r="200">
          <cell r="B200">
            <v>174121</v>
          </cell>
          <cell r="C200">
            <v>0</v>
          </cell>
          <cell r="E200">
            <v>152151</v>
          </cell>
          <cell r="F200">
            <v>0</v>
          </cell>
        </row>
        <row r="201">
          <cell r="B201">
            <v>174200</v>
          </cell>
          <cell r="C201">
            <v>0</v>
          </cell>
          <cell r="E201">
            <v>152152</v>
          </cell>
          <cell r="F201">
            <v>0</v>
          </cell>
        </row>
        <row r="202">
          <cell r="B202">
            <v>174300</v>
          </cell>
          <cell r="C202">
            <v>0</v>
          </cell>
          <cell r="E202">
            <v>152153</v>
          </cell>
          <cell r="F202">
            <v>0</v>
          </cell>
        </row>
        <row r="203">
          <cell r="B203">
            <v>174301</v>
          </cell>
          <cell r="C203">
            <v>0</v>
          </cell>
          <cell r="E203">
            <v>152160</v>
          </cell>
          <cell r="F203">
            <v>0</v>
          </cell>
        </row>
        <row r="204">
          <cell r="B204">
            <v>174302</v>
          </cell>
          <cell r="C204">
            <v>0</v>
          </cell>
          <cell r="E204">
            <v>152161</v>
          </cell>
          <cell r="F204">
            <v>0</v>
          </cell>
        </row>
        <row r="205">
          <cell r="B205">
            <v>174303</v>
          </cell>
          <cell r="C205">
            <v>0</v>
          </cell>
          <cell r="E205">
            <v>152162</v>
          </cell>
          <cell r="F205">
            <v>0</v>
          </cell>
        </row>
        <row r="206">
          <cell r="B206">
            <v>174304</v>
          </cell>
          <cell r="C206">
            <v>0</v>
          </cell>
          <cell r="E206">
            <v>152163</v>
          </cell>
          <cell r="F206">
            <v>0</v>
          </cell>
        </row>
        <row r="207">
          <cell r="B207">
            <v>174305</v>
          </cell>
          <cell r="C207">
            <v>0</v>
          </cell>
          <cell r="E207">
            <v>152173</v>
          </cell>
          <cell r="F207">
            <v>0</v>
          </cell>
        </row>
        <row r="208">
          <cell r="B208">
            <v>174306</v>
          </cell>
          <cell r="C208">
            <v>0</v>
          </cell>
          <cell r="E208">
            <v>152174</v>
          </cell>
          <cell r="F208">
            <v>0</v>
          </cell>
        </row>
        <row r="209">
          <cell r="B209">
            <v>174307</v>
          </cell>
          <cell r="C209">
            <v>0</v>
          </cell>
          <cell r="E209">
            <v>152175</v>
          </cell>
          <cell r="F209">
            <v>0</v>
          </cell>
        </row>
        <row r="210">
          <cell r="B210">
            <v>174308</v>
          </cell>
          <cell r="C210">
            <v>0</v>
          </cell>
          <cell r="E210">
            <v>152179</v>
          </cell>
          <cell r="F210">
            <v>0</v>
          </cell>
        </row>
        <row r="211">
          <cell r="B211">
            <v>174309</v>
          </cell>
          <cell r="C211">
            <v>0</v>
          </cell>
          <cell r="E211">
            <v>152180</v>
          </cell>
          <cell r="F211">
            <v>0</v>
          </cell>
        </row>
        <row r="212">
          <cell r="B212">
            <v>174310</v>
          </cell>
          <cell r="C212">
            <v>0</v>
          </cell>
          <cell r="E212">
            <v>152181</v>
          </cell>
          <cell r="F212">
            <v>0</v>
          </cell>
        </row>
        <row r="213">
          <cell r="B213">
            <v>174311</v>
          </cell>
          <cell r="C213">
            <v>0</v>
          </cell>
          <cell r="E213">
            <v>152182</v>
          </cell>
          <cell r="F213">
            <v>0</v>
          </cell>
        </row>
        <row r="214">
          <cell r="B214">
            <v>174321</v>
          </cell>
          <cell r="C214">
            <v>0</v>
          </cell>
          <cell r="E214">
            <v>152801</v>
          </cell>
          <cell r="F214">
            <v>291375</v>
          </cell>
        </row>
        <row r="215">
          <cell r="B215">
            <v>174400</v>
          </cell>
          <cell r="C215">
            <v>0</v>
          </cell>
          <cell r="E215">
            <v>152802</v>
          </cell>
          <cell r="F215">
            <v>95899</v>
          </cell>
        </row>
        <row r="216">
          <cell r="B216">
            <v>174500</v>
          </cell>
          <cell r="C216">
            <v>0</v>
          </cell>
          <cell r="E216">
            <v>152803</v>
          </cell>
          <cell r="F216">
            <v>78198</v>
          </cell>
        </row>
        <row r="217">
          <cell r="B217">
            <v>174600</v>
          </cell>
          <cell r="C217">
            <v>0</v>
          </cell>
          <cell r="E217">
            <v>152804</v>
          </cell>
          <cell r="F217">
            <v>117279</v>
          </cell>
        </row>
        <row r="218">
          <cell r="B218">
            <v>174700</v>
          </cell>
          <cell r="C218">
            <v>0</v>
          </cell>
          <cell r="E218">
            <v>152811</v>
          </cell>
          <cell r="F218">
            <v>7</v>
          </cell>
        </row>
        <row r="219">
          <cell r="B219">
            <v>174701</v>
          </cell>
          <cell r="C219">
            <v>0</v>
          </cell>
          <cell r="E219">
            <v>152812</v>
          </cell>
          <cell r="F219">
            <v>0</v>
          </cell>
        </row>
        <row r="220">
          <cell r="B220">
            <v>174702</v>
          </cell>
          <cell r="C220">
            <v>0</v>
          </cell>
          <cell r="E220">
            <v>152813</v>
          </cell>
          <cell r="F220">
            <v>0</v>
          </cell>
        </row>
        <row r="221">
          <cell r="B221">
            <v>174703</v>
          </cell>
          <cell r="C221">
            <v>0</v>
          </cell>
          <cell r="E221">
            <v>152814</v>
          </cell>
          <cell r="F221">
            <v>1</v>
          </cell>
        </row>
        <row r="222">
          <cell r="B222">
            <v>174704</v>
          </cell>
          <cell r="C222">
            <v>0</v>
          </cell>
          <cell r="E222">
            <v>152815</v>
          </cell>
          <cell r="F222">
            <v>6</v>
          </cell>
        </row>
        <row r="223">
          <cell r="B223">
            <v>174711</v>
          </cell>
          <cell r="C223">
            <v>0</v>
          </cell>
          <cell r="E223">
            <v>152816</v>
          </cell>
          <cell r="F223">
            <v>0</v>
          </cell>
        </row>
        <row r="224">
          <cell r="B224">
            <v>174800</v>
          </cell>
          <cell r="C224">
            <v>66225</v>
          </cell>
          <cell r="E224">
            <v>152817</v>
          </cell>
          <cell r="F224">
            <v>0</v>
          </cell>
        </row>
        <row r="225">
          <cell r="B225">
            <v>174811</v>
          </cell>
          <cell r="C225">
            <v>66223</v>
          </cell>
          <cell r="E225">
            <v>152818</v>
          </cell>
          <cell r="F225">
            <v>0</v>
          </cell>
        </row>
        <row r="226">
          <cell r="B226">
            <v>174812</v>
          </cell>
          <cell r="C226">
            <v>54514</v>
          </cell>
          <cell r="E226">
            <v>152821</v>
          </cell>
          <cell r="F226">
            <v>0</v>
          </cell>
        </row>
        <row r="227">
          <cell r="B227">
            <v>174813</v>
          </cell>
          <cell r="C227">
            <v>11710</v>
          </cell>
          <cell r="E227">
            <v>152822</v>
          </cell>
          <cell r="F227">
            <v>0</v>
          </cell>
        </row>
        <row r="228">
          <cell r="B228">
            <v>174830</v>
          </cell>
          <cell r="C228">
            <v>0</v>
          </cell>
          <cell r="E228">
            <v>152823</v>
          </cell>
          <cell r="F228">
            <v>0</v>
          </cell>
        </row>
        <row r="229">
          <cell r="B229">
            <v>174831</v>
          </cell>
          <cell r="C229">
            <v>0</v>
          </cell>
          <cell r="E229">
            <v>152824</v>
          </cell>
          <cell r="F229">
            <v>0</v>
          </cell>
        </row>
        <row r="230">
          <cell r="B230">
            <v>174832</v>
          </cell>
          <cell r="C230">
            <v>2</v>
          </cell>
          <cell r="E230">
            <v>152200</v>
          </cell>
          <cell r="F230">
            <v>69118</v>
          </cell>
        </row>
        <row r="231">
          <cell r="B231">
            <v>174833</v>
          </cell>
          <cell r="C231">
            <v>0</v>
          </cell>
          <cell r="E231">
            <v>152201</v>
          </cell>
          <cell r="F231">
            <v>38622</v>
          </cell>
        </row>
        <row r="232">
          <cell r="B232">
            <v>174834</v>
          </cell>
          <cell r="C232">
            <v>0</v>
          </cell>
          <cell r="E232">
            <v>152202</v>
          </cell>
          <cell r="F232">
            <v>10504</v>
          </cell>
        </row>
        <row r="233">
          <cell r="B233">
            <v>174835</v>
          </cell>
          <cell r="C233">
            <v>0</v>
          </cell>
          <cell r="E233">
            <v>152203</v>
          </cell>
          <cell r="F233">
            <v>28117</v>
          </cell>
        </row>
        <row r="234">
          <cell r="B234">
            <v>174850</v>
          </cell>
          <cell r="C234">
            <v>0</v>
          </cell>
          <cell r="E234">
            <v>152211</v>
          </cell>
          <cell r="F234">
            <v>11403</v>
          </cell>
        </row>
        <row r="235">
          <cell r="B235">
            <v>174851</v>
          </cell>
          <cell r="C235">
            <v>0</v>
          </cell>
          <cell r="E235">
            <v>152212</v>
          </cell>
          <cell r="F235">
            <v>23</v>
          </cell>
        </row>
        <row r="236">
          <cell r="B236">
            <v>174852</v>
          </cell>
          <cell r="C236">
            <v>0</v>
          </cell>
          <cell r="E236">
            <v>152213</v>
          </cell>
          <cell r="F236">
            <v>5204</v>
          </cell>
        </row>
        <row r="237">
          <cell r="B237">
            <v>174900</v>
          </cell>
          <cell r="C237">
            <v>0</v>
          </cell>
          <cell r="E237">
            <v>152214</v>
          </cell>
          <cell r="F237">
            <v>1286</v>
          </cell>
        </row>
        <row r="238">
          <cell r="B238">
            <v>174911</v>
          </cell>
          <cell r="C238">
            <v>0</v>
          </cell>
          <cell r="E238">
            <v>152220</v>
          </cell>
          <cell r="F238">
            <v>4891</v>
          </cell>
        </row>
        <row r="239">
          <cell r="B239">
            <v>174912</v>
          </cell>
          <cell r="C239">
            <v>0</v>
          </cell>
          <cell r="E239">
            <v>152221</v>
          </cell>
          <cell r="F239">
            <v>284</v>
          </cell>
        </row>
        <row r="240">
          <cell r="B240">
            <v>174913</v>
          </cell>
          <cell r="C240">
            <v>0</v>
          </cell>
          <cell r="E240">
            <v>152222</v>
          </cell>
          <cell r="F240">
            <v>213</v>
          </cell>
        </row>
        <row r="241">
          <cell r="B241">
            <v>174920</v>
          </cell>
          <cell r="C241">
            <v>0</v>
          </cell>
          <cell r="E241">
            <v>152223</v>
          </cell>
          <cell r="F241">
            <v>56</v>
          </cell>
        </row>
        <row r="242">
          <cell r="B242">
            <v>175000</v>
          </cell>
          <cell r="C242">
            <v>1532052</v>
          </cell>
          <cell r="E242">
            <v>152224</v>
          </cell>
          <cell r="F242">
            <v>15</v>
          </cell>
        </row>
        <row r="243">
          <cell r="B243">
            <v>175100</v>
          </cell>
          <cell r="C243">
            <v>938046</v>
          </cell>
          <cell r="E243">
            <v>152231</v>
          </cell>
          <cell r="F243">
            <v>3626</v>
          </cell>
        </row>
        <row r="244">
          <cell r="B244">
            <v>175101</v>
          </cell>
          <cell r="C244">
            <v>0</v>
          </cell>
          <cell r="E244">
            <v>152232</v>
          </cell>
          <cell r="F244">
            <v>3</v>
          </cell>
        </row>
        <row r="245">
          <cell r="B245">
            <v>175102</v>
          </cell>
          <cell r="C245">
            <v>0</v>
          </cell>
          <cell r="E245">
            <v>152236</v>
          </cell>
          <cell r="F245">
            <v>1799</v>
          </cell>
        </row>
        <row r="246">
          <cell r="B246">
            <v>175103</v>
          </cell>
          <cell r="C246">
            <v>0</v>
          </cell>
          <cell r="E246">
            <v>152241</v>
          </cell>
          <cell r="F246">
            <v>31</v>
          </cell>
        </row>
        <row r="247">
          <cell r="B247">
            <v>175104</v>
          </cell>
          <cell r="C247">
            <v>0</v>
          </cell>
          <cell r="E247">
            <v>152242</v>
          </cell>
          <cell r="F247">
            <v>31</v>
          </cell>
        </row>
        <row r="248">
          <cell r="B248">
            <v>175105</v>
          </cell>
          <cell r="C248">
            <v>0</v>
          </cell>
          <cell r="E248">
            <v>152245</v>
          </cell>
          <cell r="F248">
            <v>0</v>
          </cell>
        </row>
        <row r="249">
          <cell r="B249">
            <v>175106</v>
          </cell>
          <cell r="C249">
            <v>0</v>
          </cell>
          <cell r="E249">
            <v>152246</v>
          </cell>
          <cell r="F249">
            <v>0</v>
          </cell>
        </row>
        <row r="250">
          <cell r="B250">
            <v>175107</v>
          </cell>
          <cell r="C250">
            <v>0</v>
          </cell>
          <cell r="E250">
            <v>152247</v>
          </cell>
          <cell r="F250">
            <v>27</v>
          </cell>
        </row>
        <row r="251">
          <cell r="B251">
            <v>175108</v>
          </cell>
          <cell r="C251">
            <v>0</v>
          </cell>
          <cell r="E251">
            <v>152248</v>
          </cell>
          <cell r="F251">
            <v>866</v>
          </cell>
        </row>
        <row r="252">
          <cell r="B252">
            <v>175109</v>
          </cell>
          <cell r="C252">
            <v>0</v>
          </cell>
          <cell r="E252">
            <v>152249</v>
          </cell>
          <cell r="F252">
            <v>167</v>
          </cell>
        </row>
        <row r="253">
          <cell r="B253">
            <v>175110</v>
          </cell>
          <cell r="C253">
            <v>0</v>
          </cell>
          <cell r="E253">
            <v>152250</v>
          </cell>
          <cell r="F253">
            <v>6488</v>
          </cell>
        </row>
        <row r="254">
          <cell r="B254">
            <v>175111</v>
          </cell>
          <cell r="C254">
            <v>0</v>
          </cell>
          <cell r="E254">
            <v>152251</v>
          </cell>
          <cell r="F254">
            <v>5760</v>
          </cell>
        </row>
        <row r="255">
          <cell r="B255">
            <v>175112</v>
          </cell>
          <cell r="C255">
            <v>0</v>
          </cell>
          <cell r="E255">
            <v>152252</v>
          </cell>
          <cell r="F255">
            <v>43</v>
          </cell>
        </row>
        <row r="256">
          <cell r="B256">
            <v>175113</v>
          </cell>
          <cell r="C256">
            <v>0</v>
          </cell>
          <cell r="E256">
            <v>152260</v>
          </cell>
          <cell r="F256">
            <v>0</v>
          </cell>
        </row>
        <row r="257">
          <cell r="B257">
            <v>175114</v>
          </cell>
          <cell r="C257">
            <v>0</v>
          </cell>
          <cell r="E257">
            <v>152261</v>
          </cell>
          <cell r="F257">
            <v>0</v>
          </cell>
        </row>
        <row r="258">
          <cell r="B258">
            <v>175115</v>
          </cell>
          <cell r="C258">
            <v>0</v>
          </cell>
          <cell r="E258">
            <v>152262</v>
          </cell>
          <cell r="F258">
            <v>0</v>
          </cell>
        </row>
        <row r="259">
          <cell r="B259">
            <v>175116</v>
          </cell>
          <cell r="C259">
            <v>0</v>
          </cell>
          <cell r="E259">
            <v>152900</v>
          </cell>
          <cell r="F259">
            <v>3429</v>
          </cell>
        </row>
        <row r="260">
          <cell r="B260">
            <v>175117</v>
          </cell>
          <cell r="C260">
            <v>0</v>
          </cell>
          <cell r="E260">
            <v>153000</v>
          </cell>
          <cell r="F260">
            <v>313332</v>
          </cell>
        </row>
        <row r="261">
          <cell r="B261">
            <v>175118</v>
          </cell>
          <cell r="C261">
            <v>0</v>
          </cell>
          <cell r="E261">
            <v>153100</v>
          </cell>
          <cell r="F261">
            <v>0</v>
          </cell>
        </row>
        <row r="262">
          <cell r="B262">
            <v>175119</v>
          </cell>
          <cell r="C262">
            <v>0</v>
          </cell>
          <cell r="E262">
            <v>153101</v>
          </cell>
          <cell r="F262">
            <v>0</v>
          </cell>
        </row>
        <row r="263">
          <cell r="B263">
            <v>175120</v>
          </cell>
          <cell r="C263">
            <v>476493</v>
          </cell>
          <cell r="E263">
            <v>153102</v>
          </cell>
          <cell r="F263">
            <v>0</v>
          </cell>
        </row>
        <row r="264">
          <cell r="B264">
            <v>175121</v>
          </cell>
          <cell r="C264">
            <v>0</v>
          </cell>
          <cell r="E264">
            <v>153103</v>
          </cell>
          <cell r="F264">
            <v>0</v>
          </cell>
        </row>
        <row r="265">
          <cell r="B265">
            <v>175122</v>
          </cell>
          <cell r="C265">
            <v>0</v>
          </cell>
          <cell r="E265">
            <v>153104</v>
          </cell>
          <cell r="F265">
            <v>0</v>
          </cell>
        </row>
        <row r="266">
          <cell r="B266">
            <v>175123</v>
          </cell>
          <cell r="C266">
            <v>0</v>
          </cell>
          <cell r="E266">
            <v>153105</v>
          </cell>
          <cell r="F266">
            <v>0</v>
          </cell>
        </row>
        <row r="267">
          <cell r="B267">
            <v>175124</v>
          </cell>
          <cell r="C267">
            <v>275053</v>
          </cell>
          <cell r="E267">
            <v>153106</v>
          </cell>
          <cell r="F267">
            <v>0</v>
          </cell>
        </row>
        <row r="268">
          <cell r="B268">
            <v>175125</v>
          </cell>
          <cell r="C268">
            <v>81485</v>
          </cell>
          <cell r="E268">
            <v>153107</v>
          </cell>
          <cell r="F268">
            <v>0</v>
          </cell>
        </row>
        <row r="269">
          <cell r="B269">
            <v>175126</v>
          </cell>
          <cell r="C269">
            <v>119954</v>
          </cell>
          <cell r="E269">
            <v>153110</v>
          </cell>
          <cell r="F269">
            <v>0</v>
          </cell>
        </row>
        <row r="270">
          <cell r="B270">
            <v>175127</v>
          </cell>
          <cell r="C270">
            <v>0</v>
          </cell>
          <cell r="E270">
            <v>153111</v>
          </cell>
          <cell r="F270">
            <v>0</v>
          </cell>
        </row>
        <row r="271">
          <cell r="B271">
            <v>175129</v>
          </cell>
          <cell r="C271">
            <v>0</v>
          </cell>
          <cell r="E271">
            <v>153112</v>
          </cell>
          <cell r="F271">
            <v>0</v>
          </cell>
        </row>
        <row r="272">
          <cell r="B272">
            <v>175130</v>
          </cell>
          <cell r="C272">
            <v>71663</v>
          </cell>
          <cell r="E272">
            <v>153113</v>
          </cell>
          <cell r="F272">
            <v>0</v>
          </cell>
        </row>
        <row r="273">
          <cell r="B273">
            <v>175131</v>
          </cell>
          <cell r="C273">
            <v>0</v>
          </cell>
          <cell r="E273">
            <v>153121</v>
          </cell>
          <cell r="F273">
            <v>0</v>
          </cell>
        </row>
        <row r="274">
          <cell r="B274">
            <v>175132</v>
          </cell>
          <cell r="C274">
            <v>0</v>
          </cell>
          <cell r="E274">
            <v>153200</v>
          </cell>
          <cell r="F274">
            <v>0</v>
          </cell>
        </row>
        <row r="275">
          <cell r="B275">
            <v>175133</v>
          </cell>
          <cell r="C275">
            <v>0</v>
          </cell>
          <cell r="E275">
            <v>153201</v>
          </cell>
          <cell r="F275">
            <v>0</v>
          </cell>
        </row>
        <row r="276">
          <cell r="B276">
            <v>175134</v>
          </cell>
          <cell r="C276">
            <v>0</v>
          </cell>
          <cell r="E276">
            <v>153202</v>
          </cell>
          <cell r="F276">
            <v>0</v>
          </cell>
        </row>
        <row r="277">
          <cell r="B277">
            <v>175135</v>
          </cell>
          <cell r="C277">
            <v>0</v>
          </cell>
          <cell r="E277">
            <v>153203</v>
          </cell>
          <cell r="F277">
            <v>0</v>
          </cell>
        </row>
        <row r="278">
          <cell r="B278">
            <v>175136</v>
          </cell>
          <cell r="C278">
            <v>0</v>
          </cell>
          <cell r="E278">
            <v>153204</v>
          </cell>
          <cell r="F278">
            <v>0</v>
          </cell>
        </row>
        <row r="279">
          <cell r="B279">
            <v>175137</v>
          </cell>
          <cell r="C279">
            <v>66738</v>
          </cell>
          <cell r="E279">
            <v>153205</v>
          </cell>
          <cell r="F279">
            <v>0</v>
          </cell>
        </row>
        <row r="280">
          <cell r="B280">
            <v>175138</v>
          </cell>
          <cell r="C280">
            <v>0</v>
          </cell>
          <cell r="E280">
            <v>153206</v>
          </cell>
          <cell r="F280">
            <v>0</v>
          </cell>
        </row>
        <row r="281">
          <cell r="B281">
            <v>175139</v>
          </cell>
          <cell r="C281">
            <v>0</v>
          </cell>
          <cell r="E281">
            <v>153207</v>
          </cell>
          <cell r="F281">
            <v>0</v>
          </cell>
        </row>
        <row r="282">
          <cell r="B282">
            <v>175140</v>
          </cell>
          <cell r="C282">
            <v>4925</v>
          </cell>
          <cell r="E282">
            <v>153210</v>
          </cell>
          <cell r="F282">
            <v>0</v>
          </cell>
        </row>
        <row r="283">
          <cell r="B283">
            <v>175141</v>
          </cell>
          <cell r="C283">
            <v>0</v>
          </cell>
          <cell r="E283">
            <v>153211</v>
          </cell>
          <cell r="F283">
            <v>0</v>
          </cell>
        </row>
        <row r="284">
          <cell r="B284">
            <v>175142</v>
          </cell>
          <cell r="C284">
            <v>0</v>
          </cell>
          <cell r="E284">
            <v>153212</v>
          </cell>
          <cell r="F284">
            <v>0</v>
          </cell>
        </row>
        <row r="285">
          <cell r="B285">
            <v>175143</v>
          </cell>
          <cell r="C285">
            <v>0</v>
          </cell>
          <cell r="E285">
            <v>153213</v>
          </cell>
          <cell r="F285">
            <v>0</v>
          </cell>
        </row>
        <row r="286">
          <cell r="B286">
            <v>175149</v>
          </cell>
          <cell r="C286">
            <v>0</v>
          </cell>
          <cell r="E286">
            <v>153221</v>
          </cell>
          <cell r="F286">
            <v>0</v>
          </cell>
        </row>
        <row r="287">
          <cell r="B287">
            <v>175150</v>
          </cell>
          <cell r="C287">
            <v>67175</v>
          </cell>
          <cell r="E287">
            <v>153300</v>
          </cell>
          <cell r="F287">
            <v>0</v>
          </cell>
        </row>
        <row r="288">
          <cell r="B288">
            <v>175151</v>
          </cell>
          <cell r="C288">
            <v>28405</v>
          </cell>
          <cell r="E288">
            <v>153400</v>
          </cell>
          <cell r="F288">
            <v>0</v>
          </cell>
        </row>
        <row r="289">
          <cell r="B289">
            <v>175152</v>
          </cell>
          <cell r="C289">
            <v>0</v>
          </cell>
          <cell r="E289">
            <v>153500</v>
          </cell>
          <cell r="F289">
            <v>0</v>
          </cell>
        </row>
        <row r="290">
          <cell r="B290">
            <v>175153</v>
          </cell>
          <cell r="C290">
            <v>2607</v>
          </cell>
          <cell r="E290">
            <v>153600</v>
          </cell>
          <cell r="F290">
            <v>301381</v>
          </cell>
        </row>
        <row r="291">
          <cell r="B291">
            <v>175154</v>
          </cell>
          <cell r="C291">
            <v>0</v>
          </cell>
          <cell r="E291">
            <v>153601</v>
          </cell>
          <cell r="F291">
            <v>36295</v>
          </cell>
        </row>
        <row r="292">
          <cell r="B292">
            <v>175155</v>
          </cell>
          <cell r="C292">
            <v>285</v>
          </cell>
          <cell r="E292">
            <v>153602</v>
          </cell>
          <cell r="F292">
            <v>23920</v>
          </cell>
        </row>
        <row r="293">
          <cell r="B293">
            <v>175156</v>
          </cell>
          <cell r="C293">
            <v>0</v>
          </cell>
          <cell r="E293">
            <v>153603</v>
          </cell>
          <cell r="F293">
            <v>787</v>
          </cell>
        </row>
        <row r="294">
          <cell r="B294">
            <v>175157</v>
          </cell>
          <cell r="C294">
            <v>5431</v>
          </cell>
          <cell r="E294">
            <v>153604</v>
          </cell>
          <cell r="F294">
            <v>11588</v>
          </cell>
        </row>
        <row r="295">
          <cell r="B295">
            <v>175158</v>
          </cell>
          <cell r="C295">
            <v>0</v>
          </cell>
          <cell r="E295">
            <v>153605</v>
          </cell>
          <cell r="F295">
            <v>0</v>
          </cell>
        </row>
        <row r="296">
          <cell r="B296">
            <v>175159</v>
          </cell>
          <cell r="C296">
            <v>0</v>
          </cell>
          <cell r="E296">
            <v>153611</v>
          </cell>
          <cell r="F296">
            <v>253398</v>
          </cell>
        </row>
        <row r="297">
          <cell r="B297">
            <v>175160</v>
          </cell>
          <cell r="C297">
            <v>14001</v>
          </cell>
          <cell r="E297">
            <v>153612</v>
          </cell>
          <cell r="F297">
            <v>69212</v>
          </cell>
        </row>
        <row r="298">
          <cell r="B298">
            <v>175161</v>
          </cell>
          <cell r="C298">
            <v>4294</v>
          </cell>
          <cell r="E298">
            <v>153613</v>
          </cell>
          <cell r="F298">
            <v>16213</v>
          </cell>
        </row>
        <row r="299">
          <cell r="B299">
            <v>175162</v>
          </cell>
          <cell r="C299">
            <v>7601</v>
          </cell>
          <cell r="E299">
            <v>153614</v>
          </cell>
          <cell r="F299">
            <v>853</v>
          </cell>
        </row>
        <row r="300">
          <cell r="B300">
            <v>175163</v>
          </cell>
          <cell r="C300">
            <v>3183</v>
          </cell>
          <cell r="E300">
            <v>153615</v>
          </cell>
          <cell r="F300">
            <v>361</v>
          </cell>
        </row>
        <row r="301">
          <cell r="B301">
            <v>175164</v>
          </cell>
          <cell r="C301">
            <v>1103</v>
          </cell>
          <cell r="E301">
            <v>153616</v>
          </cell>
          <cell r="F301">
            <v>119468</v>
          </cell>
        </row>
        <row r="302">
          <cell r="B302">
            <v>175165</v>
          </cell>
          <cell r="C302">
            <v>0</v>
          </cell>
          <cell r="E302">
            <v>153617</v>
          </cell>
          <cell r="F302">
            <v>44145</v>
          </cell>
        </row>
        <row r="303">
          <cell r="B303">
            <v>175166</v>
          </cell>
          <cell r="C303">
            <v>265</v>
          </cell>
          <cell r="E303">
            <v>153618</v>
          </cell>
          <cell r="F303">
            <v>1842</v>
          </cell>
        </row>
        <row r="304">
          <cell r="B304">
            <v>175170</v>
          </cell>
          <cell r="C304">
            <v>322715</v>
          </cell>
          <cell r="E304">
            <v>153619</v>
          </cell>
          <cell r="F304">
            <v>1304</v>
          </cell>
        </row>
        <row r="305">
          <cell r="B305">
            <v>175171</v>
          </cell>
          <cell r="C305">
            <v>157287</v>
          </cell>
          <cell r="E305">
            <v>153621</v>
          </cell>
          <cell r="F305">
            <v>6678</v>
          </cell>
        </row>
        <row r="306">
          <cell r="B306">
            <v>175172</v>
          </cell>
          <cell r="C306">
            <v>123691</v>
          </cell>
          <cell r="E306">
            <v>153622</v>
          </cell>
          <cell r="F306">
            <v>250</v>
          </cell>
        </row>
        <row r="307">
          <cell r="B307">
            <v>175173</v>
          </cell>
          <cell r="C307">
            <v>41737</v>
          </cell>
          <cell r="E307">
            <v>153623</v>
          </cell>
          <cell r="F307">
            <v>0</v>
          </cell>
        </row>
        <row r="308">
          <cell r="B308">
            <v>175174</v>
          </cell>
          <cell r="C308">
            <v>0</v>
          </cell>
          <cell r="E308">
            <v>153624</v>
          </cell>
          <cell r="F308">
            <v>3468</v>
          </cell>
        </row>
        <row r="309">
          <cell r="B309">
            <v>175300</v>
          </cell>
          <cell r="C309">
            <v>96330</v>
          </cell>
          <cell r="E309">
            <v>153625</v>
          </cell>
          <cell r="F309">
            <v>6</v>
          </cell>
        </row>
        <row r="310">
          <cell r="B310">
            <v>175400</v>
          </cell>
          <cell r="C310">
            <v>5282</v>
          </cell>
          <cell r="E310">
            <v>153626</v>
          </cell>
          <cell r="F310">
            <v>304</v>
          </cell>
        </row>
        <row r="311">
          <cell r="B311">
            <v>175401</v>
          </cell>
          <cell r="C311">
            <v>0</v>
          </cell>
          <cell r="E311">
            <v>153627</v>
          </cell>
          <cell r="F311">
            <v>0</v>
          </cell>
        </row>
        <row r="312">
          <cell r="B312">
            <v>175402</v>
          </cell>
          <cell r="C312">
            <v>115</v>
          </cell>
          <cell r="E312">
            <v>153628</v>
          </cell>
          <cell r="F312">
            <v>2467</v>
          </cell>
        </row>
        <row r="313">
          <cell r="B313">
            <v>175403</v>
          </cell>
          <cell r="C313">
            <v>3211</v>
          </cell>
          <cell r="E313">
            <v>153629</v>
          </cell>
          <cell r="F313">
            <v>183</v>
          </cell>
        </row>
        <row r="314">
          <cell r="B314">
            <v>175405</v>
          </cell>
          <cell r="C314">
            <v>1428</v>
          </cell>
          <cell r="E314">
            <v>153631</v>
          </cell>
          <cell r="F314">
            <v>4066</v>
          </cell>
        </row>
        <row r="315">
          <cell r="B315">
            <v>175406</v>
          </cell>
          <cell r="C315">
            <v>1783</v>
          </cell>
          <cell r="E315">
            <v>153632</v>
          </cell>
          <cell r="F315">
            <v>733</v>
          </cell>
        </row>
        <row r="316">
          <cell r="B316">
            <v>175404</v>
          </cell>
          <cell r="C316">
            <v>1955</v>
          </cell>
          <cell r="E316">
            <v>153633</v>
          </cell>
          <cell r="F316">
            <v>3333</v>
          </cell>
        </row>
        <row r="317">
          <cell r="B317">
            <v>175411</v>
          </cell>
          <cell r="C317">
            <v>0</v>
          </cell>
          <cell r="E317">
            <v>153641</v>
          </cell>
          <cell r="F317">
            <v>0</v>
          </cell>
        </row>
        <row r="318">
          <cell r="B318">
            <v>175412</v>
          </cell>
          <cell r="C318">
            <v>0</v>
          </cell>
          <cell r="E318">
            <v>153642</v>
          </cell>
          <cell r="F318">
            <v>0</v>
          </cell>
        </row>
        <row r="319">
          <cell r="B319">
            <v>175413</v>
          </cell>
          <cell r="C319">
            <v>0</v>
          </cell>
          <cell r="E319">
            <v>153643</v>
          </cell>
          <cell r="F319">
            <v>0</v>
          </cell>
        </row>
        <row r="320">
          <cell r="B320">
            <v>175414</v>
          </cell>
          <cell r="C320">
            <v>0</v>
          </cell>
          <cell r="E320">
            <v>153681</v>
          </cell>
          <cell r="F320">
            <v>944</v>
          </cell>
        </row>
        <row r="321">
          <cell r="B321">
            <v>175415</v>
          </cell>
          <cell r="C321">
            <v>0</v>
          </cell>
          <cell r="E321">
            <v>153682</v>
          </cell>
          <cell r="F321">
            <v>0</v>
          </cell>
        </row>
        <row r="322">
          <cell r="B322">
            <v>175416</v>
          </cell>
          <cell r="C322">
            <v>0</v>
          </cell>
          <cell r="E322">
            <v>153683</v>
          </cell>
          <cell r="F322">
            <v>944</v>
          </cell>
        </row>
        <row r="323">
          <cell r="B323">
            <v>175417</v>
          </cell>
          <cell r="C323">
            <v>0</v>
          </cell>
          <cell r="E323">
            <v>153700</v>
          </cell>
          <cell r="F323">
            <v>0</v>
          </cell>
        </row>
        <row r="324">
          <cell r="B324">
            <v>175418</v>
          </cell>
          <cell r="C324">
            <v>0</v>
          </cell>
          <cell r="E324">
            <v>153701</v>
          </cell>
          <cell r="F324">
            <v>0</v>
          </cell>
        </row>
        <row r="325">
          <cell r="B325">
            <v>175419</v>
          </cell>
          <cell r="C325">
            <v>0</v>
          </cell>
          <cell r="E325">
            <v>153702</v>
          </cell>
          <cell r="F325">
            <v>0</v>
          </cell>
        </row>
        <row r="326">
          <cell r="B326">
            <v>175420</v>
          </cell>
          <cell r="C326">
            <v>0</v>
          </cell>
          <cell r="E326">
            <v>153703</v>
          </cell>
          <cell r="F326">
            <v>0</v>
          </cell>
        </row>
        <row r="327">
          <cell r="B327">
            <v>175500</v>
          </cell>
          <cell r="C327">
            <v>95774</v>
          </cell>
          <cell r="E327">
            <v>153704</v>
          </cell>
          <cell r="F327">
            <v>0</v>
          </cell>
        </row>
        <row r="328">
          <cell r="B328">
            <v>175501</v>
          </cell>
          <cell r="C328">
            <v>95774</v>
          </cell>
          <cell r="E328">
            <v>153705</v>
          </cell>
          <cell r="F328">
            <v>0</v>
          </cell>
        </row>
        <row r="329">
          <cell r="B329">
            <v>175502</v>
          </cell>
          <cell r="C329">
            <v>0</v>
          </cell>
          <cell r="E329">
            <v>153706</v>
          </cell>
          <cell r="F329">
            <v>0</v>
          </cell>
        </row>
        <row r="330">
          <cell r="B330">
            <v>175600</v>
          </cell>
          <cell r="C330">
            <v>65513</v>
          </cell>
          <cell r="E330">
            <v>153707</v>
          </cell>
          <cell r="F330">
            <v>0</v>
          </cell>
        </row>
        <row r="331">
          <cell r="B331">
            <v>175700</v>
          </cell>
          <cell r="C331">
            <v>11</v>
          </cell>
          <cell r="E331">
            <v>153708</v>
          </cell>
          <cell r="F331">
            <v>0</v>
          </cell>
        </row>
        <row r="332">
          <cell r="B332">
            <v>175800</v>
          </cell>
          <cell r="C332">
            <v>331097</v>
          </cell>
          <cell r="E332">
            <v>153709</v>
          </cell>
          <cell r="F332">
            <v>0</v>
          </cell>
        </row>
        <row r="333">
          <cell r="B333">
            <v>175801</v>
          </cell>
          <cell r="C333">
            <v>5315</v>
          </cell>
          <cell r="E333">
            <v>153711</v>
          </cell>
          <cell r="F333">
            <v>0</v>
          </cell>
        </row>
        <row r="334">
          <cell r="B334">
            <v>175802</v>
          </cell>
          <cell r="C334">
            <v>48110</v>
          </cell>
          <cell r="E334">
            <v>153800</v>
          </cell>
          <cell r="F334">
            <v>0</v>
          </cell>
        </row>
        <row r="335">
          <cell r="B335">
            <v>175803</v>
          </cell>
          <cell r="C335">
            <v>44690</v>
          </cell>
          <cell r="E335">
            <v>153900</v>
          </cell>
          <cell r="F335">
            <v>843</v>
          </cell>
        </row>
        <row r="336">
          <cell r="B336">
            <v>175804</v>
          </cell>
          <cell r="C336">
            <v>0</v>
          </cell>
          <cell r="E336">
            <v>153901</v>
          </cell>
          <cell r="F336">
            <v>0</v>
          </cell>
        </row>
        <row r="337">
          <cell r="B337">
            <v>175805</v>
          </cell>
          <cell r="C337">
            <v>0</v>
          </cell>
          <cell r="E337">
            <v>153902</v>
          </cell>
          <cell r="F337">
            <v>0</v>
          </cell>
        </row>
        <row r="338">
          <cell r="B338">
            <v>175806</v>
          </cell>
          <cell r="C338">
            <v>3420</v>
          </cell>
          <cell r="E338">
            <v>153903</v>
          </cell>
          <cell r="F338">
            <v>0</v>
          </cell>
        </row>
        <row r="339">
          <cell r="B339">
            <v>175807</v>
          </cell>
          <cell r="C339">
            <v>0</v>
          </cell>
          <cell r="E339">
            <v>153904</v>
          </cell>
          <cell r="F339">
            <v>0</v>
          </cell>
        </row>
        <row r="340">
          <cell r="B340">
            <v>175809</v>
          </cell>
          <cell r="C340">
            <v>0</v>
          </cell>
          <cell r="E340">
            <v>153905</v>
          </cell>
          <cell r="F340">
            <v>0</v>
          </cell>
        </row>
        <row r="341">
          <cell r="B341">
            <v>175810</v>
          </cell>
          <cell r="C341">
            <v>186294</v>
          </cell>
          <cell r="E341">
            <v>153906</v>
          </cell>
          <cell r="F341">
            <v>0</v>
          </cell>
        </row>
        <row r="342">
          <cell r="B342">
            <v>175811</v>
          </cell>
          <cell r="C342">
            <v>0</v>
          </cell>
          <cell r="E342">
            <v>153911</v>
          </cell>
          <cell r="F342">
            <v>843</v>
          </cell>
        </row>
        <row r="343">
          <cell r="B343">
            <v>175812</v>
          </cell>
          <cell r="C343">
            <v>0</v>
          </cell>
          <cell r="E343">
            <v>154000</v>
          </cell>
          <cell r="F343">
            <v>0</v>
          </cell>
        </row>
        <row r="344">
          <cell r="B344">
            <v>175813</v>
          </cell>
          <cell r="C344">
            <v>38680</v>
          </cell>
          <cell r="E344">
            <v>154100</v>
          </cell>
          <cell r="F344">
            <v>0</v>
          </cell>
        </row>
        <row r="345">
          <cell r="B345">
            <v>175814</v>
          </cell>
          <cell r="C345">
            <v>299</v>
          </cell>
          <cell r="E345">
            <v>154101</v>
          </cell>
          <cell r="F345">
            <v>0</v>
          </cell>
        </row>
        <row r="346">
          <cell r="B346">
            <v>175815</v>
          </cell>
          <cell r="C346">
            <v>5509</v>
          </cell>
          <cell r="E346">
            <v>154102</v>
          </cell>
          <cell r="F346">
            <v>0</v>
          </cell>
        </row>
        <row r="347">
          <cell r="B347">
            <v>175816</v>
          </cell>
          <cell r="C347">
            <v>0</v>
          </cell>
          <cell r="E347">
            <v>154103</v>
          </cell>
          <cell r="F347">
            <v>0</v>
          </cell>
        </row>
        <row r="348">
          <cell r="B348">
            <v>175817</v>
          </cell>
          <cell r="C348">
            <v>1373</v>
          </cell>
          <cell r="E348">
            <v>154104</v>
          </cell>
          <cell r="F348">
            <v>0</v>
          </cell>
        </row>
        <row r="349">
          <cell r="B349">
            <v>175818</v>
          </cell>
          <cell r="C349">
            <v>32296</v>
          </cell>
          <cell r="E349">
            <v>154105</v>
          </cell>
          <cell r="F349">
            <v>0</v>
          </cell>
        </row>
        <row r="350">
          <cell r="B350">
            <v>175819</v>
          </cell>
          <cell r="C350">
            <v>33832</v>
          </cell>
          <cell r="E350">
            <v>154111</v>
          </cell>
          <cell r="F350">
            <v>0</v>
          </cell>
        </row>
        <row r="351">
          <cell r="B351">
            <v>175820</v>
          </cell>
          <cell r="C351">
            <v>3896</v>
          </cell>
          <cell r="E351">
            <v>154112</v>
          </cell>
          <cell r="F351">
            <v>0</v>
          </cell>
        </row>
        <row r="352">
          <cell r="B352">
            <v>175821</v>
          </cell>
          <cell r="C352">
            <v>2114</v>
          </cell>
          <cell r="E352">
            <v>154113</v>
          </cell>
          <cell r="F352">
            <v>0</v>
          </cell>
        </row>
        <row r="353">
          <cell r="B353">
            <v>175824</v>
          </cell>
          <cell r="C353">
            <v>68296</v>
          </cell>
          <cell r="E353">
            <v>154189</v>
          </cell>
          <cell r="F353">
            <v>0</v>
          </cell>
        </row>
        <row r="354">
          <cell r="B354">
            <v>175825</v>
          </cell>
          <cell r="C354">
            <v>18095</v>
          </cell>
          <cell r="E354">
            <v>154200</v>
          </cell>
          <cell r="F354">
            <v>261</v>
          </cell>
        </row>
        <row r="355">
          <cell r="B355">
            <v>175826</v>
          </cell>
          <cell r="C355">
            <v>7039</v>
          </cell>
          <cell r="E355">
            <v>154201</v>
          </cell>
          <cell r="F355">
            <v>0</v>
          </cell>
        </row>
        <row r="356">
          <cell r="B356">
            <v>175827</v>
          </cell>
          <cell r="C356">
            <v>312</v>
          </cell>
          <cell r="E356">
            <v>154202</v>
          </cell>
          <cell r="F356">
            <v>0</v>
          </cell>
        </row>
        <row r="357">
          <cell r="B357">
            <v>175830</v>
          </cell>
          <cell r="C357">
            <v>15486</v>
          </cell>
          <cell r="E357">
            <v>154203</v>
          </cell>
          <cell r="F357">
            <v>0</v>
          </cell>
        </row>
        <row r="358">
          <cell r="B358">
            <v>175831</v>
          </cell>
          <cell r="C358">
            <v>3515</v>
          </cell>
          <cell r="E358">
            <v>154204</v>
          </cell>
          <cell r="F358">
            <v>0</v>
          </cell>
        </row>
        <row r="359">
          <cell r="B359">
            <v>175832</v>
          </cell>
          <cell r="C359">
            <v>996</v>
          </cell>
          <cell r="E359">
            <v>154205</v>
          </cell>
          <cell r="F359">
            <v>0</v>
          </cell>
        </row>
        <row r="360">
          <cell r="B360">
            <v>175833</v>
          </cell>
          <cell r="C360">
            <v>1817</v>
          </cell>
          <cell r="E360">
            <v>154206</v>
          </cell>
          <cell r="F360">
            <v>0</v>
          </cell>
        </row>
        <row r="361">
          <cell r="B361">
            <v>175834</v>
          </cell>
          <cell r="C361">
            <v>0</v>
          </cell>
          <cell r="E361">
            <v>154207</v>
          </cell>
          <cell r="F361">
            <v>0</v>
          </cell>
        </row>
        <row r="362">
          <cell r="B362">
            <v>175839</v>
          </cell>
          <cell r="C362">
            <v>9158</v>
          </cell>
          <cell r="E362">
            <v>154208</v>
          </cell>
          <cell r="F362">
            <v>0</v>
          </cell>
        </row>
        <row r="363">
          <cell r="B363">
            <v>175840</v>
          </cell>
          <cell r="C363">
            <v>14050</v>
          </cell>
          <cell r="E363">
            <v>154209</v>
          </cell>
          <cell r="F363">
            <v>0</v>
          </cell>
        </row>
        <row r="364">
          <cell r="B364">
            <v>175841</v>
          </cell>
          <cell r="C364">
            <v>985</v>
          </cell>
          <cell r="E364">
            <v>154210</v>
          </cell>
          <cell r="F364">
            <v>261</v>
          </cell>
        </row>
        <row r="365">
          <cell r="B365">
            <v>175842</v>
          </cell>
          <cell r="C365">
            <v>981</v>
          </cell>
          <cell r="E365">
            <v>154211</v>
          </cell>
          <cell r="F365">
            <v>0</v>
          </cell>
        </row>
        <row r="366">
          <cell r="B366">
            <v>175849</v>
          </cell>
          <cell r="C366">
            <v>12083</v>
          </cell>
          <cell r="E366">
            <v>154221</v>
          </cell>
          <cell r="F366">
            <v>0</v>
          </cell>
        </row>
        <row r="367">
          <cell r="B367">
            <v>175851</v>
          </cell>
          <cell r="C367">
            <v>419</v>
          </cell>
          <cell r="E367">
            <v>154300</v>
          </cell>
          <cell r="F367">
            <v>0</v>
          </cell>
        </row>
        <row r="368">
          <cell r="B368">
            <v>175852</v>
          </cell>
          <cell r="C368">
            <v>271</v>
          </cell>
          <cell r="E368">
            <v>154400</v>
          </cell>
          <cell r="F368">
            <v>0</v>
          </cell>
        </row>
        <row r="369">
          <cell r="B369">
            <v>175853</v>
          </cell>
          <cell r="C369">
            <v>957</v>
          </cell>
          <cell r="E369">
            <v>154500</v>
          </cell>
          <cell r="F369">
            <v>0</v>
          </cell>
        </row>
        <row r="370">
          <cell r="B370">
            <v>175854</v>
          </cell>
          <cell r="C370">
            <v>0</v>
          </cell>
          <cell r="E370">
            <v>154600</v>
          </cell>
          <cell r="F370">
            <v>0</v>
          </cell>
        </row>
        <row r="371">
          <cell r="B371">
            <v>175855</v>
          </cell>
          <cell r="C371">
            <v>0</v>
          </cell>
          <cell r="E371">
            <v>154601</v>
          </cell>
          <cell r="F371">
            <v>0</v>
          </cell>
        </row>
        <row r="372">
          <cell r="B372">
            <v>175856</v>
          </cell>
          <cell r="C372">
            <v>0</v>
          </cell>
          <cell r="E372">
            <v>154602</v>
          </cell>
          <cell r="F372">
            <v>0</v>
          </cell>
        </row>
        <row r="373">
          <cell r="B373">
            <v>175857</v>
          </cell>
          <cell r="C373">
            <v>2444</v>
          </cell>
          <cell r="E373">
            <v>154603</v>
          </cell>
          <cell r="F373">
            <v>0</v>
          </cell>
        </row>
        <row r="374">
          <cell r="B374">
            <v>175858</v>
          </cell>
          <cell r="C374">
            <v>12033</v>
          </cell>
          <cell r="E374">
            <v>154611</v>
          </cell>
          <cell r="F374">
            <v>0</v>
          </cell>
        </row>
        <row r="375">
          <cell r="B375">
            <v>175859</v>
          </cell>
          <cell r="C375">
            <v>2520</v>
          </cell>
          <cell r="E375">
            <v>154651</v>
          </cell>
          <cell r="F375">
            <v>10847</v>
          </cell>
        </row>
        <row r="376">
          <cell r="B376">
            <v>175860</v>
          </cell>
          <cell r="C376">
            <v>0</v>
          </cell>
          <cell r="E376">
            <v>154652</v>
          </cell>
          <cell r="F376">
            <v>10847</v>
          </cell>
        </row>
        <row r="377">
          <cell r="B377">
            <v>175861</v>
          </cell>
          <cell r="C377">
            <v>0</v>
          </cell>
          <cell r="E377">
            <v>154653</v>
          </cell>
          <cell r="F377">
            <v>0</v>
          </cell>
        </row>
        <row r="378">
          <cell r="B378">
            <v>175862</v>
          </cell>
          <cell r="C378">
            <v>2135</v>
          </cell>
          <cell r="E378">
            <v>157000</v>
          </cell>
          <cell r="F378">
            <v>323295</v>
          </cell>
        </row>
        <row r="379">
          <cell r="B379">
            <v>175863</v>
          </cell>
          <cell r="C379">
            <v>9645</v>
          </cell>
          <cell r="E379">
            <v>157100</v>
          </cell>
          <cell r="F379">
            <v>323295</v>
          </cell>
        </row>
        <row r="380">
          <cell r="B380">
            <v>175864</v>
          </cell>
          <cell r="C380">
            <v>0</v>
          </cell>
          <cell r="E380">
            <v>158000</v>
          </cell>
          <cell r="F380">
            <v>1222778</v>
          </cell>
        </row>
        <row r="381">
          <cell r="B381">
            <v>175865</v>
          </cell>
          <cell r="C381">
            <v>0</v>
          </cell>
          <cell r="E381">
            <v>158100</v>
          </cell>
          <cell r="F381">
            <v>948111</v>
          </cell>
        </row>
        <row r="382">
          <cell r="B382">
            <v>175871</v>
          </cell>
          <cell r="C382">
            <v>5973</v>
          </cell>
          <cell r="E382">
            <v>158200</v>
          </cell>
          <cell r="F382">
            <v>274641</v>
          </cell>
        </row>
        <row r="383">
          <cell r="B383">
            <v>175900</v>
          </cell>
          <cell r="C383">
            <v>0</v>
          </cell>
          <cell r="E383">
            <v>158300</v>
          </cell>
          <cell r="F383">
            <v>26</v>
          </cell>
        </row>
        <row r="384">
          <cell r="B384">
            <v>177000</v>
          </cell>
          <cell r="C384">
            <v>18072</v>
          </cell>
          <cell r="E384">
            <v>159000</v>
          </cell>
          <cell r="F384">
            <v>2334315</v>
          </cell>
        </row>
        <row r="385">
          <cell r="B385">
            <v>177100</v>
          </cell>
          <cell r="C385">
            <v>18072</v>
          </cell>
          <cell r="E385">
            <v>159100</v>
          </cell>
          <cell r="F385">
            <v>2332910</v>
          </cell>
        </row>
        <row r="386">
          <cell r="B386">
            <v>178000</v>
          </cell>
          <cell r="C386">
            <v>1222778</v>
          </cell>
          <cell r="E386">
            <v>159101</v>
          </cell>
          <cell r="F386">
            <v>0</v>
          </cell>
        </row>
        <row r="387">
          <cell r="B387">
            <v>178100</v>
          </cell>
          <cell r="C387">
            <v>948111</v>
          </cell>
          <cell r="E387">
            <v>159102</v>
          </cell>
          <cell r="F387">
            <v>340</v>
          </cell>
        </row>
        <row r="388">
          <cell r="B388">
            <v>178200</v>
          </cell>
          <cell r="C388">
            <v>274641</v>
          </cell>
          <cell r="E388">
            <v>159103</v>
          </cell>
          <cell r="F388">
            <v>135</v>
          </cell>
        </row>
        <row r="389">
          <cell r="B389">
            <v>178300</v>
          </cell>
          <cell r="C389">
            <v>26</v>
          </cell>
          <cell r="E389">
            <v>159104</v>
          </cell>
          <cell r="F389">
            <v>2954</v>
          </cell>
        </row>
        <row r="390">
          <cell r="B390">
            <v>179000</v>
          </cell>
          <cell r="C390">
            <v>1552209</v>
          </cell>
          <cell r="E390">
            <v>159105</v>
          </cell>
          <cell r="F390">
            <v>32</v>
          </cell>
        </row>
        <row r="391">
          <cell r="B391">
            <v>179100</v>
          </cell>
          <cell r="C391">
            <v>347698</v>
          </cell>
          <cell r="E391">
            <v>159106</v>
          </cell>
          <cell r="F391">
            <v>2922</v>
          </cell>
        </row>
        <row r="392">
          <cell r="B392">
            <v>179101</v>
          </cell>
          <cell r="C392">
            <v>347698</v>
          </cell>
          <cell r="E392">
            <v>159111</v>
          </cell>
          <cell r="F392">
            <v>1448</v>
          </cell>
        </row>
        <row r="393">
          <cell r="B393">
            <v>179102</v>
          </cell>
          <cell r="C393">
            <v>0</v>
          </cell>
          <cell r="E393">
            <v>159112</v>
          </cell>
          <cell r="F393">
            <v>0</v>
          </cell>
        </row>
        <row r="394">
          <cell r="B394">
            <v>179103</v>
          </cell>
          <cell r="C394">
            <v>0</v>
          </cell>
          <cell r="E394">
            <v>159113</v>
          </cell>
          <cell r="F394">
            <v>1448</v>
          </cell>
        </row>
        <row r="395">
          <cell r="B395">
            <v>179104</v>
          </cell>
          <cell r="C395">
            <v>0</v>
          </cell>
          <cell r="E395">
            <v>159116</v>
          </cell>
          <cell r="F395">
            <v>2021998</v>
          </cell>
        </row>
        <row r="396">
          <cell r="B396">
            <v>179105</v>
          </cell>
          <cell r="C396">
            <v>0</v>
          </cell>
          <cell r="E396">
            <v>159117</v>
          </cell>
          <cell r="F396">
            <v>55681</v>
          </cell>
        </row>
        <row r="397">
          <cell r="B397">
            <v>179106</v>
          </cell>
          <cell r="C397">
            <v>0</v>
          </cell>
          <cell r="E397">
            <v>159118</v>
          </cell>
          <cell r="F397">
            <v>3330</v>
          </cell>
        </row>
        <row r="398">
          <cell r="B398">
            <v>179111</v>
          </cell>
          <cell r="C398">
            <v>0</v>
          </cell>
          <cell r="E398">
            <v>159119</v>
          </cell>
          <cell r="F398">
            <v>212377</v>
          </cell>
        </row>
        <row r="399">
          <cell r="B399">
            <v>179161</v>
          </cell>
          <cell r="C399">
            <v>0</v>
          </cell>
          <cell r="E399">
            <v>159120</v>
          </cell>
          <cell r="F399">
            <v>34596</v>
          </cell>
        </row>
        <row r="400">
          <cell r="B400">
            <v>179200</v>
          </cell>
          <cell r="C400">
            <v>1057088</v>
          </cell>
          <cell r="E400">
            <v>159121</v>
          </cell>
          <cell r="F400">
            <v>52</v>
          </cell>
        </row>
        <row r="401">
          <cell r="B401">
            <v>179201</v>
          </cell>
          <cell r="C401">
            <v>734175</v>
          </cell>
          <cell r="E401">
            <v>159122</v>
          </cell>
          <cell r="F401">
            <v>0</v>
          </cell>
        </row>
        <row r="402">
          <cell r="B402">
            <v>179202</v>
          </cell>
          <cell r="C402">
            <v>42812</v>
          </cell>
          <cell r="E402">
            <v>159151</v>
          </cell>
          <cell r="F402">
            <v>0</v>
          </cell>
        </row>
        <row r="403">
          <cell r="B403">
            <v>179203</v>
          </cell>
          <cell r="C403">
            <v>669404</v>
          </cell>
          <cell r="E403">
            <v>159200</v>
          </cell>
          <cell r="F403">
            <v>0</v>
          </cell>
        </row>
        <row r="404">
          <cell r="B404">
            <v>179204</v>
          </cell>
          <cell r="C404">
            <v>137</v>
          </cell>
          <cell r="E404">
            <v>159201</v>
          </cell>
          <cell r="F404">
            <v>0</v>
          </cell>
        </row>
        <row r="405">
          <cell r="B405">
            <v>179205</v>
          </cell>
          <cell r="C405">
            <v>11</v>
          </cell>
          <cell r="E405">
            <v>159202</v>
          </cell>
          <cell r="F405">
            <v>0</v>
          </cell>
        </row>
        <row r="406">
          <cell r="B406">
            <v>179206</v>
          </cell>
          <cell r="C406">
            <v>95</v>
          </cell>
          <cell r="E406">
            <v>159211</v>
          </cell>
          <cell r="F406">
            <v>0</v>
          </cell>
        </row>
        <row r="407">
          <cell r="B407">
            <v>179207</v>
          </cell>
          <cell r="C407">
            <v>1911</v>
          </cell>
          <cell r="E407">
            <v>159300</v>
          </cell>
          <cell r="F407">
            <v>1392</v>
          </cell>
        </row>
        <row r="408">
          <cell r="B408">
            <v>179208</v>
          </cell>
          <cell r="C408">
            <v>53</v>
          </cell>
          <cell r="E408">
            <v>159301</v>
          </cell>
          <cell r="F408">
            <v>0</v>
          </cell>
        </row>
        <row r="409">
          <cell r="B409">
            <v>179209</v>
          </cell>
          <cell r="C409">
            <v>1747</v>
          </cell>
          <cell r="E409">
            <v>159302</v>
          </cell>
          <cell r="F409">
            <v>0</v>
          </cell>
        </row>
        <row r="410">
          <cell r="B410">
            <v>179210</v>
          </cell>
          <cell r="C410">
            <v>17682</v>
          </cell>
          <cell r="E410">
            <v>159303</v>
          </cell>
          <cell r="F410">
            <v>0</v>
          </cell>
        </row>
        <row r="411">
          <cell r="B411">
            <v>179211</v>
          </cell>
          <cell r="C411">
            <v>324</v>
          </cell>
          <cell r="E411">
            <v>159304</v>
          </cell>
          <cell r="F411">
            <v>0</v>
          </cell>
        </row>
        <row r="412">
          <cell r="B412">
            <v>179212</v>
          </cell>
          <cell r="C412">
            <v>0</v>
          </cell>
          <cell r="E412">
            <v>159309</v>
          </cell>
          <cell r="F412">
            <v>221</v>
          </cell>
        </row>
        <row r="413">
          <cell r="B413">
            <v>179213</v>
          </cell>
          <cell r="C413">
            <v>0</v>
          </cell>
          <cell r="E413">
            <v>159307</v>
          </cell>
          <cell r="F413">
            <v>221</v>
          </cell>
        </row>
        <row r="414">
          <cell r="B414">
            <v>179214</v>
          </cell>
          <cell r="C414">
            <v>0</v>
          </cell>
          <cell r="E414">
            <v>159308</v>
          </cell>
          <cell r="F414">
            <v>0</v>
          </cell>
        </row>
        <row r="415">
          <cell r="B415">
            <v>179215</v>
          </cell>
          <cell r="C415">
            <v>0</v>
          </cell>
          <cell r="E415">
            <v>159311</v>
          </cell>
          <cell r="F415">
            <v>0</v>
          </cell>
        </row>
        <row r="416">
          <cell r="B416">
            <v>179216</v>
          </cell>
          <cell r="C416">
            <v>0</v>
          </cell>
          <cell r="E416">
            <v>159312</v>
          </cell>
          <cell r="F416">
            <v>0</v>
          </cell>
        </row>
        <row r="417">
          <cell r="B417">
            <v>179220</v>
          </cell>
          <cell r="C417">
            <v>321898</v>
          </cell>
          <cell r="E417">
            <v>159313</v>
          </cell>
          <cell r="F417">
            <v>0</v>
          </cell>
        </row>
        <row r="418">
          <cell r="B418">
            <v>179221</v>
          </cell>
          <cell r="C418">
            <v>0</v>
          </cell>
          <cell r="E418">
            <v>159331</v>
          </cell>
          <cell r="F418">
            <v>0</v>
          </cell>
        </row>
        <row r="419">
          <cell r="B419">
            <v>179222</v>
          </cell>
          <cell r="C419">
            <v>272302</v>
          </cell>
          <cell r="E419">
            <v>159332</v>
          </cell>
          <cell r="F419">
            <v>0</v>
          </cell>
        </row>
        <row r="420">
          <cell r="B420">
            <v>179223</v>
          </cell>
          <cell r="C420">
            <v>0</v>
          </cell>
          <cell r="E420">
            <v>159333</v>
          </cell>
          <cell r="F420">
            <v>0</v>
          </cell>
        </row>
        <row r="421">
          <cell r="B421">
            <v>179224</v>
          </cell>
          <cell r="C421">
            <v>0</v>
          </cell>
          <cell r="E421">
            <v>159341</v>
          </cell>
          <cell r="F421">
            <v>0</v>
          </cell>
        </row>
        <row r="422">
          <cell r="B422">
            <v>179225</v>
          </cell>
          <cell r="C422">
            <v>0</v>
          </cell>
          <cell r="E422">
            <v>159342</v>
          </cell>
          <cell r="F422">
            <v>0</v>
          </cell>
        </row>
        <row r="423">
          <cell r="B423">
            <v>179226</v>
          </cell>
          <cell r="C423">
            <v>0</v>
          </cell>
          <cell r="E423">
            <v>159343</v>
          </cell>
          <cell r="F423">
            <v>0</v>
          </cell>
        </row>
        <row r="424">
          <cell r="B424">
            <v>179227</v>
          </cell>
          <cell r="C424">
            <v>13881</v>
          </cell>
          <cell r="E424">
            <v>159351</v>
          </cell>
          <cell r="F424">
            <v>1171</v>
          </cell>
        </row>
        <row r="425">
          <cell r="B425">
            <v>179228</v>
          </cell>
          <cell r="C425">
            <v>0</v>
          </cell>
          <cell r="E425">
            <v>159361</v>
          </cell>
          <cell r="F425">
            <v>0</v>
          </cell>
        </row>
        <row r="426">
          <cell r="B426">
            <v>179229</v>
          </cell>
          <cell r="C426">
            <v>0</v>
          </cell>
          <cell r="E426">
            <v>159362</v>
          </cell>
          <cell r="F426">
            <v>0</v>
          </cell>
        </row>
        <row r="427">
          <cell r="B427">
            <v>179230</v>
          </cell>
          <cell r="C427">
            <v>0</v>
          </cell>
          <cell r="E427">
            <v>159363</v>
          </cell>
          <cell r="F427">
            <v>0</v>
          </cell>
        </row>
        <row r="428">
          <cell r="B428">
            <v>179231</v>
          </cell>
          <cell r="C428">
            <v>0</v>
          </cell>
          <cell r="E428">
            <v>159500</v>
          </cell>
          <cell r="F428">
            <v>0</v>
          </cell>
        </row>
        <row r="429">
          <cell r="B429">
            <v>179232</v>
          </cell>
          <cell r="C429">
            <v>0</v>
          </cell>
          <cell r="E429">
            <v>159510</v>
          </cell>
          <cell r="F429">
            <v>0</v>
          </cell>
        </row>
        <row r="430">
          <cell r="B430">
            <v>179233</v>
          </cell>
          <cell r="C430">
            <v>17970</v>
          </cell>
          <cell r="E430">
            <v>159511</v>
          </cell>
          <cell r="F430">
            <v>0</v>
          </cell>
        </row>
        <row r="431">
          <cell r="B431">
            <v>179234</v>
          </cell>
          <cell r="C431">
            <v>8699</v>
          </cell>
          <cell r="E431">
            <v>159512</v>
          </cell>
          <cell r="F431">
            <v>0</v>
          </cell>
        </row>
        <row r="432">
          <cell r="B432">
            <v>179235</v>
          </cell>
          <cell r="C432">
            <v>0</v>
          </cell>
          <cell r="E432">
            <v>159530</v>
          </cell>
          <cell r="F432">
            <v>0</v>
          </cell>
        </row>
        <row r="433">
          <cell r="B433">
            <v>179236</v>
          </cell>
          <cell r="C433">
            <v>9045</v>
          </cell>
          <cell r="E433">
            <v>159531</v>
          </cell>
          <cell r="F433">
            <v>0</v>
          </cell>
        </row>
        <row r="434">
          <cell r="B434">
            <v>179237</v>
          </cell>
          <cell r="C434">
            <v>0</v>
          </cell>
          <cell r="E434">
            <v>159532</v>
          </cell>
          <cell r="F434">
            <v>0</v>
          </cell>
        </row>
        <row r="435">
          <cell r="B435">
            <v>179238</v>
          </cell>
          <cell r="C435">
            <v>0</v>
          </cell>
          <cell r="E435">
            <v>159540</v>
          </cell>
          <cell r="F435">
            <v>0</v>
          </cell>
        </row>
        <row r="436">
          <cell r="B436">
            <v>179251</v>
          </cell>
          <cell r="C436">
            <v>1016</v>
          </cell>
          <cell r="E436">
            <v>159541</v>
          </cell>
          <cell r="F436">
            <v>0</v>
          </cell>
        </row>
        <row r="437">
          <cell r="B437">
            <v>179252</v>
          </cell>
          <cell r="C437">
            <v>104</v>
          </cell>
          <cell r="E437">
            <v>159542</v>
          </cell>
          <cell r="F437">
            <v>0</v>
          </cell>
        </row>
        <row r="438">
          <cell r="B438">
            <v>179253</v>
          </cell>
          <cell r="C438">
            <v>322</v>
          </cell>
          <cell r="E438">
            <v>159900</v>
          </cell>
          <cell r="F438">
            <v>14</v>
          </cell>
        </row>
        <row r="439">
          <cell r="B439">
            <v>179254</v>
          </cell>
          <cell r="C439">
            <v>590</v>
          </cell>
          <cell r="E439">
            <v>159901</v>
          </cell>
          <cell r="F439">
            <v>0</v>
          </cell>
        </row>
        <row r="440">
          <cell r="B440">
            <v>179255</v>
          </cell>
          <cell r="C440">
            <v>0</v>
          </cell>
          <cell r="E440">
            <v>159902</v>
          </cell>
          <cell r="F440">
            <v>0</v>
          </cell>
        </row>
        <row r="441">
          <cell r="B441">
            <v>179300</v>
          </cell>
          <cell r="C441">
            <v>144264</v>
          </cell>
          <cell r="E441">
            <v>159903</v>
          </cell>
          <cell r="F441">
            <v>0</v>
          </cell>
        </row>
        <row r="442">
          <cell r="B442">
            <v>179301</v>
          </cell>
          <cell r="C442">
            <v>0</v>
          </cell>
          <cell r="E442">
            <v>159904</v>
          </cell>
          <cell r="F442">
            <v>0</v>
          </cell>
        </row>
        <row r="443">
          <cell r="B443">
            <v>179302</v>
          </cell>
          <cell r="C443">
            <v>0</v>
          </cell>
          <cell r="E443">
            <v>159905</v>
          </cell>
          <cell r="F443">
            <v>0</v>
          </cell>
        </row>
        <row r="444">
          <cell r="B444">
            <v>179303</v>
          </cell>
          <cell r="C444">
            <v>0</v>
          </cell>
          <cell r="E444">
            <v>159906</v>
          </cell>
          <cell r="F444">
            <v>0</v>
          </cell>
        </row>
        <row r="445">
          <cell r="B445">
            <v>179304</v>
          </cell>
          <cell r="C445">
            <v>133094</v>
          </cell>
          <cell r="E445">
            <v>159907</v>
          </cell>
          <cell r="F445">
            <v>0</v>
          </cell>
        </row>
        <row r="446">
          <cell r="B446">
            <v>179305</v>
          </cell>
          <cell r="C446">
            <v>0</v>
          </cell>
          <cell r="E446">
            <v>159908</v>
          </cell>
          <cell r="F446">
            <v>0</v>
          </cell>
        </row>
        <row r="447">
          <cell r="B447">
            <v>179306</v>
          </cell>
          <cell r="C447">
            <v>4</v>
          </cell>
          <cell r="E447">
            <v>159909</v>
          </cell>
          <cell r="F447">
            <v>0</v>
          </cell>
        </row>
        <row r="448">
          <cell r="B448">
            <v>179316</v>
          </cell>
          <cell r="C448">
            <v>0</v>
          </cell>
          <cell r="E448">
            <v>159910</v>
          </cell>
          <cell r="F448">
            <v>0</v>
          </cell>
        </row>
        <row r="449">
          <cell r="B449">
            <v>179317</v>
          </cell>
          <cell r="C449">
            <v>0</v>
          </cell>
          <cell r="E449">
            <v>159912</v>
          </cell>
          <cell r="F449">
            <v>0</v>
          </cell>
        </row>
        <row r="450">
          <cell r="B450">
            <v>179318</v>
          </cell>
          <cell r="C450">
            <v>4</v>
          </cell>
          <cell r="E450">
            <v>159913</v>
          </cell>
          <cell r="F450">
            <v>0</v>
          </cell>
        </row>
        <row r="451">
          <cell r="B451">
            <v>179319</v>
          </cell>
          <cell r="C451">
            <v>0</v>
          </cell>
          <cell r="E451">
            <v>159914</v>
          </cell>
          <cell r="F451">
            <v>0</v>
          </cell>
        </row>
        <row r="452">
          <cell r="B452">
            <v>179307</v>
          </cell>
          <cell r="C452">
            <v>0</v>
          </cell>
          <cell r="E452">
            <v>159915</v>
          </cell>
          <cell r="F452">
            <v>0</v>
          </cell>
        </row>
        <row r="453">
          <cell r="B453">
            <v>179308</v>
          </cell>
          <cell r="C453">
            <v>11167</v>
          </cell>
          <cell r="E453">
            <v>159916</v>
          </cell>
          <cell r="F453">
            <v>0</v>
          </cell>
        </row>
        <row r="454">
          <cell r="B454">
            <v>179309</v>
          </cell>
          <cell r="C454">
            <v>0</v>
          </cell>
          <cell r="E454">
            <v>159917</v>
          </cell>
          <cell r="F454">
            <v>0</v>
          </cell>
        </row>
        <row r="455">
          <cell r="B455">
            <v>179311</v>
          </cell>
          <cell r="C455">
            <v>0</v>
          </cell>
          <cell r="E455">
            <v>159911</v>
          </cell>
          <cell r="F455">
            <v>14</v>
          </cell>
        </row>
        <row r="456">
          <cell r="B456">
            <v>179315</v>
          </cell>
          <cell r="C456">
            <v>0</v>
          </cell>
          <cell r="E456">
            <v>160000</v>
          </cell>
          <cell r="F456">
            <v>6903</v>
          </cell>
        </row>
        <row r="457">
          <cell r="B457">
            <v>179400</v>
          </cell>
          <cell r="C457">
            <v>3158</v>
          </cell>
          <cell r="E457">
            <v>160100</v>
          </cell>
          <cell r="F457">
            <v>0</v>
          </cell>
        </row>
        <row r="458">
          <cell r="B458">
            <v>179401</v>
          </cell>
          <cell r="C458">
            <v>0</v>
          </cell>
          <cell r="E458">
            <v>160200</v>
          </cell>
          <cell r="F458">
            <v>0</v>
          </cell>
        </row>
        <row r="459">
          <cell r="B459">
            <v>179402</v>
          </cell>
          <cell r="C459">
            <v>0</v>
          </cell>
          <cell r="E459">
            <v>160300</v>
          </cell>
          <cell r="F459">
            <v>0</v>
          </cell>
        </row>
        <row r="460">
          <cell r="B460">
            <v>179403</v>
          </cell>
          <cell r="C460">
            <v>0</v>
          </cell>
          <cell r="E460">
            <v>160400</v>
          </cell>
          <cell r="F460">
            <v>0</v>
          </cell>
        </row>
        <row r="461">
          <cell r="B461">
            <v>179411</v>
          </cell>
          <cell r="C461">
            <v>3000</v>
          </cell>
          <cell r="E461">
            <v>160500</v>
          </cell>
          <cell r="F461">
            <v>0</v>
          </cell>
        </row>
        <row r="462">
          <cell r="B462">
            <v>179412</v>
          </cell>
          <cell r="C462">
            <v>1098</v>
          </cell>
          <cell r="E462">
            <v>160501</v>
          </cell>
          <cell r="F462">
            <v>0</v>
          </cell>
        </row>
        <row r="463">
          <cell r="B463">
            <v>179413</v>
          </cell>
          <cell r="C463">
            <v>1902</v>
          </cell>
          <cell r="E463">
            <v>160502</v>
          </cell>
          <cell r="F463">
            <v>0</v>
          </cell>
        </row>
        <row r="464">
          <cell r="B464">
            <v>179421</v>
          </cell>
          <cell r="C464">
            <v>0</v>
          </cell>
          <cell r="E464">
            <v>160511</v>
          </cell>
          <cell r="F464">
            <v>0</v>
          </cell>
        </row>
        <row r="465">
          <cell r="B465">
            <v>179422</v>
          </cell>
          <cell r="C465">
            <v>0</v>
          </cell>
          <cell r="E465">
            <v>160512</v>
          </cell>
          <cell r="F465">
            <v>0</v>
          </cell>
        </row>
        <row r="466">
          <cell r="B466">
            <v>179423</v>
          </cell>
          <cell r="C466">
            <v>0</v>
          </cell>
          <cell r="E466">
            <v>160503</v>
          </cell>
          <cell r="F466">
            <v>0</v>
          </cell>
        </row>
        <row r="467">
          <cell r="B467">
            <v>179431</v>
          </cell>
          <cell r="C467">
            <v>138</v>
          </cell>
          <cell r="E467">
            <v>160514</v>
          </cell>
          <cell r="F467">
            <v>0</v>
          </cell>
        </row>
        <row r="468">
          <cell r="B468">
            <v>179432</v>
          </cell>
          <cell r="C468">
            <v>0</v>
          </cell>
          <cell r="E468">
            <v>160515</v>
          </cell>
          <cell r="F468">
            <v>0</v>
          </cell>
        </row>
        <row r="469">
          <cell r="B469">
            <v>179433</v>
          </cell>
          <cell r="C469">
            <v>138</v>
          </cell>
          <cell r="E469">
            <v>160504</v>
          </cell>
          <cell r="F469">
            <v>0</v>
          </cell>
        </row>
        <row r="470">
          <cell r="B470">
            <v>179439</v>
          </cell>
          <cell r="C470">
            <v>20</v>
          </cell>
          <cell r="E470">
            <v>160517</v>
          </cell>
          <cell r="F470">
            <v>0</v>
          </cell>
        </row>
        <row r="471">
          <cell r="B471">
            <v>179437</v>
          </cell>
          <cell r="C471">
            <v>20</v>
          </cell>
          <cell r="E471">
            <v>160518</v>
          </cell>
          <cell r="F471">
            <v>0</v>
          </cell>
        </row>
        <row r="472">
          <cell r="B472">
            <v>179438</v>
          </cell>
          <cell r="C472">
            <v>0</v>
          </cell>
          <cell r="E472">
            <v>160505</v>
          </cell>
          <cell r="F472">
            <v>0</v>
          </cell>
        </row>
        <row r="473">
          <cell r="B473">
            <v>179441</v>
          </cell>
          <cell r="C473">
            <v>0</v>
          </cell>
          <cell r="E473">
            <v>160506</v>
          </cell>
          <cell r="F473">
            <v>0</v>
          </cell>
        </row>
        <row r="474">
          <cell r="B474">
            <v>179442</v>
          </cell>
          <cell r="C474">
            <v>0</v>
          </cell>
          <cell r="E474">
            <v>160507</v>
          </cell>
          <cell r="F474">
            <v>0</v>
          </cell>
        </row>
        <row r="475">
          <cell r="B475">
            <v>179443</v>
          </cell>
          <cell r="C475">
            <v>0</v>
          </cell>
          <cell r="E475">
            <v>160510</v>
          </cell>
          <cell r="F475">
            <v>0</v>
          </cell>
        </row>
        <row r="476">
          <cell r="B476">
            <v>179500</v>
          </cell>
          <cell r="C476">
            <v>0</v>
          </cell>
          <cell r="E476">
            <v>160521</v>
          </cell>
          <cell r="F476">
            <v>0</v>
          </cell>
        </row>
        <row r="477">
          <cell r="B477">
            <v>179510</v>
          </cell>
          <cell r="C477">
            <v>0</v>
          </cell>
          <cell r="E477">
            <v>160600</v>
          </cell>
          <cell r="F477">
            <v>0</v>
          </cell>
        </row>
        <row r="478">
          <cell r="B478">
            <v>179511</v>
          </cell>
          <cell r="C478">
            <v>0</v>
          </cell>
          <cell r="E478">
            <v>160700</v>
          </cell>
          <cell r="F478">
            <v>0</v>
          </cell>
        </row>
        <row r="479">
          <cell r="B479">
            <v>179512</v>
          </cell>
          <cell r="C479">
            <v>0</v>
          </cell>
          <cell r="E479">
            <v>160701</v>
          </cell>
          <cell r="F479">
            <v>0</v>
          </cell>
        </row>
        <row r="480">
          <cell r="B480">
            <v>179530</v>
          </cell>
          <cell r="C480">
            <v>0</v>
          </cell>
          <cell r="E480">
            <v>160702</v>
          </cell>
          <cell r="F480">
            <v>0</v>
          </cell>
        </row>
        <row r="481">
          <cell r="B481">
            <v>179531</v>
          </cell>
          <cell r="C481">
            <v>0</v>
          </cell>
          <cell r="E481">
            <v>160703</v>
          </cell>
          <cell r="F481">
            <v>0</v>
          </cell>
        </row>
        <row r="482">
          <cell r="B482">
            <v>179532</v>
          </cell>
          <cell r="C482">
            <v>0</v>
          </cell>
          <cell r="E482">
            <v>160711</v>
          </cell>
          <cell r="F482">
            <v>0</v>
          </cell>
        </row>
        <row r="483">
          <cell r="B483">
            <v>179533</v>
          </cell>
          <cell r="C483">
            <v>0</v>
          </cell>
          <cell r="E483">
            <v>160721</v>
          </cell>
          <cell r="F483">
            <v>0</v>
          </cell>
        </row>
        <row r="484">
          <cell r="B484">
            <v>179534</v>
          </cell>
          <cell r="C484">
            <v>0</v>
          </cell>
          <cell r="E484">
            <v>160722</v>
          </cell>
          <cell r="F484">
            <v>0</v>
          </cell>
        </row>
        <row r="485">
          <cell r="B485">
            <v>179600</v>
          </cell>
          <cell r="C485">
            <v>0</v>
          </cell>
          <cell r="E485">
            <v>160723</v>
          </cell>
          <cell r="F485">
            <v>0</v>
          </cell>
        </row>
        <row r="486">
          <cell r="B486">
            <v>179610</v>
          </cell>
          <cell r="C486">
            <v>0</v>
          </cell>
          <cell r="E486">
            <v>160724</v>
          </cell>
          <cell r="F486">
            <v>0</v>
          </cell>
        </row>
        <row r="487">
          <cell r="B487">
            <v>179611</v>
          </cell>
          <cell r="C487">
            <v>0</v>
          </cell>
          <cell r="E487">
            <v>160800</v>
          </cell>
          <cell r="F487">
            <v>0</v>
          </cell>
        </row>
        <row r="488">
          <cell r="B488">
            <v>180000</v>
          </cell>
          <cell r="C488">
            <v>38950</v>
          </cell>
          <cell r="E488">
            <v>160900</v>
          </cell>
          <cell r="F488">
            <v>0</v>
          </cell>
        </row>
        <row r="489">
          <cell r="B489">
            <v>180100</v>
          </cell>
          <cell r="C489">
            <v>54</v>
          </cell>
          <cell r="E489">
            <v>161000</v>
          </cell>
          <cell r="F489">
            <v>0</v>
          </cell>
        </row>
        <row r="490">
          <cell r="B490">
            <v>180200</v>
          </cell>
          <cell r="C490">
            <v>0</v>
          </cell>
          <cell r="E490">
            <v>161001</v>
          </cell>
          <cell r="F490">
            <v>0</v>
          </cell>
        </row>
        <row r="491">
          <cell r="B491">
            <v>180300</v>
          </cell>
          <cell r="C491">
            <v>0</v>
          </cell>
          <cell r="E491">
            <v>161002</v>
          </cell>
          <cell r="F491">
            <v>0</v>
          </cell>
        </row>
        <row r="492">
          <cell r="B492">
            <v>180400</v>
          </cell>
          <cell r="C492">
            <v>0</v>
          </cell>
          <cell r="E492">
            <v>161100</v>
          </cell>
          <cell r="F492">
            <v>0</v>
          </cell>
        </row>
        <row r="493">
          <cell r="B493">
            <v>180401</v>
          </cell>
          <cell r="C493">
            <v>0</v>
          </cell>
          <cell r="E493">
            <v>161101</v>
          </cell>
          <cell r="F493">
            <v>0</v>
          </cell>
        </row>
        <row r="494">
          <cell r="B494">
            <v>180402</v>
          </cell>
          <cell r="C494">
            <v>0</v>
          </cell>
          <cell r="E494">
            <v>161102</v>
          </cell>
          <cell r="F494">
            <v>0</v>
          </cell>
        </row>
        <row r="495">
          <cell r="B495">
            <v>180411</v>
          </cell>
          <cell r="C495">
            <v>0</v>
          </cell>
          <cell r="E495">
            <v>161103</v>
          </cell>
          <cell r="F495">
            <v>0</v>
          </cell>
        </row>
        <row r="496">
          <cell r="B496">
            <v>180412</v>
          </cell>
          <cell r="C496">
            <v>0</v>
          </cell>
          <cell r="E496">
            <v>161111</v>
          </cell>
          <cell r="F496">
            <v>0</v>
          </cell>
        </row>
        <row r="497">
          <cell r="B497">
            <v>180403</v>
          </cell>
          <cell r="C497">
            <v>0</v>
          </cell>
          <cell r="E497">
            <v>161200</v>
          </cell>
          <cell r="F497">
            <v>0</v>
          </cell>
        </row>
        <row r="498">
          <cell r="B498">
            <v>180414</v>
          </cell>
          <cell r="C498">
            <v>0</v>
          </cell>
          <cell r="E498">
            <v>161300</v>
          </cell>
          <cell r="F498">
            <v>1197</v>
          </cell>
        </row>
        <row r="499">
          <cell r="B499">
            <v>180415</v>
          </cell>
          <cell r="C499">
            <v>0</v>
          </cell>
          <cell r="E499">
            <v>161301</v>
          </cell>
          <cell r="F499">
            <v>0</v>
          </cell>
        </row>
        <row r="500">
          <cell r="B500">
            <v>180404</v>
          </cell>
          <cell r="C500">
            <v>0</v>
          </cell>
          <cell r="E500">
            <v>161302</v>
          </cell>
          <cell r="F500">
            <v>0</v>
          </cell>
        </row>
        <row r="501">
          <cell r="B501">
            <v>180417</v>
          </cell>
          <cell r="C501">
            <v>0</v>
          </cell>
          <cell r="E501">
            <v>161303</v>
          </cell>
          <cell r="F501">
            <v>0</v>
          </cell>
        </row>
        <row r="502">
          <cell r="B502">
            <v>180418</v>
          </cell>
          <cell r="C502">
            <v>0</v>
          </cell>
          <cell r="E502">
            <v>161304</v>
          </cell>
          <cell r="F502">
            <v>0</v>
          </cell>
        </row>
        <row r="503">
          <cell r="B503">
            <v>180405</v>
          </cell>
          <cell r="C503">
            <v>0</v>
          </cell>
          <cell r="E503">
            <v>161305</v>
          </cell>
          <cell r="F503">
            <v>0</v>
          </cell>
        </row>
        <row r="504">
          <cell r="B504">
            <v>180406</v>
          </cell>
          <cell r="C504">
            <v>0</v>
          </cell>
          <cell r="E504">
            <v>161306</v>
          </cell>
          <cell r="F504">
            <v>0</v>
          </cell>
        </row>
        <row r="505">
          <cell r="B505">
            <v>180407</v>
          </cell>
          <cell r="C505">
            <v>0</v>
          </cell>
          <cell r="E505">
            <v>161307</v>
          </cell>
          <cell r="F505">
            <v>0</v>
          </cell>
        </row>
        <row r="506">
          <cell r="B506">
            <v>180410</v>
          </cell>
          <cell r="C506">
            <v>0</v>
          </cell>
          <cell r="E506">
            <v>161321</v>
          </cell>
          <cell r="F506">
            <v>1197</v>
          </cell>
        </row>
        <row r="507">
          <cell r="B507">
            <v>180431</v>
          </cell>
          <cell r="C507">
            <v>0</v>
          </cell>
          <cell r="E507">
            <v>161400</v>
          </cell>
          <cell r="F507">
            <v>0</v>
          </cell>
        </row>
        <row r="508">
          <cell r="B508">
            <v>180500</v>
          </cell>
          <cell r="C508">
            <v>0</v>
          </cell>
          <cell r="E508">
            <v>161401</v>
          </cell>
          <cell r="F508">
            <v>0</v>
          </cell>
        </row>
        <row r="509">
          <cell r="B509">
            <v>180600</v>
          </cell>
          <cell r="C509">
            <v>0</v>
          </cell>
          <cell r="E509">
            <v>161402</v>
          </cell>
          <cell r="F509">
            <v>0</v>
          </cell>
        </row>
        <row r="510">
          <cell r="B510">
            <v>180700</v>
          </cell>
          <cell r="C510">
            <v>0</v>
          </cell>
          <cell r="E510">
            <v>161403</v>
          </cell>
          <cell r="F510">
            <v>0</v>
          </cell>
        </row>
        <row r="511">
          <cell r="B511">
            <v>180800</v>
          </cell>
          <cell r="C511">
            <v>0</v>
          </cell>
          <cell r="E511">
            <v>161411</v>
          </cell>
          <cell r="F511">
            <v>0</v>
          </cell>
        </row>
        <row r="512">
          <cell r="B512">
            <v>180900</v>
          </cell>
          <cell r="C512">
            <v>0</v>
          </cell>
          <cell r="E512">
            <v>161500</v>
          </cell>
          <cell r="F512">
            <v>0</v>
          </cell>
        </row>
        <row r="513">
          <cell r="B513">
            <v>181000</v>
          </cell>
          <cell r="C513">
            <v>0</v>
          </cell>
          <cell r="E513">
            <v>161501</v>
          </cell>
          <cell r="F513">
            <v>0</v>
          </cell>
        </row>
        <row r="514">
          <cell r="B514">
            <v>181001</v>
          </cell>
          <cell r="C514">
            <v>0</v>
          </cell>
          <cell r="E514">
            <v>161502</v>
          </cell>
          <cell r="F514">
            <v>0</v>
          </cell>
        </row>
        <row r="515">
          <cell r="B515">
            <v>181002</v>
          </cell>
          <cell r="C515">
            <v>0</v>
          </cell>
          <cell r="E515">
            <v>161503</v>
          </cell>
          <cell r="F515">
            <v>0</v>
          </cell>
        </row>
        <row r="516">
          <cell r="B516">
            <v>181100</v>
          </cell>
          <cell r="C516">
            <v>0</v>
          </cell>
          <cell r="E516">
            <v>161504</v>
          </cell>
          <cell r="F516">
            <v>0</v>
          </cell>
        </row>
        <row r="517">
          <cell r="B517">
            <v>181200</v>
          </cell>
          <cell r="C517">
            <v>0</v>
          </cell>
          <cell r="E517">
            <v>161505</v>
          </cell>
          <cell r="F517">
            <v>0</v>
          </cell>
        </row>
        <row r="518">
          <cell r="B518">
            <v>181201</v>
          </cell>
          <cell r="C518">
            <v>0</v>
          </cell>
          <cell r="E518">
            <v>161506</v>
          </cell>
          <cell r="F518">
            <v>0</v>
          </cell>
        </row>
        <row r="519">
          <cell r="B519">
            <v>181202</v>
          </cell>
          <cell r="C519">
            <v>0</v>
          </cell>
          <cell r="E519">
            <v>161507</v>
          </cell>
          <cell r="F519">
            <v>0</v>
          </cell>
        </row>
        <row r="520">
          <cell r="B520">
            <v>181203</v>
          </cell>
          <cell r="C520">
            <v>0</v>
          </cell>
          <cell r="E520">
            <v>161508</v>
          </cell>
          <cell r="F520">
            <v>0</v>
          </cell>
        </row>
        <row r="521">
          <cell r="B521">
            <v>181204</v>
          </cell>
          <cell r="C521">
            <v>0</v>
          </cell>
          <cell r="E521">
            <v>161509</v>
          </cell>
          <cell r="F521">
            <v>0</v>
          </cell>
        </row>
        <row r="522">
          <cell r="B522">
            <v>181205</v>
          </cell>
          <cell r="C522">
            <v>0</v>
          </cell>
          <cell r="E522">
            <v>161511</v>
          </cell>
          <cell r="F522">
            <v>0</v>
          </cell>
        </row>
        <row r="523">
          <cell r="B523">
            <v>181206</v>
          </cell>
          <cell r="C523">
            <v>0</v>
          </cell>
          <cell r="E523">
            <v>161600</v>
          </cell>
          <cell r="F523">
            <v>0</v>
          </cell>
        </row>
        <row r="524">
          <cell r="B524">
            <v>181207</v>
          </cell>
          <cell r="C524">
            <v>0</v>
          </cell>
          <cell r="E524">
            <v>161601</v>
          </cell>
          <cell r="F524">
            <v>0</v>
          </cell>
        </row>
        <row r="525">
          <cell r="B525">
            <v>181208</v>
          </cell>
          <cell r="C525">
            <v>0</v>
          </cell>
          <cell r="E525">
            <v>161602</v>
          </cell>
          <cell r="F525">
            <v>0</v>
          </cell>
        </row>
        <row r="526">
          <cell r="B526">
            <v>181221</v>
          </cell>
          <cell r="C526">
            <v>0</v>
          </cell>
          <cell r="E526">
            <v>161603</v>
          </cell>
          <cell r="F526">
            <v>0</v>
          </cell>
        </row>
        <row r="527">
          <cell r="B527">
            <v>181300</v>
          </cell>
          <cell r="C527">
            <v>0</v>
          </cell>
          <cell r="E527">
            <v>161604</v>
          </cell>
          <cell r="F527">
            <v>0</v>
          </cell>
        </row>
        <row r="528">
          <cell r="B528">
            <v>181400</v>
          </cell>
          <cell r="C528">
            <v>0</v>
          </cell>
          <cell r="E528">
            <v>161605</v>
          </cell>
          <cell r="F528">
            <v>0</v>
          </cell>
        </row>
        <row r="529">
          <cell r="B529">
            <v>181401</v>
          </cell>
          <cell r="C529">
            <v>0</v>
          </cell>
          <cell r="E529">
            <v>161611</v>
          </cell>
          <cell r="F529">
            <v>0</v>
          </cell>
        </row>
        <row r="530">
          <cell r="B530">
            <v>181402</v>
          </cell>
          <cell r="C530">
            <v>0</v>
          </cell>
          <cell r="E530">
            <v>161612</v>
          </cell>
          <cell r="F530">
            <v>0</v>
          </cell>
        </row>
        <row r="531">
          <cell r="B531">
            <v>181403</v>
          </cell>
          <cell r="C531">
            <v>0</v>
          </cell>
          <cell r="E531">
            <v>161613</v>
          </cell>
          <cell r="F531">
            <v>0</v>
          </cell>
        </row>
        <row r="532">
          <cell r="B532">
            <v>181411</v>
          </cell>
          <cell r="C532">
            <v>0</v>
          </cell>
          <cell r="E532">
            <v>161615</v>
          </cell>
          <cell r="F532">
            <v>0</v>
          </cell>
        </row>
        <row r="533">
          <cell r="B533">
            <v>181500</v>
          </cell>
          <cell r="C533">
            <v>0</v>
          </cell>
          <cell r="E533">
            <v>161621</v>
          </cell>
          <cell r="F533">
            <v>0</v>
          </cell>
        </row>
        <row r="534">
          <cell r="B534">
            <v>181501</v>
          </cell>
          <cell r="C534">
            <v>0</v>
          </cell>
          <cell r="E534">
            <v>161700</v>
          </cell>
          <cell r="F534">
            <v>0</v>
          </cell>
        </row>
        <row r="535">
          <cell r="B535">
            <v>181502</v>
          </cell>
          <cell r="C535">
            <v>0</v>
          </cell>
          <cell r="E535">
            <v>161800</v>
          </cell>
          <cell r="F535">
            <v>0</v>
          </cell>
        </row>
        <row r="536">
          <cell r="B536">
            <v>181503</v>
          </cell>
          <cell r="C536">
            <v>0</v>
          </cell>
          <cell r="E536">
            <v>161801</v>
          </cell>
          <cell r="F536">
            <v>0</v>
          </cell>
        </row>
        <row r="537">
          <cell r="B537">
            <v>181504</v>
          </cell>
          <cell r="C537">
            <v>0</v>
          </cell>
          <cell r="E537">
            <v>161802</v>
          </cell>
          <cell r="F537">
            <v>0</v>
          </cell>
        </row>
        <row r="538">
          <cell r="B538">
            <v>181505</v>
          </cell>
          <cell r="C538">
            <v>0</v>
          </cell>
          <cell r="E538">
            <v>161803</v>
          </cell>
          <cell r="F538">
            <v>0</v>
          </cell>
        </row>
        <row r="539">
          <cell r="B539">
            <v>181506</v>
          </cell>
          <cell r="C539">
            <v>0</v>
          </cell>
          <cell r="E539">
            <v>161804</v>
          </cell>
          <cell r="F539">
            <v>0</v>
          </cell>
        </row>
        <row r="540">
          <cell r="B540">
            <v>181507</v>
          </cell>
          <cell r="C540">
            <v>0</v>
          </cell>
          <cell r="E540">
            <v>161805</v>
          </cell>
          <cell r="F540">
            <v>0</v>
          </cell>
        </row>
        <row r="541">
          <cell r="B541">
            <v>181508</v>
          </cell>
          <cell r="C541">
            <v>0</v>
          </cell>
          <cell r="E541">
            <v>161806</v>
          </cell>
          <cell r="F541">
            <v>0</v>
          </cell>
        </row>
        <row r="542">
          <cell r="B542">
            <v>181509</v>
          </cell>
          <cell r="C542">
            <v>0</v>
          </cell>
          <cell r="E542">
            <v>161807</v>
          </cell>
          <cell r="F542">
            <v>0</v>
          </cell>
        </row>
        <row r="543">
          <cell r="B543">
            <v>181521</v>
          </cell>
          <cell r="C543">
            <v>0</v>
          </cell>
          <cell r="E543">
            <v>161808</v>
          </cell>
          <cell r="F543">
            <v>0</v>
          </cell>
        </row>
        <row r="544">
          <cell r="B544">
            <v>181600</v>
          </cell>
          <cell r="C544">
            <v>0</v>
          </cell>
          <cell r="E544">
            <v>161809</v>
          </cell>
          <cell r="F544">
            <v>0</v>
          </cell>
        </row>
        <row r="545">
          <cell r="B545">
            <v>181601</v>
          </cell>
          <cell r="C545">
            <v>0</v>
          </cell>
          <cell r="E545">
            <v>161810</v>
          </cell>
          <cell r="F545">
            <v>0</v>
          </cell>
        </row>
        <row r="546">
          <cell r="B546">
            <v>181602</v>
          </cell>
          <cell r="C546">
            <v>0</v>
          </cell>
          <cell r="E546">
            <v>161811</v>
          </cell>
          <cell r="F546">
            <v>0</v>
          </cell>
        </row>
        <row r="547">
          <cell r="B547">
            <v>181603</v>
          </cell>
          <cell r="C547">
            <v>0</v>
          </cell>
          <cell r="E547">
            <v>161821</v>
          </cell>
          <cell r="F547">
            <v>0</v>
          </cell>
        </row>
        <row r="548">
          <cell r="B548">
            <v>181604</v>
          </cell>
          <cell r="C548">
            <v>0</v>
          </cell>
          <cell r="E548">
            <v>161900</v>
          </cell>
          <cell r="F548">
            <v>5706</v>
          </cell>
        </row>
        <row r="549">
          <cell r="B549">
            <v>181605</v>
          </cell>
          <cell r="C549">
            <v>0</v>
          </cell>
          <cell r="E549">
            <v>161901</v>
          </cell>
          <cell r="F549">
            <v>1013</v>
          </cell>
        </row>
        <row r="550">
          <cell r="B550">
            <v>181611</v>
          </cell>
          <cell r="C550">
            <v>0</v>
          </cell>
          <cell r="E550">
            <v>161902</v>
          </cell>
          <cell r="F550">
            <v>700</v>
          </cell>
        </row>
        <row r="551">
          <cell r="B551">
            <v>181612</v>
          </cell>
          <cell r="C551">
            <v>0</v>
          </cell>
          <cell r="E551">
            <v>161903</v>
          </cell>
          <cell r="F551">
            <v>0</v>
          </cell>
        </row>
        <row r="552">
          <cell r="B552">
            <v>181613</v>
          </cell>
          <cell r="C552">
            <v>0</v>
          </cell>
          <cell r="E552">
            <v>161904</v>
          </cell>
          <cell r="F552">
            <v>1</v>
          </cell>
        </row>
        <row r="553">
          <cell r="B553">
            <v>181615</v>
          </cell>
          <cell r="C553">
            <v>0</v>
          </cell>
          <cell r="E553">
            <v>161905</v>
          </cell>
          <cell r="F553">
            <v>0</v>
          </cell>
        </row>
        <row r="554">
          <cell r="B554">
            <v>181621</v>
          </cell>
          <cell r="C554">
            <v>0</v>
          </cell>
          <cell r="E554">
            <v>161906</v>
          </cell>
          <cell r="F554">
            <v>0</v>
          </cell>
        </row>
        <row r="555">
          <cell r="B555">
            <v>181700</v>
          </cell>
          <cell r="C555">
            <v>0</v>
          </cell>
          <cell r="E555">
            <v>161907</v>
          </cell>
          <cell r="F555">
            <v>0</v>
          </cell>
        </row>
        <row r="556">
          <cell r="B556">
            <v>181800</v>
          </cell>
          <cell r="C556">
            <v>0</v>
          </cell>
          <cell r="E556">
            <v>161910</v>
          </cell>
          <cell r="F556">
            <v>0</v>
          </cell>
        </row>
        <row r="557">
          <cell r="B557">
            <v>181801</v>
          </cell>
          <cell r="C557">
            <v>0</v>
          </cell>
          <cell r="E557">
            <v>161911</v>
          </cell>
          <cell r="F557">
            <v>3992</v>
          </cell>
        </row>
        <row r="558">
          <cell r="B558">
            <v>181802</v>
          </cell>
          <cell r="C558">
            <v>0</v>
          </cell>
          <cell r="E558">
            <v>162100</v>
          </cell>
          <cell r="F558">
            <v>0</v>
          </cell>
        </row>
        <row r="559">
          <cell r="B559">
            <v>181803</v>
          </cell>
          <cell r="C559">
            <v>0</v>
          </cell>
          <cell r="E559">
            <v>162200</v>
          </cell>
          <cell r="F559">
            <v>0</v>
          </cell>
        </row>
        <row r="560">
          <cell r="B560">
            <v>181804</v>
          </cell>
          <cell r="C560">
            <v>0</v>
          </cell>
          <cell r="E560">
            <v>162300</v>
          </cell>
          <cell r="F560">
            <v>0</v>
          </cell>
        </row>
        <row r="561">
          <cell r="B561">
            <v>181805</v>
          </cell>
          <cell r="C561">
            <v>0</v>
          </cell>
          <cell r="E561">
            <v>162400</v>
          </cell>
          <cell r="F561">
            <v>0</v>
          </cell>
        </row>
        <row r="562">
          <cell r="B562">
            <v>181806</v>
          </cell>
          <cell r="C562">
            <v>0</v>
          </cell>
          <cell r="E562">
            <v>162500</v>
          </cell>
          <cell r="F562">
            <v>0</v>
          </cell>
        </row>
        <row r="563">
          <cell r="B563">
            <v>181807</v>
          </cell>
          <cell r="C563">
            <v>0</v>
          </cell>
          <cell r="E563">
            <v>162600</v>
          </cell>
          <cell r="F563">
            <v>0</v>
          </cell>
        </row>
        <row r="564">
          <cell r="B564">
            <v>181808</v>
          </cell>
          <cell r="C564">
            <v>0</v>
          </cell>
          <cell r="E564">
            <v>162700</v>
          </cell>
          <cell r="F564">
            <v>0</v>
          </cell>
        </row>
        <row r="565">
          <cell r="B565">
            <v>181809</v>
          </cell>
          <cell r="C565">
            <v>0</v>
          </cell>
          <cell r="E565">
            <v>162800</v>
          </cell>
          <cell r="F565">
            <v>0</v>
          </cell>
        </row>
        <row r="566">
          <cell r="B566">
            <v>181810</v>
          </cell>
          <cell r="C566">
            <v>0</v>
          </cell>
          <cell r="E566">
            <v>162900</v>
          </cell>
          <cell r="F566">
            <v>0</v>
          </cell>
        </row>
        <row r="567">
          <cell r="B567">
            <v>181811</v>
          </cell>
          <cell r="C567">
            <v>0</v>
          </cell>
          <cell r="E567">
            <v>162901</v>
          </cell>
          <cell r="F567">
            <v>0</v>
          </cell>
        </row>
        <row r="568">
          <cell r="B568">
            <v>181821</v>
          </cell>
          <cell r="C568">
            <v>0</v>
          </cell>
          <cell r="E568">
            <v>163000</v>
          </cell>
          <cell r="F568">
            <v>0</v>
          </cell>
        </row>
        <row r="569">
          <cell r="B569">
            <v>181900</v>
          </cell>
          <cell r="C569">
            <v>38896</v>
          </cell>
          <cell r="E569">
            <v>163100</v>
          </cell>
          <cell r="F569">
            <v>0</v>
          </cell>
        </row>
        <row r="570">
          <cell r="B570">
            <v>181901</v>
          </cell>
          <cell r="C570">
            <v>4573</v>
          </cell>
          <cell r="E570">
            <v>163200</v>
          </cell>
          <cell r="F570">
            <v>0</v>
          </cell>
        </row>
        <row r="571">
          <cell r="B571">
            <v>181902</v>
          </cell>
          <cell r="C571">
            <v>201</v>
          </cell>
          <cell r="E571">
            <v>163300</v>
          </cell>
          <cell r="F571">
            <v>0</v>
          </cell>
        </row>
        <row r="572">
          <cell r="B572">
            <v>181903</v>
          </cell>
          <cell r="C572">
            <v>0</v>
          </cell>
          <cell r="E572">
            <v>163900</v>
          </cell>
          <cell r="F572">
            <v>0</v>
          </cell>
        </row>
        <row r="573">
          <cell r="B573">
            <v>181904</v>
          </cell>
          <cell r="C573">
            <v>0</v>
          </cell>
          <cell r="E573">
            <v>165000</v>
          </cell>
          <cell r="F573">
            <v>529181</v>
          </cell>
        </row>
        <row r="574">
          <cell r="B574">
            <v>181905</v>
          </cell>
          <cell r="C574">
            <v>19434</v>
          </cell>
          <cell r="E574">
            <v>165100</v>
          </cell>
          <cell r="F574">
            <v>529181</v>
          </cell>
        </row>
        <row r="575">
          <cell r="B575">
            <v>181906</v>
          </cell>
          <cell r="C575">
            <v>0</v>
          </cell>
          <cell r="E575">
            <v>168000</v>
          </cell>
          <cell r="F575">
            <v>0</v>
          </cell>
        </row>
        <row r="576">
          <cell r="B576">
            <v>181907</v>
          </cell>
          <cell r="C576">
            <v>0</v>
          </cell>
        </row>
        <row r="577">
          <cell r="B577">
            <v>181908</v>
          </cell>
          <cell r="C577">
            <v>0</v>
          </cell>
        </row>
        <row r="578">
          <cell r="B578">
            <v>181910</v>
          </cell>
          <cell r="C578">
            <v>0</v>
          </cell>
        </row>
        <row r="579">
          <cell r="B579">
            <v>181911</v>
          </cell>
          <cell r="C579">
            <v>14687</v>
          </cell>
        </row>
        <row r="580">
          <cell r="B580">
            <v>181912</v>
          </cell>
          <cell r="C580">
            <v>0</v>
          </cell>
        </row>
        <row r="581">
          <cell r="B581">
            <v>181921</v>
          </cell>
          <cell r="C581">
            <v>0</v>
          </cell>
        </row>
        <row r="582">
          <cell r="B582">
            <v>181922</v>
          </cell>
          <cell r="C582">
            <v>0</v>
          </cell>
        </row>
        <row r="583">
          <cell r="B583">
            <v>181923</v>
          </cell>
          <cell r="C583">
            <v>0</v>
          </cell>
        </row>
        <row r="584">
          <cell r="B584">
            <v>182100</v>
          </cell>
          <cell r="C584">
            <v>0</v>
          </cell>
        </row>
        <row r="585">
          <cell r="B585">
            <v>182200</v>
          </cell>
          <cell r="C585">
            <v>0</v>
          </cell>
        </row>
        <row r="586">
          <cell r="B586">
            <v>182300</v>
          </cell>
          <cell r="C586">
            <v>0</v>
          </cell>
        </row>
        <row r="587">
          <cell r="B587">
            <v>182400</v>
          </cell>
          <cell r="C587">
            <v>0</v>
          </cell>
        </row>
        <row r="588">
          <cell r="B588">
            <v>182500</v>
          </cell>
          <cell r="C588">
            <v>0</v>
          </cell>
        </row>
        <row r="589">
          <cell r="B589">
            <v>183000</v>
          </cell>
          <cell r="C589">
            <v>0</v>
          </cell>
        </row>
        <row r="590">
          <cell r="B590">
            <v>183100</v>
          </cell>
          <cell r="C590">
            <v>0</v>
          </cell>
        </row>
        <row r="591">
          <cell r="B591">
            <v>183500</v>
          </cell>
          <cell r="C591">
            <v>0</v>
          </cell>
        </row>
        <row r="592">
          <cell r="B592">
            <v>185000</v>
          </cell>
          <cell r="C592">
            <v>1892133</v>
          </cell>
        </row>
        <row r="593">
          <cell r="B593">
            <v>185100</v>
          </cell>
          <cell r="C593">
            <v>797575</v>
          </cell>
        </row>
        <row r="594">
          <cell r="B594">
            <v>185101</v>
          </cell>
          <cell r="C594">
            <v>624178</v>
          </cell>
        </row>
        <row r="595">
          <cell r="B595">
            <v>185102</v>
          </cell>
          <cell r="C595">
            <v>163591</v>
          </cell>
        </row>
        <row r="596">
          <cell r="B596">
            <v>185120</v>
          </cell>
          <cell r="C596">
            <v>9806</v>
          </cell>
        </row>
        <row r="597">
          <cell r="B597">
            <v>185200</v>
          </cell>
          <cell r="C597">
            <v>1094559</v>
          </cell>
        </row>
        <row r="598">
          <cell r="B598">
            <v>187000</v>
          </cell>
          <cell r="C598">
            <v>112069</v>
          </cell>
        </row>
        <row r="599">
          <cell r="B599">
            <v>187001</v>
          </cell>
          <cell r="C599">
            <v>101763</v>
          </cell>
        </row>
        <row r="600">
          <cell r="B600">
            <v>187002</v>
          </cell>
          <cell r="C600">
            <v>10176</v>
          </cell>
        </row>
        <row r="601">
          <cell r="B601">
            <v>187003</v>
          </cell>
          <cell r="C601">
            <v>0</v>
          </cell>
        </row>
        <row r="602">
          <cell r="B602">
            <v>187004</v>
          </cell>
          <cell r="C602">
            <v>0</v>
          </cell>
        </row>
        <row r="603">
          <cell r="B603">
            <v>187005</v>
          </cell>
          <cell r="C603">
            <v>130</v>
          </cell>
        </row>
        <row r="604">
          <cell r="B604">
            <v>188000</v>
          </cell>
          <cell r="C604">
            <v>1558202</v>
          </cell>
        </row>
        <row r="605">
          <cell r="B605">
            <v>129700</v>
          </cell>
          <cell r="C605">
            <v>16908649</v>
          </cell>
          <cell r="E605">
            <v>149700</v>
          </cell>
          <cell r="F605">
            <v>16908649</v>
          </cell>
        </row>
        <row r="606">
          <cell r="E606">
            <v>199600</v>
          </cell>
          <cell r="F606">
            <v>0</v>
          </cell>
        </row>
        <row r="607">
          <cell r="E607">
            <v>199700</v>
          </cell>
          <cell r="F607">
            <v>0</v>
          </cell>
        </row>
        <row r="608">
          <cell r="E608">
            <v>199800</v>
          </cell>
          <cell r="F608">
            <v>0</v>
          </cell>
        </row>
        <row r="609">
          <cell r="E609">
            <v>199900</v>
          </cell>
          <cell r="F609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5">
        <row r="5">
          <cell r="B5">
            <v>270000</v>
          </cell>
          <cell r="C5">
            <v>36589514</v>
          </cell>
          <cell r="E5">
            <v>250000</v>
          </cell>
          <cell r="F5">
            <v>39025391</v>
          </cell>
        </row>
        <row r="6">
          <cell r="B6">
            <v>270100</v>
          </cell>
          <cell r="C6">
            <v>36444092</v>
          </cell>
          <cell r="E6">
            <v>250100</v>
          </cell>
          <cell r="F6">
            <v>38012614</v>
          </cell>
        </row>
        <row r="7">
          <cell r="B7">
            <v>270200</v>
          </cell>
          <cell r="C7">
            <v>20668617</v>
          </cell>
          <cell r="E7">
            <v>250200</v>
          </cell>
          <cell r="F7">
            <v>21123777</v>
          </cell>
        </row>
        <row r="8">
          <cell r="B8">
            <v>270201</v>
          </cell>
          <cell r="C8">
            <v>0</v>
          </cell>
          <cell r="E8">
            <v>250201</v>
          </cell>
          <cell r="F8">
            <v>0</v>
          </cell>
        </row>
        <row r="9">
          <cell r="B9">
            <v>270202</v>
          </cell>
          <cell r="C9">
            <v>0</v>
          </cell>
          <cell r="E9">
            <v>250202</v>
          </cell>
          <cell r="F9">
            <v>0</v>
          </cell>
        </row>
        <row r="10">
          <cell r="B10">
            <v>270203</v>
          </cell>
          <cell r="C10">
            <v>0</v>
          </cell>
          <cell r="E10">
            <v>250203</v>
          </cell>
          <cell r="F10">
            <v>0</v>
          </cell>
        </row>
        <row r="11">
          <cell r="B11">
            <v>270204</v>
          </cell>
          <cell r="C11">
            <v>0</v>
          </cell>
          <cell r="E11">
            <v>250204</v>
          </cell>
          <cell r="F11">
            <v>0</v>
          </cell>
        </row>
        <row r="12">
          <cell r="B12">
            <v>270205</v>
          </cell>
          <cell r="C12">
            <v>0</v>
          </cell>
          <cell r="E12">
            <v>250205</v>
          </cell>
          <cell r="F12">
            <v>0</v>
          </cell>
        </row>
        <row r="13">
          <cell r="B13">
            <v>270206</v>
          </cell>
          <cell r="C13">
            <v>0</v>
          </cell>
          <cell r="E13">
            <v>250206</v>
          </cell>
          <cell r="F13">
            <v>0</v>
          </cell>
        </row>
        <row r="14">
          <cell r="B14">
            <v>270207</v>
          </cell>
          <cell r="C14">
            <v>0</v>
          </cell>
          <cell r="E14">
            <v>250207</v>
          </cell>
          <cell r="F14">
            <v>0</v>
          </cell>
        </row>
        <row r="15">
          <cell r="B15">
            <v>270208</v>
          </cell>
          <cell r="C15">
            <v>17852287</v>
          </cell>
          <cell r="E15">
            <v>250208</v>
          </cell>
          <cell r="F15">
            <v>18225770</v>
          </cell>
        </row>
        <row r="16">
          <cell r="B16">
            <v>270209</v>
          </cell>
          <cell r="C16">
            <v>0</v>
          </cell>
          <cell r="E16">
            <v>250209</v>
          </cell>
          <cell r="F16">
            <v>0</v>
          </cell>
        </row>
        <row r="17">
          <cell r="B17">
            <v>270210</v>
          </cell>
          <cell r="C17">
            <v>0</v>
          </cell>
          <cell r="E17">
            <v>250210</v>
          </cell>
          <cell r="F17">
            <v>0</v>
          </cell>
        </row>
        <row r="18">
          <cell r="B18">
            <v>270211</v>
          </cell>
          <cell r="C18">
            <v>0</v>
          </cell>
          <cell r="E18">
            <v>250211</v>
          </cell>
          <cell r="F18">
            <v>0</v>
          </cell>
        </row>
        <row r="19">
          <cell r="B19">
            <v>270212</v>
          </cell>
          <cell r="C19">
            <v>0</v>
          </cell>
          <cell r="E19">
            <v>250212</v>
          </cell>
          <cell r="F19">
            <v>0</v>
          </cell>
        </row>
        <row r="20">
          <cell r="B20">
            <v>270213</v>
          </cell>
          <cell r="C20">
            <v>0</v>
          </cell>
          <cell r="E20">
            <v>250213</v>
          </cell>
          <cell r="F20">
            <v>0</v>
          </cell>
        </row>
        <row r="21">
          <cell r="B21">
            <v>270214</v>
          </cell>
          <cell r="C21">
            <v>0</v>
          </cell>
          <cell r="E21">
            <v>250214</v>
          </cell>
          <cell r="F21">
            <v>0</v>
          </cell>
        </row>
        <row r="22">
          <cell r="B22">
            <v>270215</v>
          </cell>
          <cell r="C22">
            <v>0</v>
          </cell>
          <cell r="E22">
            <v>250215</v>
          </cell>
          <cell r="F22">
            <v>0</v>
          </cell>
        </row>
        <row r="23">
          <cell r="B23">
            <v>270216</v>
          </cell>
          <cell r="C23">
            <v>0</v>
          </cell>
          <cell r="E23">
            <v>250216</v>
          </cell>
          <cell r="F23">
            <v>0</v>
          </cell>
        </row>
        <row r="24">
          <cell r="B24">
            <v>270225</v>
          </cell>
          <cell r="C24">
            <v>0</v>
          </cell>
          <cell r="E24">
            <v>250225</v>
          </cell>
          <cell r="F24">
            <v>0</v>
          </cell>
        </row>
        <row r="25">
          <cell r="B25">
            <v>270217</v>
          </cell>
          <cell r="C25">
            <v>0</v>
          </cell>
          <cell r="E25">
            <v>250217</v>
          </cell>
          <cell r="F25">
            <v>0</v>
          </cell>
        </row>
        <row r="26">
          <cell r="B26">
            <v>270226</v>
          </cell>
          <cell r="C26">
            <v>2816330</v>
          </cell>
          <cell r="E26">
            <v>250226</v>
          </cell>
          <cell r="F26">
            <v>2898007</v>
          </cell>
        </row>
        <row r="27">
          <cell r="B27">
            <v>270227</v>
          </cell>
          <cell r="C27">
            <v>292634</v>
          </cell>
          <cell r="E27">
            <v>250227</v>
          </cell>
          <cell r="F27">
            <v>346777</v>
          </cell>
        </row>
        <row r="28">
          <cell r="B28">
            <v>270230</v>
          </cell>
          <cell r="C28">
            <v>2523696</v>
          </cell>
          <cell r="E28">
            <v>250230</v>
          </cell>
          <cell r="F28">
            <v>2551229</v>
          </cell>
        </row>
        <row r="29">
          <cell r="B29">
            <v>270231</v>
          </cell>
          <cell r="C29">
            <v>0</v>
          </cell>
          <cell r="E29">
            <v>250231</v>
          </cell>
          <cell r="F29">
            <v>0</v>
          </cell>
        </row>
        <row r="30">
          <cell r="B30">
            <v>270300</v>
          </cell>
          <cell r="C30">
            <v>13540055</v>
          </cell>
          <cell r="E30">
            <v>250300</v>
          </cell>
          <cell r="F30">
            <v>14622640</v>
          </cell>
        </row>
        <row r="31">
          <cell r="B31">
            <v>270301</v>
          </cell>
          <cell r="C31">
            <v>0</v>
          </cell>
          <cell r="E31">
            <v>250301</v>
          </cell>
          <cell r="F31">
            <v>0</v>
          </cell>
        </row>
        <row r="32">
          <cell r="B32">
            <v>270302</v>
          </cell>
          <cell r="C32">
            <v>0</v>
          </cell>
          <cell r="E32">
            <v>250302</v>
          </cell>
          <cell r="F32">
            <v>0</v>
          </cell>
        </row>
        <row r="33">
          <cell r="B33">
            <v>270303</v>
          </cell>
          <cell r="C33">
            <v>0</v>
          </cell>
          <cell r="E33">
            <v>250303</v>
          </cell>
          <cell r="F33">
            <v>0</v>
          </cell>
        </row>
        <row r="34">
          <cell r="B34">
            <v>270304</v>
          </cell>
          <cell r="C34">
            <v>0</v>
          </cell>
          <cell r="E34">
            <v>250304</v>
          </cell>
          <cell r="F34">
            <v>0</v>
          </cell>
        </row>
        <row r="35">
          <cell r="B35">
            <v>270305</v>
          </cell>
          <cell r="C35">
            <v>0</v>
          </cell>
          <cell r="E35">
            <v>250305</v>
          </cell>
          <cell r="F35">
            <v>0</v>
          </cell>
        </row>
        <row r="36">
          <cell r="B36">
            <v>270306</v>
          </cell>
          <cell r="C36">
            <v>0</v>
          </cell>
          <cell r="E36">
            <v>250306</v>
          </cell>
          <cell r="F36">
            <v>0</v>
          </cell>
        </row>
        <row r="37">
          <cell r="B37">
            <v>270307</v>
          </cell>
          <cell r="C37">
            <v>0</v>
          </cell>
          <cell r="E37">
            <v>250307</v>
          </cell>
          <cell r="F37">
            <v>0</v>
          </cell>
        </row>
        <row r="38">
          <cell r="B38">
            <v>270308</v>
          </cell>
          <cell r="C38">
            <v>0</v>
          </cell>
          <cell r="E38">
            <v>250308</v>
          </cell>
          <cell r="F38">
            <v>0</v>
          </cell>
        </row>
        <row r="39">
          <cell r="B39">
            <v>270309</v>
          </cell>
          <cell r="C39">
            <v>0</v>
          </cell>
          <cell r="E39">
            <v>250309</v>
          </cell>
          <cell r="F39">
            <v>0</v>
          </cell>
        </row>
        <row r="40">
          <cell r="B40">
            <v>270310</v>
          </cell>
          <cell r="C40">
            <v>0</v>
          </cell>
          <cell r="E40">
            <v>250310</v>
          </cell>
          <cell r="F40">
            <v>0</v>
          </cell>
        </row>
        <row r="41">
          <cell r="B41">
            <v>270311</v>
          </cell>
          <cell r="C41">
            <v>0</v>
          </cell>
          <cell r="E41">
            <v>250311</v>
          </cell>
          <cell r="F41">
            <v>0</v>
          </cell>
        </row>
        <row r="42">
          <cell r="B42">
            <v>270312</v>
          </cell>
          <cell r="C42">
            <v>0</v>
          </cell>
          <cell r="E42">
            <v>250312</v>
          </cell>
          <cell r="F42">
            <v>0</v>
          </cell>
        </row>
        <row r="43">
          <cell r="B43">
            <v>270313</v>
          </cell>
          <cell r="C43">
            <v>0</v>
          </cell>
          <cell r="E43">
            <v>250313</v>
          </cell>
          <cell r="F43">
            <v>0</v>
          </cell>
        </row>
        <row r="44">
          <cell r="B44">
            <v>270314</v>
          </cell>
          <cell r="C44">
            <v>0</v>
          </cell>
          <cell r="E44">
            <v>250314</v>
          </cell>
          <cell r="F44">
            <v>0</v>
          </cell>
        </row>
        <row r="45">
          <cell r="B45">
            <v>270315</v>
          </cell>
          <cell r="C45">
            <v>0</v>
          </cell>
          <cell r="E45">
            <v>250315</v>
          </cell>
          <cell r="F45">
            <v>0</v>
          </cell>
        </row>
        <row r="46">
          <cell r="B46">
            <v>270316</v>
          </cell>
          <cell r="C46">
            <v>0</v>
          </cell>
          <cell r="E46">
            <v>250316</v>
          </cell>
          <cell r="F46">
            <v>0</v>
          </cell>
        </row>
        <row r="47">
          <cell r="B47">
            <v>270317</v>
          </cell>
          <cell r="C47">
            <v>0</v>
          </cell>
          <cell r="E47">
            <v>250317</v>
          </cell>
          <cell r="F47">
            <v>0</v>
          </cell>
        </row>
        <row r="48">
          <cell r="B48">
            <v>270318</v>
          </cell>
          <cell r="C48">
            <v>0</v>
          </cell>
          <cell r="E48">
            <v>250318</v>
          </cell>
          <cell r="F48">
            <v>0</v>
          </cell>
        </row>
        <row r="49">
          <cell r="B49">
            <v>270319</v>
          </cell>
          <cell r="C49">
            <v>0</v>
          </cell>
          <cell r="E49">
            <v>250319</v>
          </cell>
          <cell r="F49">
            <v>0</v>
          </cell>
        </row>
        <row r="50">
          <cell r="B50">
            <v>270320</v>
          </cell>
          <cell r="C50">
            <v>0</v>
          </cell>
          <cell r="E50">
            <v>250320</v>
          </cell>
          <cell r="F50">
            <v>0</v>
          </cell>
        </row>
        <row r="51">
          <cell r="B51">
            <v>270321</v>
          </cell>
          <cell r="C51">
            <v>0</v>
          </cell>
          <cell r="E51">
            <v>250321</v>
          </cell>
          <cell r="F51">
            <v>0</v>
          </cell>
        </row>
        <row r="52">
          <cell r="B52">
            <v>270330</v>
          </cell>
          <cell r="C52">
            <v>0</v>
          </cell>
          <cell r="E52">
            <v>250330</v>
          </cell>
          <cell r="F52">
            <v>0</v>
          </cell>
        </row>
        <row r="53">
          <cell r="B53">
            <v>270331</v>
          </cell>
          <cell r="C53">
            <v>0</v>
          </cell>
          <cell r="E53">
            <v>250331</v>
          </cell>
          <cell r="F53">
            <v>0</v>
          </cell>
        </row>
        <row r="54">
          <cell r="B54">
            <v>270332</v>
          </cell>
          <cell r="C54">
            <v>0</v>
          </cell>
          <cell r="E54">
            <v>250332</v>
          </cell>
          <cell r="F54">
            <v>0</v>
          </cell>
        </row>
        <row r="55">
          <cell r="B55">
            <v>270351</v>
          </cell>
          <cell r="C55">
            <v>0</v>
          </cell>
          <cell r="E55">
            <v>250351</v>
          </cell>
          <cell r="F55">
            <v>0</v>
          </cell>
        </row>
        <row r="56">
          <cell r="B56">
            <v>270360</v>
          </cell>
          <cell r="C56">
            <v>13540055</v>
          </cell>
          <cell r="E56">
            <v>250360</v>
          </cell>
          <cell r="F56">
            <v>14622640</v>
          </cell>
        </row>
        <row r="57">
          <cell r="B57">
            <v>270400</v>
          </cell>
          <cell r="C57">
            <v>2235419</v>
          </cell>
          <cell r="E57">
            <v>250400</v>
          </cell>
          <cell r="F57">
            <v>2266197</v>
          </cell>
        </row>
        <row r="58">
          <cell r="B58">
            <v>270401</v>
          </cell>
          <cell r="C58">
            <v>0</v>
          </cell>
          <cell r="E58">
            <v>250401</v>
          </cell>
          <cell r="F58">
            <v>0</v>
          </cell>
        </row>
        <row r="59">
          <cell r="B59">
            <v>270402</v>
          </cell>
          <cell r="C59">
            <v>0</v>
          </cell>
          <cell r="E59">
            <v>250402</v>
          </cell>
          <cell r="F59">
            <v>0</v>
          </cell>
        </row>
        <row r="60">
          <cell r="B60">
            <v>270403</v>
          </cell>
          <cell r="C60">
            <v>0</v>
          </cell>
          <cell r="E60">
            <v>250403</v>
          </cell>
          <cell r="F60">
            <v>0</v>
          </cell>
        </row>
        <row r="61">
          <cell r="B61">
            <v>270404</v>
          </cell>
          <cell r="C61">
            <v>0</v>
          </cell>
          <cell r="E61">
            <v>250404</v>
          </cell>
          <cell r="F61">
            <v>0</v>
          </cell>
        </row>
        <row r="62">
          <cell r="B62">
            <v>270409</v>
          </cell>
          <cell r="C62">
            <v>0</v>
          </cell>
          <cell r="E62">
            <v>250409</v>
          </cell>
          <cell r="F62">
            <v>0</v>
          </cell>
        </row>
        <row r="63">
          <cell r="B63">
            <v>270405</v>
          </cell>
          <cell r="C63">
            <v>0</v>
          </cell>
          <cell r="E63">
            <v>250405</v>
          </cell>
          <cell r="F63">
            <v>0</v>
          </cell>
        </row>
        <row r="64">
          <cell r="B64">
            <v>270410</v>
          </cell>
          <cell r="C64">
            <v>0</v>
          </cell>
          <cell r="E64">
            <v>250410</v>
          </cell>
          <cell r="F64">
            <v>0</v>
          </cell>
        </row>
        <row r="65">
          <cell r="B65">
            <v>270411</v>
          </cell>
          <cell r="C65">
            <v>0</v>
          </cell>
          <cell r="E65">
            <v>250411</v>
          </cell>
          <cell r="F65">
            <v>0</v>
          </cell>
        </row>
        <row r="66">
          <cell r="B66">
            <v>270412</v>
          </cell>
          <cell r="C66">
            <v>0</v>
          </cell>
          <cell r="E66">
            <v>250412</v>
          </cell>
          <cell r="F66">
            <v>0</v>
          </cell>
        </row>
        <row r="67">
          <cell r="B67">
            <v>270413</v>
          </cell>
          <cell r="C67">
            <v>0</v>
          </cell>
          <cell r="E67">
            <v>250413</v>
          </cell>
          <cell r="F67">
            <v>0</v>
          </cell>
        </row>
        <row r="68">
          <cell r="B68">
            <v>270419</v>
          </cell>
          <cell r="C68">
            <v>0</v>
          </cell>
          <cell r="E68">
            <v>250419</v>
          </cell>
          <cell r="F68">
            <v>0</v>
          </cell>
        </row>
        <row r="69">
          <cell r="B69">
            <v>270420</v>
          </cell>
          <cell r="C69">
            <v>0</v>
          </cell>
          <cell r="E69">
            <v>250420</v>
          </cell>
          <cell r="F69">
            <v>0</v>
          </cell>
        </row>
        <row r="70">
          <cell r="B70">
            <v>270421</v>
          </cell>
          <cell r="C70">
            <v>0</v>
          </cell>
          <cell r="E70">
            <v>250421</v>
          </cell>
          <cell r="F70">
            <v>0</v>
          </cell>
        </row>
        <row r="71">
          <cell r="B71">
            <v>270422</v>
          </cell>
          <cell r="C71">
            <v>0</v>
          </cell>
          <cell r="E71">
            <v>250422</v>
          </cell>
          <cell r="F71">
            <v>0</v>
          </cell>
        </row>
        <row r="72">
          <cell r="B72">
            <v>270423</v>
          </cell>
          <cell r="C72">
            <v>0</v>
          </cell>
          <cell r="E72">
            <v>250423</v>
          </cell>
          <cell r="F72">
            <v>0</v>
          </cell>
        </row>
        <row r="73">
          <cell r="B73">
            <v>270424</v>
          </cell>
          <cell r="C73">
            <v>0</v>
          </cell>
          <cell r="E73">
            <v>250424</v>
          </cell>
          <cell r="F73">
            <v>0</v>
          </cell>
        </row>
        <row r="74">
          <cell r="B74">
            <v>270429</v>
          </cell>
          <cell r="C74">
            <v>0</v>
          </cell>
          <cell r="E74">
            <v>250429</v>
          </cell>
          <cell r="F74">
            <v>0</v>
          </cell>
        </row>
        <row r="75">
          <cell r="B75">
            <v>270430</v>
          </cell>
          <cell r="C75">
            <v>2235419</v>
          </cell>
          <cell r="E75">
            <v>250430</v>
          </cell>
          <cell r="F75">
            <v>2266197</v>
          </cell>
        </row>
        <row r="76">
          <cell r="B76">
            <v>270431</v>
          </cell>
          <cell r="C76">
            <v>0</v>
          </cell>
          <cell r="E76">
            <v>250431</v>
          </cell>
          <cell r="F76">
            <v>0</v>
          </cell>
        </row>
        <row r="77">
          <cell r="B77">
            <v>270432</v>
          </cell>
          <cell r="C77">
            <v>0</v>
          </cell>
          <cell r="E77">
            <v>250432</v>
          </cell>
          <cell r="F77">
            <v>0</v>
          </cell>
        </row>
        <row r="78">
          <cell r="B78">
            <v>270433</v>
          </cell>
          <cell r="C78">
            <v>0</v>
          </cell>
          <cell r="E78">
            <v>250433</v>
          </cell>
          <cell r="F78">
            <v>0</v>
          </cell>
        </row>
        <row r="79">
          <cell r="B79">
            <v>270451</v>
          </cell>
          <cell r="C79">
            <v>0</v>
          </cell>
          <cell r="E79">
            <v>250451</v>
          </cell>
          <cell r="F79">
            <v>0</v>
          </cell>
        </row>
        <row r="80">
          <cell r="B80">
            <v>270500</v>
          </cell>
          <cell r="C80">
            <v>145423</v>
          </cell>
          <cell r="E80">
            <v>250500</v>
          </cell>
          <cell r="F80">
            <v>173695</v>
          </cell>
        </row>
        <row r="81">
          <cell r="B81">
            <v>270600</v>
          </cell>
          <cell r="C81">
            <v>0</v>
          </cell>
          <cell r="E81">
            <v>250600</v>
          </cell>
          <cell r="F81">
            <v>0</v>
          </cell>
        </row>
        <row r="82">
          <cell r="B82">
            <v>270601</v>
          </cell>
          <cell r="C82">
            <v>0</v>
          </cell>
          <cell r="E82">
            <v>250601</v>
          </cell>
          <cell r="F82">
            <v>0</v>
          </cell>
        </row>
        <row r="83">
          <cell r="B83">
            <v>270602</v>
          </cell>
          <cell r="C83">
            <v>0</v>
          </cell>
          <cell r="E83">
            <v>250602</v>
          </cell>
          <cell r="F83">
            <v>0</v>
          </cell>
        </row>
        <row r="84">
          <cell r="B84">
            <v>270603</v>
          </cell>
          <cell r="C84">
            <v>0</v>
          </cell>
          <cell r="E84">
            <v>250603</v>
          </cell>
          <cell r="F84">
            <v>0</v>
          </cell>
        </row>
        <row r="85">
          <cell r="B85">
            <v>270604</v>
          </cell>
          <cell r="C85">
            <v>0</v>
          </cell>
          <cell r="E85">
            <v>250604</v>
          </cell>
          <cell r="F85">
            <v>0</v>
          </cell>
        </row>
        <row r="86">
          <cell r="B86">
            <v>270605</v>
          </cell>
          <cell r="C86">
            <v>0</v>
          </cell>
          <cell r="E86">
            <v>250605</v>
          </cell>
          <cell r="F86">
            <v>0</v>
          </cell>
        </row>
        <row r="87">
          <cell r="B87">
            <v>270606</v>
          </cell>
          <cell r="C87">
            <v>0</v>
          </cell>
          <cell r="E87">
            <v>250606</v>
          </cell>
          <cell r="F87">
            <v>0</v>
          </cell>
        </row>
        <row r="88">
          <cell r="B88">
            <v>270607</v>
          </cell>
          <cell r="C88">
            <v>0</v>
          </cell>
          <cell r="E88">
            <v>250607</v>
          </cell>
          <cell r="F88">
            <v>0</v>
          </cell>
        </row>
        <row r="89">
          <cell r="B89">
            <v>270619</v>
          </cell>
          <cell r="C89">
            <v>0</v>
          </cell>
          <cell r="E89">
            <v>250619</v>
          </cell>
          <cell r="F89">
            <v>0</v>
          </cell>
        </row>
        <row r="90">
          <cell r="B90">
            <v>270620</v>
          </cell>
          <cell r="C90">
            <v>0</v>
          </cell>
          <cell r="E90">
            <v>250620</v>
          </cell>
          <cell r="F90">
            <v>0</v>
          </cell>
        </row>
        <row r="91">
          <cell r="B91">
            <v>270621</v>
          </cell>
          <cell r="C91">
            <v>0</v>
          </cell>
          <cell r="E91">
            <v>250621</v>
          </cell>
          <cell r="F91">
            <v>0</v>
          </cell>
        </row>
        <row r="92">
          <cell r="B92">
            <v>270622</v>
          </cell>
          <cell r="C92">
            <v>0</v>
          </cell>
          <cell r="E92">
            <v>250622</v>
          </cell>
          <cell r="F92">
            <v>0</v>
          </cell>
        </row>
        <row r="93">
          <cell r="B93">
            <v>270623</v>
          </cell>
          <cell r="C93">
            <v>0</v>
          </cell>
          <cell r="E93">
            <v>250623</v>
          </cell>
          <cell r="F93">
            <v>0</v>
          </cell>
        </row>
        <row r="94">
          <cell r="B94">
            <v>270624</v>
          </cell>
          <cell r="C94">
            <v>0</v>
          </cell>
          <cell r="E94">
            <v>250624</v>
          </cell>
          <cell r="F94">
            <v>0</v>
          </cell>
        </row>
        <row r="95">
          <cell r="B95">
            <v>270625</v>
          </cell>
          <cell r="C95">
            <v>0</v>
          </cell>
          <cell r="E95">
            <v>250625</v>
          </cell>
          <cell r="F95">
            <v>0</v>
          </cell>
        </row>
        <row r="96">
          <cell r="B96">
            <v>270626</v>
          </cell>
          <cell r="C96">
            <v>0</v>
          </cell>
          <cell r="E96">
            <v>250626</v>
          </cell>
          <cell r="F96">
            <v>0</v>
          </cell>
        </row>
        <row r="97">
          <cell r="B97">
            <v>270639</v>
          </cell>
          <cell r="C97">
            <v>0</v>
          </cell>
          <cell r="E97">
            <v>250639</v>
          </cell>
          <cell r="F97">
            <v>0</v>
          </cell>
        </row>
        <row r="98">
          <cell r="B98">
            <v>270700</v>
          </cell>
          <cell r="C98">
            <v>0</v>
          </cell>
          <cell r="E98">
            <v>250700</v>
          </cell>
          <cell r="F98">
            <v>302403</v>
          </cell>
        </row>
        <row r="99">
          <cell r="B99">
            <v>270701</v>
          </cell>
          <cell r="C99">
            <v>0</v>
          </cell>
          <cell r="E99">
            <v>250701</v>
          </cell>
          <cell r="F99">
            <v>0</v>
          </cell>
        </row>
        <row r="100">
          <cell r="B100">
            <v>270702</v>
          </cell>
          <cell r="C100">
            <v>0</v>
          </cell>
          <cell r="E100">
            <v>250702</v>
          </cell>
          <cell r="F100">
            <v>0</v>
          </cell>
        </row>
        <row r="101">
          <cell r="B101">
            <v>270703</v>
          </cell>
          <cell r="C101">
            <v>0</v>
          </cell>
          <cell r="E101">
            <v>250703</v>
          </cell>
          <cell r="F101">
            <v>0</v>
          </cell>
        </row>
        <row r="102">
          <cell r="B102">
            <v>270900</v>
          </cell>
          <cell r="C102">
            <v>0</v>
          </cell>
          <cell r="E102">
            <v>250704</v>
          </cell>
          <cell r="F102">
            <v>0</v>
          </cell>
        </row>
        <row r="103">
          <cell r="B103">
            <v>270901</v>
          </cell>
          <cell r="C103">
            <v>0</v>
          </cell>
          <cell r="E103">
            <v>250705</v>
          </cell>
          <cell r="F103">
            <v>0</v>
          </cell>
        </row>
        <row r="104">
          <cell r="B104">
            <v>270902</v>
          </cell>
          <cell r="C104">
            <v>0</v>
          </cell>
          <cell r="E104">
            <v>250706</v>
          </cell>
          <cell r="F104">
            <v>0</v>
          </cell>
        </row>
        <row r="105">
          <cell r="B105">
            <v>270903</v>
          </cell>
          <cell r="C105">
            <v>0</v>
          </cell>
          <cell r="E105">
            <v>250707</v>
          </cell>
          <cell r="F105">
            <v>0</v>
          </cell>
        </row>
        <row r="106">
          <cell r="B106">
            <v>270904</v>
          </cell>
          <cell r="C106">
            <v>0</v>
          </cell>
          <cell r="E106">
            <v>250708</v>
          </cell>
          <cell r="F106">
            <v>0</v>
          </cell>
        </row>
        <row r="107">
          <cell r="B107">
            <v>270905</v>
          </cell>
          <cell r="C107">
            <v>0</v>
          </cell>
          <cell r="E107">
            <v>250709</v>
          </cell>
          <cell r="F107">
            <v>0</v>
          </cell>
        </row>
        <row r="108">
          <cell r="B108">
            <v>270906</v>
          </cell>
          <cell r="C108">
            <v>0</v>
          </cell>
          <cell r="E108">
            <v>250720</v>
          </cell>
          <cell r="F108">
            <v>0</v>
          </cell>
        </row>
        <row r="109">
          <cell r="B109">
            <v>270907</v>
          </cell>
          <cell r="C109">
            <v>0</v>
          </cell>
          <cell r="E109">
            <v>250710</v>
          </cell>
          <cell r="F109">
            <v>0</v>
          </cell>
        </row>
        <row r="110">
          <cell r="B110">
            <v>270908</v>
          </cell>
          <cell r="C110">
            <v>0</v>
          </cell>
          <cell r="E110">
            <v>250721</v>
          </cell>
          <cell r="F110">
            <v>0</v>
          </cell>
        </row>
        <row r="111">
          <cell r="B111">
            <v>270909</v>
          </cell>
          <cell r="C111">
            <v>0</v>
          </cell>
          <cell r="E111">
            <v>250722</v>
          </cell>
          <cell r="F111">
            <v>0</v>
          </cell>
        </row>
        <row r="112">
          <cell r="B112">
            <v>270920</v>
          </cell>
          <cell r="C112">
            <v>0</v>
          </cell>
          <cell r="E112">
            <v>250723</v>
          </cell>
          <cell r="F112">
            <v>0</v>
          </cell>
        </row>
        <row r="113">
          <cell r="B113">
            <v>270930</v>
          </cell>
          <cell r="C113">
            <v>0</v>
          </cell>
          <cell r="E113">
            <v>250730</v>
          </cell>
          <cell r="F113">
            <v>0</v>
          </cell>
        </row>
        <row r="114">
          <cell r="B114">
            <v>270940</v>
          </cell>
          <cell r="C114">
            <v>0</v>
          </cell>
          <cell r="E114">
            <v>250731</v>
          </cell>
          <cell r="F114">
            <v>0</v>
          </cell>
        </row>
        <row r="115">
          <cell r="B115">
            <v>270950</v>
          </cell>
          <cell r="C115">
            <v>0</v>
          </cell>
          <cell r="E115">
            <v>250732</v>
          </cell>
          <cell r="F115">
            <v>0</v>
          </cell>
        </row>
        <row r="116">
          <cell r="B116">
            <v>270960</v>
          </cell>
          <cell r="C116">
            <v>0</v>
          </cell>
          <cell r="E116">
            <v>250733</v>
          </cell>
          <cell r="F116">
            <v>141374</v>
          </cell>
        </row>
        <row r="117">
          <cell r="B117">
            <v>270980</v>
          </cell>
          <cell r="C117">
            <v>0</v>
          </cell>
          <cell r="E117">
            <v>250734</v>
          </cell>
          <cell r="F117">
            <v>141374</v>
          </cell>
        </row>
        <row r="118">
          <cell r="B118">
            <v>273000</v>
          </cell>
          <cell r="C118">
            <v>0</v>
          </cell>
          <cell r="E118">
            <v>250735</v>
          </cell>
          <cell r="F118">
            <v>0</v>
          </cell>
        </row>
        <row r="119">
          <cell r="B119">
            <v>273100</v>
          </cell>
          <cell r="C119">
            <v>0</v>
          </cell>
          <cell r="E119">
            <v>250736</v>
          </cell>
          <cell r="F119">
            <v>0</v>
          </cell>
        </row>
        <row r="120">
          <cell r="B120">
            <v>273101</v>
          </cell>
          <cell r="C120">
            <v>0</v>
          </cell>
          <cell r="E120">
            <v>250740</v>
          </cell>
          <cell r="F120">
            <v>0</v>
          </cell>
        </row>
        <row r="121">
          <cell r="B121">
            <v>273102</v>
          </cell>
          <cell r="C121">
            <v>0</v>
          </cell>
          <cell r="E121">
            <v>250741</v>
          </cell>
          <cell r="F121">
            <v>0</v>
          </cell>
        </row>
        <row r="122">
          <cell r="B122">
            <v>273103</v>
          </cell>
          <cell r="C122">
            <v>0</v>
          </cell>
          <cell r="E122">
            <v>250742</v>
          </cell>
          <cell r="F122">
            <v>138941</v>
          </cell>
        </row>
        <row r="123">
          <cell r="B123">
            <v>273104</v>
          </cell>
          <cell r="C123">
            <v>0</v>
          </cell>
          <cell r="E123">
            <v>250743</v>
          </cell>
          <cell r="F123">
            <v>0</v>
          </cell>
        </row>
        <row r="124">
          <cell r="B124">
            <v>273111</v>
          </cell>
          <cell r="C124">
            <v>0</v>
          </cell>
          <cell r="E124">
            <v>250744</v>
          </cell>
          <cell r="F124">
            <v>0</v>
          </cell>
        </row>
        <row r="125">
          <cell r="B125">
            <v>273112</v>
          </cell>
          <cell r="C125">
            <v>0</v>
          </cell>
          <cell r="E125">
            <v>250745</v>
          </cell>
          <cell r="F125">
            <v>0</v>
          </cell>
        </row>
        <row r="126">
          <cell r="B126">
            <v>273121</v>
          </cell>
          <cell r="C126">
            <v>0</v>
          </cell>
          <cell r="E126">
            <v>250746</v>
          </cell>
          <cell r="F126">
            <v>0</v>
          </cell>
        </row>
        <row r="127">
          <cell r="B127">
            <v>273200</v>
          </cell>
          <cell r="C127">
            <v>0</v>
          </cell>
          <cell r="E127">
            <v>250750</v>
          </cell>
          <cell r="F127">
            <v>0</v>
          </cell>
        </row>
        <row r="128">
          <cell r="B128">
            <v>273201</v>
          </cell>
          <cell r="C128">
            <v>0</v>
          </cell>
          <cell r="E128">
            <v>250751</v>
          </cell>
          <cell r="F128">
            <v>0</v>
          </cell>
        </row>
        <row r="129">
          <cell r="B129">
            <v>273202</v>
          </cell>
          <cell r="C129">
            <v>0</v>
          </cell>
          <cell r="E129">
            <v>250761</v>
          </cell>
          <cell r="F129">
            <v>22088</v>
          </cell>
        </row>
        <row r="130">
          <cell r="B130">
            <v>273203</v>
          </cell>
          <cell r="C130">
            <v>0</v>
          </cell>
          <cell r="E130">
            <v>250800</v>
          </cell>
          <cell r="F130">
            <v>31524</v>
          </cell>
        </row>
        <row r="131">
          <cell r="B131">
            <v>273204</v>
          </cell>
          <cell r="C131">
            <v>0</v>
          </cell>
          <cell r="E131">
            <v>250801</v>
          </cell>
          <cell r="F131">
            <v>31524</v>
          </cell>
        </row>
        <row r="132">
          <cell r="B132">
            <v>273211</v>
          </cell>
          <cell r="C132">
            <v>0</v>
          </cell>
          <cell r="E132">
            <v>250802</v>
          </cell>
          <cell r="F132">
            <v>0</v>
          </cell>
        </row>
        <row r="133">
          <cell r="B133">
            <v>273212</v>
          </cell>
          <cell r="C133">
            <v>0</v>
          </cell>
          <cell r="E133">
            <v>250803</v>
          </cell>
          <cell r="F133">
            <v>0</v>
          </cell>
        </row>
        <row r="134">
          <cell r="B134">
            <v>273231</v>
          </cell>
          <cell r="C134">
            <v>0</v>
          </cell>
          <cell r="E134">
            <v>250810</v>
          </cell>
          <cell r="F134">
            <v>31524</v>
          </cell>
        </row>
        <row r="135">
          <cell r="B135">
            <v>274000</v>
          </cell>
          <cell r="C135">
            <v>11038</v>
          </cell>
          <cell r="E135">
            <v>250811</v>
          </cell>
          <cell r="F135">
            <v>0</v>
          </cell>
        </row>
        <row r="136">
          <cell r="B136">
            <v>274100</v>
          </cell>
          <cell r="C136">
            <v>5882</v>
          </cell>
          <cell r="E136">
            <v>250812</v>
          </cell>
          <cell r="F136">
            <v>0</v>
          </cell>
        </row>
        <row r="137">
          <cell r="B137">
            <v>274101</v>
          </cell>
          <cell r="C137">
            <v>5743</v>
          </cell>
          <cell r="E137">
            <v>250813</v>
          </cell>
          <cell r="F137">
            <v>0</v>
          </cell>
        </row>
        <row r="138">
          <cell r="B138">
            <v>274111</v>
          </cell>
          <cell r="C138">
            <v>5743</v>
          </cell>
          <cell r="E138">
            <v>250820</v>
          </cell>
          <cell r="F138">
            <v>0</v>
          </cell>
        </row>
        <row r="139">
          <cell r="B139">
            <v>274112</v>
          </cell>
          <cell r="C139">
            <v>0</v>
          </cell>
          <cell r="E139">
            <v>250821</v>
          </cell>
          <cell r="F139">
            <v>0</v>
          </cell>
        </row>
        <row r="140">
          <cell r="B140">
            <v>274102</v>
          </cell>
          <cell r="C140">
            <v>139</v>
          </cell>
          <cell r="E140">
            <v>250822</v>
          </cell>
          <cell r="F140">
            <v>0</v>
          </cell>
        </row>
        <row r="141">
          <cell r="B141">
            <v>274103</v>
          </cell>
          <cell r="C141">
            <v>0</v>
          </cell>
          <cell r="E141">
            <v>250823</v>
          </cell>
          <cell r="F141">
            <v>0</v>
          </cell>
        </row>
        <row r="142">
          <cell r="B142">
            <v>274104</v>
          </cell>
          <cell r="C142">
            <v>0</v>
          </cell>
          <cell r="E142">
            <v>250830</v>
          </cell>
          <cell r="F142">
            <v>0</v>
          </cell>
        </row>
        <row r="143">
          <cell r="B143">
            <v>274105</v>
          </cell>
          <cell r="C143">
            <v>139</v>
          </cell>
          <cell r="E143">
            <v>250900</v>
          </cell>
          <cell r="F143">
            <v>235734</v>
          </cell>
        </row>
        <row r="144">
          <cell r="B144">
            <v>274110</v>
          </cell>
          <cell r="C144">
            <v>0</v>
          </cell>
          <cell r="E144">
            <v>250901</v>
          </cell>
          <cell r="F144">
            <v>235734</v>
          </cell>
        </row>
        <row r="145">
          <cell r="B145">
            <v>274200</v>
          </cell>
          <cell r="C145">
            <v>5156</v>
          </cell>
          <cell r="E145">
            <v>250902</v>
          </cell>
          <cell r="F145">
            <v>0</v>
          </cell>
        </row>
        <row r="146">
          <cell r="B146">
            <v>274201</v>
          </cell>
          <cell r="C146">
            <v>5146</v>
          </cell>
          <cell r="E146">
            <v>250903</v>
          </cell>
          <cell r="F146">
            <v>0</v>
          </cell>
        </row>
        <row r="147">
          <cell r="B147">
            <v>274202</v>
          </cell>
          <cell r="C147">
            <v>4912</v>
          </cell>
          <cell r="E147">
            <v>250904</v>
          </cell>
          <cell r="F147">
            <v>0</v>
          </cell>
        </row>
        <row r="148">
          <cell r="B148">
            <v>274203</v>
          </cell>
          <cell r="C148">
            <v>209</v>
          </cell>
          <cell r="E148">
            <v>250910</v>
          </cell>
          <cell r="F148">
            <v>235734</v>
          </cell>
        </row>
        <row r="149">
          <cell r="B149">
            <v>274204</v>
          </cell>
          <cell r="C149">
            <v>25</v>
          </cell>
          <cell r="E149">
            <v>250921</v>
          </cell>
          <cell r="F149">
            <v>0</v>
          </cell>
        </row>
        <row r="150">
          <cell r="B150">
            <v>274205</v>
          </cell>
          <cell r="C150">
            <v>0</v>
          </cell>
          <cell r="E150">
            <v>251000</v>
          </cell>
          <cell r="F150">
            <v>51556</v>
          </cell>
        </row>
        <row r="151">
          <cell r="B151">
            <v>274206</v>
          </cell>
          <cell r="C151">
            <v>0</v>
          </cell>
          <cell r="E151">
            <v>251001</v>
          </cell>
          <cell r="F151">
            <v>51556</v>
          </cell>
        </row>
        <row r="152">
          <cell r="B152">
            <v>274207</v>
          </cell>
          <cell r="C152">
            <v>0</v>
          </cell>
          <cell r="E152">
            <v>251002</v>
          </cell>
          <cell r="F152">
            <v>0</v>
          </cell>
        </row>
        <row r="153">
          <cell r="B153">
            <v>274208</v>
          </cell>
          <cell r="C153">
            <v>2</v>
          </cell>
          <cell r="E153">
            <v>251010</v>
          </cell>
          <cell r="F153">
            <v>0</v>
          </cell>
        </row>
        <row r="154">
          <cell r="B154">
            <v>274209</v>
          </cell>
          <cell r="C154">
            <v>8</v>
          </cell>
          <cell r="E154">
            <v>251500</v>
          </cell>
          <cell r="F154">
            <v>100079</v>
          </cell>
        </row>
        <row r="155">
          <cell r="B155">
            <v>274210</v>
          </cell>
          <cell r="C155">
            <v>0</v>
          </cell>
          <cell r="E155">
            <v>251501</v>
          </cell>
          <cell r="F155">
            <v>100079</v>
          </cell>
        </row>
        <row r="156">
          <cell r="B156">
            <v>274221</v>
          </cell>
          <cell r="C156">
            <v>0</v>
          </cell>
          <cell r="E156">
            <v>251502</v>
          </cell>
          <cell r="F156">
            <v>0</v>
          </cell>
        </row>
        <row r="157">
          <cell r="B157">
            <v>274231</v>
          </cell>
          <cell r="C157">
            <v>0</v>
          </cell>
          <cell r="E157">
            <v>251506</v>
          </cell>
          <cell r="F157">
            <v>100079</v>
          </cell>
        </row>
        <row r="158">
          <cell r="B158">
            <v>274232</v>
          </cell>
          <cell r="C158">
            <v>0</v>
          </cell>
          <cell r="E158">
            <v>251507</v>
          </cell>
          <cell r="F158">
            <v>0</v>
          </cell>
        </row>
        <row r="159">
          <cell r="B159">
            <v>274233</v>
          </cell>
          <cell r="C159">
            <v>0</v>
          </cell>
          <cell r="E159">
            <v>251508</v>
          </cell>
          <cell r="F159">
            <v>0</v>
          </cell>
        </row>
        <row r="160">
          <cell r="B160">
            <v>274600</v>
          </cell>
          <cell r="C160">
            <v>0</v>
          </cell>
          <cell r="E160">
            <v>251511</v>
          </cell>
          <cell r="F160">
            <v>0</v>
          </cell>
        </row>
        <row r="161">
          <cell r="B161">
            <v>274601</v>
          </cell>
          <cell r="C161">
            <v>0</v>
          </cell>
          <cell r="E161">
            <v>251512</v>
          </cell>
          <cell r="F161">
            <v>0</v>
          </cell>
        </row>
        <row r="162">
          <cell r="B162">
            <v>274602</v>
          </cell>
          <cell r="C162">
            <v>0</v>
          </cell>
          <cell r="E162">
            <v>251513</v>
          </cell>
          <cell r="F162">
            <v>0</v>
          </cell>
        </row>
        <row r="163">
          <cell r="B163">
            <v>274605</v>
          </cell>
          <cell r="C163">
            <v>0</v>
          </cell>
          <cell r="E163">
            <v>251514</v>
          </cell>
          <cell r="F163">
            <v>0</v>
          </cell>
        </row>
        <row r="164">
          <cell r="B164">
            <v>274606</v>
          </cell>
          <cell r="C164">
            <v>0</v>
          </cell>
          <cell r="E164">
            <v>251519</v>
          </cell>
          <cell r="F164">
            <v>0</v>
          </cell>
        </row>
        <row r="165">
          <cell r="B165">
            <v>275000</v>
          </cell>
          <cell r="C165">
            <v>1248592</v>
          </cell>
          <cell r="E165">
            <v>251520</v>
          </cell>
          <cell r="F165">
            <v>0</v>
          </cell>
        </row>
        <row r="166">
          <cell r="B166">
            <v>275100</v>
          </cell>
          <cell r="C166">
            <v>31800</v>
          </cell>
          <cell r="E166">
            <v>251521</v>
          </cell>
          <cell r="F166">
            <v>0</v>
          </cell>
        </row>
        <row r="167">
          <cell r="B167">
            <v>275101</v>
          </cell>
          <cell r="C167">
            <v>0</v>
          </cell>
          <cell r="E167">
            <v>251522</v>
          </cell>
          <cell r="F167">
            <v>0</v>
          </cell>
        </row>
        <row r="168">
          <cell r="B168">
            <v>275102</v>
          </cell>
          <cell r="C168">
            <v>0</v>
          </cell>
          <cell r="E168">
            <v>251523</v>
          </cell>
          <cell r="F168">
            <v>0</v>
          </cell>
        </row>
        <row r="169">
          <cell r="B169">
            <v>275103</v>
          </cell>
          <cell r="C169">
            <v>19541</v>
          </cell>
          <cell r="E169">
            <v>251524</v>
          </cell>
          <cell r="F169">
            <v>0</v>
          </cell>
        </row>
        <row r="170">
          <cell r="B170">
            <v>275104</v>
          </cell>
          <cell r="C170">
            <v>12259</v>
          </cell>
          <cell r="E170">
            <v>251525</v>
          </cell>
          <cell r="F170">
            <v>0</v>
          </cell>
        </row>
        <row r="171">
          <cell r="B171">
            <v>275105</v>
          </cell>
          <cell r="C171">
            <v>0</v>
          </cell>
          <cell r="E171">
            <v>251526</v>
          </cell>
          <cell r="F171">
            <v>0</v>
          </cell>
        </row>
        <row r="172">
          <cell r="B172">
            <v>275200</v>
          </cell>
          <cell r="C172">
            <v>1005455</v>
          </cell>
          <cell r="E172">
            <v>251530</v>
          </cell>
          <cell r="F172">
            <v>0</v>
          </cell>
        </row>
        <row r="173">
          <cell r="B173">
            <v>275201</v>
          </cell>
          <cell r="C173">
            <v>140421</v>
          </cell>
          <cell r="E173">
            <v>251531</v>
          </cell>
          <cell r="F173">
            <v>0</v>
          </cell>
        </row>
        <row r="174">
          <cell r="B174">
            <v>275202</v>
          </cell>
          <cell r="C174">
            <v>0</v>
          </cell>
          <cell r="E174">
            <v>251541</v>
          </cell>
          <cell r="F174">
            <v>0</v>
          </cell>
        </row>
        <row r="175">
          <cell r="B175">
            <v>275203</v>
          </cell>
          <cell r="C175">
            <v>231035</v>
          </cell>
          <cell r="E175">
            <v>251542</v>
          </cell>
          <cell r="F175">
            <v>0</v>
          </cell>
        </row>
        <row r="176">
          <cell r="B176">
            <v>275204</v>
          </cell>
          <cell r="C176">
            <v>35611</v>
          </cell>
          <cell r="E176">
            <v>251543</v>
          </cell>
          <cell r="F176">
            <v>0</v>
          </cell>
        </row>
        <row r="177">
          <cell r="B177">
            <v>275205</v>
          </cell>
          <cell r="C177">
            <v>3069</v>
          </cell>
          <cell r="E177">
            <v>251551</v>
          </cell>
          <cell r="F177">
            <v>0</v>
          </cell>
        </row>
        <row r="178">
          <cell r="B178">
            <v>275206</v>
          </cell>
          <cell r="C178">
            <v>102495</v>
          </cell>
          <cell r="E178">
            <v>252000</v>
          </cell>
          <cell r="F178">
            <v>117786</v>
          </cell>
        </row>
        <row r="179">
          <cell r="B179">
            <v>275207</v>
          </cell>
          <cell r="C179">
            <v>99740</v>
          </cell>
          <cell r="E179">
            <v>252001</v>
          </cell>
          <cell r="F179">
            <v>0</v>
          </cell>
        </row>
        <row r="180">
          <cell r="B180">
            <v>275208</v>
          </cell>
          <cell r="C180">
            <v>393084</v>
          </cell>
          <cell r="E180">
            <v>252002</v>
          </cell>
          <cell r="F180">
            <v>0</v>
          </cell>
        </row>
        <row r="181">
          <cell r="B181">
            <v>275300</v>
          </cell>
          <cell r="C181">
            <v>0</v>
          </cell>
          <cell r="E181">
            <v>252003</v>
          </cell>
          <cell r="F181">
            <v>0</v>
          </cell>
        </row>
        <row r="182">
          <cell r="B182">
            <v>275400</v>
          </cell>
          <cell r="C182">
            <v>24797</v>
          </cell>
          <cell r="E182">
            <v>252004</v>
          </cell>
          <cell r="F182">
            <v>0</v>
          </cell>
        </row>
        <row r="183">
          <cell r="B183">
            <v>275401</v>
          </cell>
          <cell r="C183">
            <v>24797</v>
          </cell>
          <cell r="E183">
            <v>252008</v>
          </cell>
          <cell r="F183">
            <v>0</v>
          </cell>
        </row>
        <row r="184">
          <cell r="B184">
            <v>275402</v>
          </cell>
          <cell r="C184">
            <v>0</v>
          </cell>
          <cell r="E184">
            <v>252009</v>
          </cell>
          <cell r="F184">
            <v>0</v>
          </cell>
        </row>
        <row r="185">
          <cell r="B185">
            <v>275403</v>
          </cell>
          <cell r="C185">
            <v>0</v>
          </cell>
          <cell r="E185">
            <v>252010</v>
          </cell>
          <cell r="F185">
            <v>0</v>
          </cell>
        </row>
        <row r="186">
          <cell r="B186">
            <v>275500</v>
          </cell>
          <cell r="C186">
            <v>125828</v>
          </cell>
          <cell r="E186">
            <v>252014</v>
          </cell>
          <cell r="F186">
            <v>0</v>
          </cell>
        </row>
        <row r="187">
          <cell r="B187">
            <v>275501</v>
          </cell>
          <cell r="C187">
            <v>0</v>
          </cell>
          <cell r="E187">
            <v>252015</v>
          </cell>
          <cell r="F187">
            <v>5892</v>
          </cell>
        </row>
        <row r="188">
          <cell r="B188">
            <v>275502</v>
          </cell>
          <cell r="C188">
            <v>41642</v>
          </cell>
          <cell r="E188">
            <v>252016</v>
          </cell>
          <cell r="F188">
            <v>5892</v>
          </cell>
        </row>
        <row r="189">
          <cell r="B189">
            <v>275503</v>
          </cell>
          <cell r="C189">
            <v>62552</v>
          </cell>
          <cell r="E189">
            <v>252020</v>
          </cell>
          <cell r="F189">
            <v>0</v>
          </cell>
        </row>
        <row r="190">
          <cell r="B190">
            <v>275504</v>
          </cell>
          <cell r="C190">
            <v>0</v>
          </cell>
          <cell r="E190">
            <v>252021</v>
          </cell>
          <cell r="F190">
            <v>0</v>
          </cell>
        </row>
        <row r="191">
          <cell r="B191">
            <v>275505</v>
          </cell>
          <cell r="C191">
            <v>17775</v>
          </cell>
          <cell r="E191">
            <v>252022</v>
          </cell>
          <cell r="F191">
            <v>0</v>
          </cell>
        </row>
        <row r="192">
          <cell r="B192">
            <v>275506</v>
          </cell>
          <cell r="C192">
            <v>3860</v>
          </cell>
          <cell r="E192">
            <v>252023</v>
          </cell>
          <cell r="F192">
            <v>0</v>
          </cell>
        </row>
        <row r="193">
          <cell r="B193">
            <v>275600</v>
          </cell>
          <cell r="C193">
            <v>0</v>
          </cell>
          <cell r="E193">
            <v>252024</v>
          </cell>
          <cell r="F193">
            <v>0</v>
          </cell>
        </row>
        <row r="194">
          <cell r="B194">
            <v>275601</v>
          </cell>
          <cell r="C194">
            <v>0</v>
          </cell>
          <cell r="E194">
            <v>252028</v>
          </cell>
          <cell r="F194">
            <v>0</v>
          </cell>
        </row>
        <row r="195">
          <cell r="B195">
            <v>275602</v>
          </cell>
          <cell r="C195">
            <v>0</v>
          </cell>
          <cell r="E195">
            <v>252029</v>
          </cell>
          <cell r="F195">
            <v>0</v>
          </cell>
        </row>
        <row r="196">
          <cell r="B196">
            <v>275700</v>
          </cell>
          <cell r="C196">
            <v>60712</v>
          </cell>
          <cell r="E196">
            <v>252030</v>
          </cell>
          <cell r="F196">
            <v>0</v>
          </cell>
        </row>
        <row r="197">
          <cell r="B197">
            <v>275701</v>
          </cell>
          <cell r="C197">
            <v>12250</v>
          </cell>
          <cell r="E197">
            <v>252034</v>
          </cell>
          <cell r="F197">
            <v>0</v>
          </cell>
        </row>
        <row r="198">
          <cell r="B198">
            <v>275702</v>
          </cell>
          <cell r="C198">
            <v>48462</v>
          </cell>
          <cell r="E198">
            <v>252035</v>
          </cell>
          <cell r="F198">
            <v>0</v>
          </cell>
        </row>
        <row r="199">
          <cell r="B199">
            <v>276000</v>
          </cell>
          <cell r="C199">
            <v>4643090</v>
          </cell>
          <cell r="E199">
            <v>252036</v>
          </cell>
          <cell r="F199">
            <v>0</v>
          </cell>
        </row>
        <row r="200">
          <cell r="B200">
            <v>276100</v>
          </cell>
          <cell r="C200">
            <v>2057070</v>
          </cell>
          <cell r="E200">
            <v>252037</v>
          </cell>
          <cell r="F200">
            <v>0</v>
          </cell>
        </row>
        <row r="201">
          <cell r="B201">
            <v>276101</v>
          </cell>
          <cell r="C201">
            <v>224769</v>
          </cell>
          <cell r="E201">
            <v>252041</v>
          </cell>
          <cell r="F201">
            <v>0</v>
          </cell>
        </row>
        <row r="202">
          <cell r="B202">
            <v>276102</v>
          </cell>
          <cell r="C202">
            <v>0</v>
          </cell>
          <cell r="E202">
            <v>252042</v>
          </cell>
          <cell r="F202">
            <v>107943</v>
          </cell>
        </row>
        <row r="203">
          <cell r="B203">
            <v>276103</v>
          </cell>
          <cell r="C203">
            <v>0</v>
          </cell>
          <cell r="E203">
            <v>252043</v>
          </cell>
          <cell r="F203">
            <v>84093</v>
          </cell>
        </row>
        <row r="204">
          <cell r="B204">
            <v>276104</v>
          </cell>
          <cell r="C204">
            <v>0</v>
          </cell>
          <cell r="E204">
            <v>252044</v>
          </cell>
          <cell r="F204">
            <v>21000</v>
          </cell>
        </row>
        <row r="205">
          <cell r="B205">
            <v>276105</v>
          </cell>
          <cell r="C205">
            <v>0</v>
          </cell>
          <cell r="E205">
            <v>252048</v>
          </cell>
          <cell r="F205">
            <v>2850</v>
          </cell>
        </row>
        <row r="206">
          <cell r="B206">
            <v>276106</v>
          </cell>
          <cell r="C206">
            <v>0</v>
          </cell>
          <cell r="E206">
            <v>252049</v>
          </cell>
          <cell r="F206">
            <v>0</v>
          </cell>
        </row>
        <row r="207">
          <cell r="B207">
            <v>276107</v>
          </cell>
          <cell r="C207">
            <v>0</v>
          </cell>
          <cell r="E207">
            <v>252050</v>
          </cell>
          <cell r="F207">
            <v>0</v>
          </cell>
        </row>
        <row r="208">
          <cell r="B208">
            <v>276108</v>
          </cell>
          <cell r="C208">
            <v>39300</v>
          </cell>
          <cell r="E208">
            <v>252051</v>
          </cell>
          <cell r="F208">
            <v>0</v>
          </cell>
        </row>
        <row r="209">
          <cell r="B209">
            <v>276109</v>
          </cell>
          <cell r="C209">
            <v>0</v>
          </cell>
          <cell r="E209">
            <v>252052</v>
          </cell>
          <cell r="F209">
            <v>2136</v>
          </cell>
        </row>
        <row r="210">
          <cell r="B210">
            <v>276110</v>
          </cell>
          <cell r="C210">
            <v>0</v>
          </cell>
          <cell r="E210">
            <v>252053</v>
          </cell>
          <cell r="F210">
            <v>0</v>
          </cell>
        </row>
        <row r="211">
          <cell r="B211">
            <v>276111</v>
          </cell>
          <cell r="C211">
            <v>0</v>
          </cell>
          <cell r="E211">
            <v>252061</v>
          </cell>
          <cell r="F211">
            <v>1816</v>
          </cell>
        </row>
        <row r="212">
          <cell r="B212">
            <v>276112</v>
          </cell>
          <cell r="C212">
            <v>0</v>
          </cell>
          <cell r="E212">
            <v>252500</v>
          </cell>
          <cell r="F212">
            <v>0</v>
          </cell>
        </row>
        <row r="213">
          <cell r="B213">
            <v>276113</v>
          </cell>
          <cell r="C213">
            <v>54639</v>
          </cell>
          <cell r="E213">
            <v>252501</v>
          </cell>
          <cell r="F213">
            <v>0</v>
          </cell>
        </row>
        <row r="214">
          <cell r="B214">
            <v>276114</v>
          </cell>
          <cell r="C214">
            <v>0</v>
          </cell>
          <cell r="E214">
            <v>253000</v>
          </cell>
          <cell r="F214">
            <v>490669</v>
          </cell>
        </row>
        <row r="215">
          <cell r="B215">
            <v>276115</v>
          </cell>
          <cell r="C215">
            <v>32784</v>
          </cell>
          <cell r="E215">
            <v>253100</v>
          </cell>
          <cell r="F215">
            <v>0</v>
          </cell>
        </row>
        <row r="216">
          <cell r="B216">
            <v>276116</v>
          </cell>
          <cell r="C216">
            <v>65995</v>
          </cell>
          <cell r="E216">
            <v>253101</v>
          </cell>
          <cell r="F216">
            <v>0</v>
          </cell>
        </row>
        <row r="217">
          <cell r="B217">
            <v>276117</v>
          </cell>
          <cell r="C217">
            <v>10053</v>
          </cell>
          <cell r="E217">
            <v>253102</v>
          </cell>
          <cell r="F217">
            <v>0</v>
          </cell>
        </row>
        <row r="218">
          <cell r="B218">
            <v>276118</v>
          </cell>
          <cell r="C218">
            <v>21998</v>
          </cell>
          <cell r="E218">
            <v>253103</v>
          </cell>
          <cell r="F218">
            <v>0</v>
          </cell>
        </row>
        <row r="219">
          <cell r="B219">
            <v>276120</v>
          </cell>
          <cell r="C219">
            <v>0</v>
          </cell>
          <cell r="E219">
            <v>253104</v>
          </cell>
          <cell r="F219">
            <v>0</v>
          </cell>
        </row>
        <row r="220">
          <cell r="B220">
            <v>276121</v>
          </cell>
          <cell r="C220">
            <v>839084</v>
          </cell>
          <cell r="E220">
            <v>253105</v>
          </cell>
          <cell r="F220">
            <v>0</v>
          </cell>
        </row>
        <row r="221">
          <cell r="B221">
            <v>276122</v>
          </cell>
          <cell r="C221">
            <v>0</v>
          </cell>
          <cell r="E221">
            <v>253106</v>
          </cell>
          <cell r="F221">
            <v>0</v>
          </cell>
        </row>
        <row r="222">
          <cell r="B222">
            <v>276123</v>
          </cell>
          <cell r="C222">
            <v>0</v>
          </cell>
          <cell r="E222">
            <v>253111</v>
          </cell>
          <cell r="F222">
            <v>0</v>
          </cell>
        </row>
        <row r="223">
          <cell r="B223">
            <v>276124</v>
          </cell>
          <cell r="C223">
            <v>0</v>
          </cell>
          <cell r="E223">
            <v>253200</v>
          </cell>
          <cell r="F223">
            <v>490669</v>
          </cell>
        </row>
        <row r="224">
          <cell r="B224">
            <v>276125</v>
          </cell>
          <cell r="C224">
            <v>495132</v>
          </cell>
          <cell r="E224">
            <v>253201</v>
          </cell>
          <cell r="F224">
            <v>473842</v>
          </cell>
        </row>
        <row r="225">
          <cell r="B225">
            <v>276126</v>
          </cell>
          <cell r="C225">
            <v>145964</v>
          </cell>
          <cell r="E225">
            <v>253202</v>
          </cell>
          <cell r="F225">
            <v>472331</v>
          </cell>
        </row>
        <row r="226">
          <cell r="B226">
            <v>276127</v>
          </cell>
          <cell r="C226">
            <v>197987</v>
          </cell>
          <cell r="E226">
            <v>253203</v>
          </cell>
          <cell r="F226">
            <v>1511</v>
          </cell>
        </row>
        <row r="227">
          <cell r="B227">
            <v>276128</v>
          </cell>
          <cell r="C227">
            <v>0</v>
          </cell>
          <cell r="E227">
            <v>253204</v>
          </cell>
          <cell r="F227">
            <v>0</v>
          </cell>
        </row>
        <row r="228">
          <cell r="B228">
            <v>276130</v>
          </cell>
          <cell r="C228">
            <v>0</v>
          </cell>
          <cell r="E228">
            <v>253205</v>
          </cell>
          <cell r="F228">
            <v>16827</v>
          </cell>
        </row>
        <row r="229">
          <cell r="B229">
            <v>276131</v>
          </cell>
          <cell r="C229">
            <v>153290</v>
          </cell>
          <cell r="E229">
            <v>253206</v>
          </cell>
          <cell r="F229">
            <v>0</v>
          </cell>
        </row>
        <row r="230">
          <cell r="B230">
            <v>276132</v>
          </cell>
          <cell r="C230">
            <v>0</v>
          </cell>
          <cell r="E230">
            <v>253211</v>
          </cell>
          <cell r="F230">
            <v>0</v>
          </cell>
        </row>
        <row r="231">
          <cell r="B231">
            <v>276133</v>
          </cell>
          <cell r="C231">
            <v>0</v>
          </cell>
          <cell r="E231">
            <v>253300</v>
          </cell>
          <cell r="F231">
            <v>0</v>
          </cell>
        </row>
        <row r="232">
          <cell r="B232">
            <v>276134</v>
          </cell>
          <cell r="C232">
            <v>0</v>
          </cell>
          <cell r="E232">
            <v>253301</v>
          </cell>
          <cell r="F232">
            <v>0</v>
          </cell>
        </row>
        <row r="233">
          <cell r="B233">
            <v>276135</v>
          </cell>
          <cell r="C233">
            <v>0</v>
          </cell>
          <cell r="E233">
            <v>253302</v>
          </cell>
          <cell r="F233">
            <v>0</v>
          </cell>
        </row>
        <row r="234">
          <cell r="B234">
            <v>276136</v>
          </cell>
          <cell r="C234">
            <v>0</v>
          </cell>
          <cell r="E234">
            <v>253303</v>
          </cell>
          <cell r="F234">
            <v>0</v>
          </cell>
        </row>
        <row r="235">
          <cell r="B235">
            <v>276137</v>
          </cell>
          <cell r="C235">
            <v>0</v>
          </cell>
          <cell r="E235">
            <v>253304</v>
          </cell>
          <cell r="F235">
            <v>0</v>
          </cell>
        </row>
        <row r="236">
          <cell r="B236">
            <v>276138</v>
          </cell>
          <cell r="C236">
            <v>129205</v>
          </cell>
          <cell r="E236">
            <v>253305</v>
          </cell>
          <cell r="F236">
            <v>0</v>
          </cell>
        </row>
        <row r="237">
          <cell r="B237">
            <v>276139</v>
          </cell>
          <cell r="C237">
            <v>0</v>
          </cell>
          <cell r="E237">
            <v>253306</v>
          </cell>
          <cell r="F237">
            <v>0</v>
          </cell>
        </row>
        <row r="238">
          <cell r="B238">
            <v>276140</v>
          </cell>
          <cell r="C238">
            <v>0</v>
          </cell>
          <cell r="E238">
            <v>253307</v>
          </cell>
          <cell r="F238">
            <v>0</v>
          </cell>
        </row>
        <row r="239">
          <cell r="B239">
            <v>276141</v>
          </cell>
          <cell r="C239">
            <v>24085</v>
          </cell>
          <cell r="E239">
            <v>253308</v>
          </cell>
          <cell r="F239">
            <v>0</v>
          </cell>
        </row>
        <row r="240">
          <cell r="B240">
            <v>276142</v>
          </cell>
          <cell r="C240">
            <v>0</v>
          </cell>
          <cell r="E240">
            <v>253309</v>
          </cell>
          <cell r="F240">
            <v>0</v>
          </cell>
        </row>
        <row r="241">
          <cell r="B241">
            <v>276143</v>
          </cell>
          <cell r="C241">
            <v>0</v>
          </cell>
          <cell r="E241">
            <v>253320</v>
          </cell>
          <cell r="F241">
            <v>0</v>
          </cell>
        </row>
        <row r="242">
          <cell r="B242">
            <v>276144</v>
          </cell>
          <cell r="C242">
            <v>0</v>
          </cell>
          <cell r="E242">
            <v>253330</v>
          </cell>
          <cell r="F242">
            <v>0</v>
          </cell>
        </row>
        <row r="243">
          <cell r="B243">
            <v>276150</v>
          </cell>
          <cell r="C243">
            <v>0</v>
          </cell>
          <cell r="E243">
            <v>253340</v>
          </cell>
          <cell r="F243">
            <v>0</v>
          </cell>
        </row>
        <row r="244">
          <cell r="B244">
            <v>276151</v>
          </cell>
          <cell r="C244">
            <v>275227</v>
          </cell>
          <cell r="E244">
            <v>253380</v>
          </cell>
          <cell r="F244">
            <v>0</v>
          </cell>
        </row>
        <row r="245">
          <cell r="B245">
            <v>276152</v>
          </cell>
          <cell r="C245">
            <v>193513</v>
          </cell>
          <cell r="E245">
            <v>254000</v>
          </cell>
          <cell r="F245">
            <v>77402</v>
          </cell>
        </row>
        <row r="246">
          <cell r="B246">
            <v>276153</v>
          </cell>
          <cell r="C246">
            <v>0</v>
          </cell>
          <cell r="E246">
            <v>254100</v>
          </cell>
          <cell r="F246">
            <v>6373</v>
          </cell>
        </row>
        <row r="247">
          <cell r="B247">
            <v>276154</v>
          </cell>
          <cell r="C247">
            <v>6400</v>
          </cell>
          <cell r="E247">
            <v>254101</v>
          </cell>
          <cell r="F247">
            <v>6024</v>
          </cell>
        </row>
        <row r="248">
          <cell r="B248">
            <v>276155</v>
          </cell>
          <cell r="C248">
            <v>0</v>
          </cell>
          <cell r="E248">
            <v>254111</v>
          </cell>
          <cell r="F248">
            <v>6024</v>
          </cell>
        </row>
        <row r="249">
          <cell r="B249">
            <v>276156</v>
          </cell>
          <cell r="C249">
            <v>2345</v>
          </cell>
          <cell r="E249">
            <v>254112</v>
          </cell>
          <cell r="F249">
            <v>0</v>
          </cell>
        </row>
        <row r="250">
          <cell r="B250">
            <v>276157</v>
          </cell>
          <cell r="C250">
            <v>0</v>
          </cell>
          <cell r="E250">
            <v>254102</v>
          </cell>
          <cell r="F250">
            <v>349</v>
          </cell>
        </row>
        <row r="251">
          <cell r="B251">
            <v>276158</v>
          </cell>
          <cell r="C251">
            <v>12226</v>
          </cell>
          <cell r="E251">
            <v>254103</v>
          </cell>
          <cell r="F251">
            <v>207</v>
          </cell>
        </row>
        <row r="252">
          <cell r="B252">
            <v>276159</v>
          </cell>
          <cell r="C252">
            <v>0</v>
          </cell>
          <cell r="E252">
            <v>254104</v>
          </cell>
          <cell r="F252">
            <v>0</v>
          </cell>
        </row>
        <row r="253">
          <cell r="B253">
            <v>276160</v>
          </cell>
          <cell r="C253">
            <v>25559</v>
          </cell>
          <cell r="E253">
            <v>254105</v>
          </cell>
          <cell r="F253">
            <v>0</v>
          </cell>
        </row>
        <row r="254">
          <cell r="B254">
            <v>276161</v>
          </cell>
          <cell r="C254">
            <v>8418</v>
          </cell>
          <cell r="E254">
            <v>254106</v>
          </cell>
          <cell r="F254">
            <v>142</v>
          </cell>
        </row>
        <row r="255">
          <cell r="B255">
            <v>276162</v>
          </cell>
          <cell r="C255">
            <v>9786</v>
          </cell>
          <cell r="E255">
            <v>254200</v>
          </cell>
          <cell r="F255">
            <v>55556</v>
          </cell>
        </row>
        <row r="256">
          <cell r="B256">
            <v>276163</v>
          </cell>
          <cell r="C256">
            <v>9969</v>
          </cell>
          <cell r="E256">
            <v>254201</v>
          </cell>
          <cell r="F256">
            <v>0</v>
          </cell>
        </row>
        <row r="257">
          <cell r="B257">
            <v>276164</v>
          </cell>
          <cell r="C257">
            <v>3362</v>
          </cell>
          <cell r="E257">
            <v>254202</v>
          </cell>
          <cell r="F257">
            <v>0</v>
          </cell>
        </row>
        <row r="258">
          <cell r="B258">
            <v>276165</v>
          </cell>
          <cell r="C258">
            <v>0</v>
          </cell>
          <cell r="E258">
            <v>254203</v>
          </cell>
          <cell r="F258">
            <v>0</v>
          </cell>
        </row>
        <row r="259">
          <cell r="B259">
            <v>276166</v>
          </cell>
          <cell r="C259">
            <v>2711</v>
          </cell>
          <cell r="E259">
            <v>254204</v>
          </cell>
          <cell r="F259">
            <v>0</v>
          </cell>
        </row>
        <row r="260">
          <cell r="B260">
            <v>276167</v>
          </cell>
          <cell r="C260">
            <v>940</v>
          </cell>
          <cell r="E260">
            <v>254205</v>
          </cell>
          <cell r="F260">
            <v>38462</v>
          </cell>
        </row>
        <row r="261">
          <cell r="B261">
            <v>276170</v>
          </cell>
          <cell r="C261">
            <v>564699</v>
          </cell>
          <cell r="E261">
            <v>254206</v>
          </cell>
          <cell r="F261">
            <v>24743</v>
          </cell>
        </row>
        <row r="262">
          <cell r="B262">
            <v>276171</v>
          </cell>
          <cell r="C262">
            <v>271675</v>
          </cell>
          <cell r="E262">
            <v>254207</v>
          </cell>
          <cell r="F262">
            <v>13719</v>
          </cell>
        </row>
        <row r="263">
          <cell r="B263">
            <v>276172</v>
          </cell>
          <cell r="C263">
            <v>219808</v>
          </cell>
          <cell r="E263">
            <v>254208</v>
          </cell>
          <cell r="F263">
            <v>17094</v>
          </cell>
        </row>
        <row r="264">
          <cell r="B264">
            <v>276173</v>
          </cell>
          <cell r="C264">
            <v>73217</v>
          </cell>
          <cell r="E264">
            <v>254300</v>
          </cell>
          <cell r="F264">
            <v>15473</v>
          </cell>
        </row>
        <row r="265">
          <cell r="B265">
            <v>276174</v>
          </cell>
          <cell r="C265">
            <v>0</v>
          </cell>
          <cell r="E265">
            <v>254301</v>
          </cell>
          <cell r="F265">
            <v>0</v>
          </cell>
        </row>
        <row r="266">
          <cell r="B266">
            <v>276200</v>
          </cell>
          <cell r="C266">
            <v>195101</v>
          </cell>
          <cell r="E266">
            <v>254302</v>
          </cell>
          <cell r="F266">
            <v>0</v>
          </cell>
        </row>
        <row r="267">
          <cell r="B267">
            <v>276300</v>
          </cell>
          <cell r="C267">
            <v>25093</v>
          </cell>
          <cell r="E267">
            <v>254303</v>
          </cell>
          <cell r="F267">
            <v>2</v>
          </cell>
        </row>
        <row r="268">
          <cell r="B268">
            <v>276301</v>
          </cell>
          <cell r="C268">
            <v>0</v>
          </cell>
          <cell r="E268">
            <v>254304</v>
          </cell>
          <cell r="F268">
            <v>1</v>
          </cell>
        </row>
        <row r="269">
          <cell r="B269">
            <v>276302</v>
          </cell>
          <cell r="C269">
            <v>0</v>
          </cell>
          <cell r="E269">
            <v>254305</v>
          </cell>
          <cell r="F269">
            <v>0</v>
          </cell>
        </row>
        <row r="270">
          <cell r="B270">
            <v>276303</v>
          </cell>
          <cell r="C270">
            <v>14261</v>
          </cell>
          <cell r="E270">
            <v>254306</v>
          </cell>
          <cell r="F270">
            <v>15470</v>
          </cell>
        </row>
        <row r="271">
          <cell r="B271">
            <v>276305</v>
          </cell>
          <cell r="C271">
            <v>9167</v>
          </cell>
          <cell r="E271">
            <v>254307</v>
          </cell>
          <cell r="F271">
            <v>0</v>
          </cell>
        </row>
        <row r="272">
          <cell r="B272">
            <v>276306</v>
          </cell>
          <cell r="C272">
            <v>4701</v>
          </cell>
          <cell r="E272">
            <v>254311</v>
          </cell>
          <cell r="F272">
            <v>0</v>
          </cell>
        </row>
        <row r="273">
          <cell r="B273">
            <v>276307</v>
          </cell>
          <cell r="C273">
            <v>4410</v>
          </cell>
          <cell r="E273">
            <v>255000</v>
          </cell>
          <cell r="F273">
            <v>0</v>
          </cell>
        </row>
        <row r="274">
          <cell r="B274">
            <v>276308</v>
          </cell>
          <cell r="C274">
            <v>56</v>
          </cell>
          <cell r="E274">
            <v>255001</v>
          </cell>
          <cell r="F274">
            <v>0</v>
          </cell>
        </row>
        <row r="275">
          <cell r="B275">
            <v>276311</v>
          </cell>
          <cell r="C275">
            <v>438</v>
          </cell>
          <cell r="E275">
            <v>255002</v>
          </cell>
          <cell r="F275">
            <v>0</v>
          </cell>
        </row>
        <row r="276">
          <cell r="B276">
            <v>276312</v>
          </cell>
          <cell r="C276">
            <v>0</v>
          </cell>
          <cell r="E276">
            <v>255003</v>
          </cell>
          <cell r="F276">
            <v>0</v>
          </cell>
        </row>
        <row r="277">
          <cell r="B277">
            <v>276313</v>
          </cell>
          <cell r="C277">
            <v>1221</v>
          </cell>
          <cell r="E277">
            <v>256000</v>
          </cell>
          <cell r="F277">
            <v>134635</v>
          </cell>
        </row>
        <row r="278">
          <cell r="B278">
            <v>276314</v>
          </cell>
          <cell r="C278">
            <v>6</v>
          </cell>
          <cell r="E278">
            <v>256001</v>
          </cell>
          <cell r="F278">
            <v>51837</v>
          </cell>
        </row>
        <row r="279">
          <cell r="B279">
            <v>276315</v>
          </cell>
          <cell r="C279">
            <v>0</v>
          </cell>
          <cell r="E279">
            <v>256002</v>
          </cell>
          <cell r="F279">
            <v>82798</v>
          </cell>
        </row>
        <row r="280">
          <cell r="B280">
            <v>276316</v>
          </cell>
          <cell r="C280">
            <v>0</v>
          </cell>
          <cell r="E280">
            <v>256003</v>
          </cell>
          <cell r="F280">
            <v>0</v>
          </cell>
        </row>
        <row r="281">
          <cell r="B281">
            <v>276317</v>
          </cell>
          <cell r="C281">
            <v>0</v>
          </cell>
          <cell r="E281">
            <v>256004</v>
          </cell>
          <cell r="F281">
            <v>0</v>
          </cell>
        </row>
        <row r="282">
          <cell r="B282">
            <v>276400</v>
          </cell>
          <cell r="C282">
            <v>0</v>
          </cell>
          <cell r="E282">
            <v>256005</v>
          </cell>
          <cell r="F282">
            <v>0</v>
          </cell>
        </row>
        <row r="283">
          <cell r="B283">
            <v>276401</v>
          </cell>
          <cell r="C283">
            <v>0</v>
          </cell>
          <cell r="E283">
            <v>256006</v>
          </cell>
          <cell r="F283">
            <v>0</v>
          </cell>
        </row>
        <row r="284">
          <cell r="B284">
            <v>276402</v>
          </cell>
          <cell r="C284">
            <v>0</v>
          </cell>
          <cell r="E284">
            <v>256007</v>
          </cell>
          <cell r="F284">
            <v>0</v>
          </cell>
        </row>
        <row r="285">
          <cell r="B285">
            <v>276500</v>
          </cell>
          <cell r="C285">
            <v>34000</v>
          </cell>
          <cell r="E285">
            <v>257000</v>
          </cell>
          <cell r="F285">
            <v>0</v>
          </cell>
        </row>
        <row r="286">
          <cell r="B286">
            <v>276600</v>
          </cell>
          <cell r="C286">
            <v>351571</v>
          </cell>
          <cell r="E286">
            <v>257100</v>
          </cell>
          <cell r="F286">
            <v>0</v>
          </cell>
        </row>
        <row r="287">
          <cell r="B287">
            <v>276601</v>
          </cell>
          <cell r="C287">
            <v>20146</v>
          </cell>
          <cell r="E287">
            <v>257101</v>
          </cell>
          <cell r="F287">
            <v>0</v>
          </cell>
        </row>
        <row r="288">
          <cell r="B288">
            <v>276602</v>
          </cell>
          <cell r="C288">
            <v>185388</v>
          </cell>
          <cell r="E288">
            <v>257102</v>
          </cell>
          <cell r="F288">
            <v>0</v>
          </cell>
        </row>
        <row r="289">
          <cell r="B289">
            <v>276603</v>
          </cell>
          <cell r="C289">
            <v>27137</v>
          </cell>
          <cell r="E289">
            <v>257103</v>
          </cell>
          <cell r="F289">
            <v>0</v>
          </cell>
        </row>
        <row r="290">
          <cell r="B290">
            <v>276604</v>
          </cell>
          <cell r="C290">
            <v>89</v>
          </cell>
          <cell r="E290">
            <v>257111</v>
          </cell>
          <cell r="F290">
            <v>0</v>
          </cell>
        </row>
        <row r="291">
          <cell r="B291">
            <v>276605</v>
          </cell>
          <cell r="C291">
            <v>2033</v>
          </cell>
          <cell r="E291">
            <v>257120</v>
          </cell>
          <cell r="F291">
            <v>0</v>
          </cell>
        </row>
        <row r="292">
          <cell r="B292">
            <v>276606</v>
          </cell>
          <cell r="C292">
            <v>0</v>
          </cell>
          <cell r="E292">
            <v>257121</v>
          </cell>
          <cell r="F292">
            <v>0</v>
          </cell>
        </row>
        <row r="293">
          <cell r="B293">
            <v>276607</v>
          </cell>
          <cell r="C293">
            <v>13677</v>
          </cell>
          <cell r="E293">
            <v>257122</v>
          </cell>
          <cell r="F293">
            <v>0</v>
          </cell>
        </row>
        <row r="294">
          <cell r="B294">
            <v>276608</v>
          </cell>
          <cell r="C294">
            <v>0</v>
          </cell>
          <cell r="E294">
            <v>257200</v>
          </cell>
          <cell r="F294">
            <v>0</v>
          </cell>
        </row>
        <row r="295">
          <cell r="B295">
            <v>276609</v>
          </cell>
          <cell r="C295">
            <v>0</v>
          </cell>
          <cell r="E295">
            <v>259000</v>
          </cell>
          <cell r="F295">
            <v>1454078</v>
          </cell>
        </row>
        <row r="296">
          <cell r="B296">
            <v>276610</v>
          </cell>
          <cell r="C296">
            <v>8220</v>
          </cell>
          <cell r="E296">
            <v>259100</v>
          </cell>
          <cell r="F296">
            <v>417752</v>
          </cell>
        </row>
        <row r="297">
          <cell r="B297">
            <v>276611</v>
          </cell>
          <cell r="C297">
            <v>93400</v>
          </cell>
          <cell r="E297">
            <v>259101</v>
          </cell>
          <cell r="F297">
            <v>0</v>
          </cell>
        </row>
        <row r="298">
          <cell r="B298">
            <v>276631</v>
          </cell>
          <cell r="C298">
            <v>1482</v>
          </cell>
          <cell r="E298">
            <v>259102</v>
          </cell>
          <cell r="F298">
            <v>0</v>
          </cell>
        </row>
        <row r="299">
          <cell r="B299">
            <v>276700</v>
          </cell>
          <cell r="C299">
            <v>5059</v>
          </cell>
          <cell r="E299">
            <v>259103</v>
          </cell>
          <cell r="F299">
            <v>0</v>
          </cell>
        </row>
        <row r="300">
          <cell r="B300">
            <v>276800</v>
          </cell>
          <cell r="C300">
            <v>1066543</v>
          </cell>
          <cell r="E300">
            <v>259104</v>
          </cell>
          <cell r="F300">
            <v>213819</v>
          </cell>
        </row>
        <row r="301">
          <cell r="B301">
            <v>276900</v>
          </cell>
          <cell r="C301">
            <v>22208</v>
          </cell>
          <cell r="E301">
            <v>259105</v>
          </cell>
          <cell r="F301">
            <v>213819</v>
          </cell>
        </row>
        <row r="302">
          <cell r="B302">
            <v>276901</v>
          </cell>
          <cell r="C302">
            <v>0</v>
          </cell>
          <cell r="E302">
            <v>259106</v>
          </cell>
          <cell r="F302">
            <v>0</v>
          </cell>
        </row>
        <row r="303">
          <cell r="B303">
            <v>276902</v>
          </cell>
          <cell r="C303">
            <v>0</v>
          </cell>
          <cell r="E303">
            <v>259107</v>
          </cell>
          <cell r="F303">
            <v>0</v>
          </cell>
        </row>
        <row r="304">
          <cell r="B304">
            <v>276903</v>
          </cell>
          <cell r="C304">
            <v>0</v>
          </cell>
          <cell r="E304">
            <v>259108</v>
          </cell>
          <cell r="F304">
            <v>0</v>
          </cell>
        </row>
        <row r="305">
          <cell r="B305">
            <v>276904</v>
          </cell>
          <cell r="C305">
            <v>0</v>
          </cell>
          <cell r="E305">
            <v>259121</v>
          </cell>
          <cell r="F305">
            <v>203934</v>
          </cell>
        </row>
        <row r="306">
          <cell r="B306">
            <v>276905</v>
          </cell>
          <cell r="C306">
            <v>0</v>
          </cell>
          <cell r="E306">
            <v>259122</v>
          </cell>
          <cell r="F306">
            <v>0</v>
          </cell>
        </row>
        <row r="307">
          <cell r="B307">
            <v>276906</v>
          </cell>
          <cell r="C307">
            <v>0</v>
          </cell>
          <cell r="E307">
            <v>259123</v>
          </cell>
          <cell r="F307">
            <v>0</v>
          </cell>
        </row>
        <row r="308">
          <cell r="B308">
            <v>276907</v>
          </cell>
          <cell r="C308">
            <v>0</v>
          </cell>
          <cell r="E308">
            <v>259124</v>
          </cell>
          <cell r="F308">
            <v>0</v>
          </cell>
        </row>
        <row r="309">
          <cell r="B309">
            <v>276908</v>
          </cell>
          <cell r="C309">
            <v>0</v>
          </cell>
          <cell r="E309">
            <v>259131</v>
          </cell>
          <cell r="F309">
            <v>0</v>
          </cell>
        </row>
        <row r="310">
          <cell r="B310">
            <v>276909</v>
          </cell>
          <cell r="C310">
            <v>0</v>
          </cell>
          <cell r="E310">
            <v>259132</v>
          </cell>
          <cell r="F310">
            <v>0</v>
          </cell>
        </row>
        <row r="311">
          <cell r="B311">
            <v>276910</v>
          </cell>
          <cell r="C311">
            <v>0</v>
          </cell>
          <cell r="E311">
            <v>259133</v>
          </cell>
          <cell r="F311">
            <v>0</v>
          </cell>
        </row>
        <row r="312">
          <cell r="B312">
            <v>276911</v>
          </cell>
          <cell r="C312">
            <v>3002</v>
          </cell>
          <cell r="E312">
            <v>259141</v>
          </cell>
          <cell r="F312">
            <v>0</v>
          </cell>
        </row>
        <row r="313">
          <cell r="B313">
            <v>276912</v>
          </cell>
          <cell r="C313">
            <v>0</v>
          </cell>
          <cell r="E313">
            <v>259150</v>
          </cell>
          <cell r="F313">
            <v>0</v>
          </cell>
        </row>
        <row r="314">
          <cell r="B314">
            <v>276913</v>
          </cell>
          <cell r="C314">
            <v>0</v>
          </cell>
          <cell r="E314">
            <v>259151</v>
          </cell>
          <cell r="F314">
            <v>0</v>
          </cell>
        </row>
        <row r="315">
          <cell r="B315">
            <v>276914</v>
          </cell>
          <cell r="C315">
            <v>0</v>
          </cell>
          <cell r="E315">
            <v>259152</v>
          </cell>
          <cell r="F315">
            <v>0</v>
          </cell>
        </row>
        <row r="316">
          <cell r="B316">
            <v>276915</v>
          </cell>
          <cell r="C316">
            <v>0</v>
          </cell>
          <cell r="E316">
            <v>259153</v>
          </cell>
          <cell r="F316">
            <v>0</v>
          </cell>
        </row>
        <row r="317">
          <cell r="B317">
            <v>276920</v>
          </cell>
          <cell r="C317">
            <v>19206</v>
          </cell>
          <cell r="E317">
            <v>259160</v>
          </cell>
          <cell r="F317">
            <v>0</v>
          </cell>
        </row>
        <row r="318">
          <cell r="B318">
            <v>276921</v>
          </cell>
          <cell r="C318">
            <v>0</v>
          </cell>
          <cell r="E318">
            <v>259161</v>
          </cell>
          <cell r="F318">
            <v>0</v>
          </cell>
        </row>
        <row r="319">
          <cell r="B319">
            <v>276922</v>
          </cell>
          <cell r="C319">
            <v>0</v>
          </cell>
          <cell r="E319">
            <v>259162</v>
          </cell>
          <cell r="F319">
            <v>0</v>
          </cell>
        </row>
        <row r="320">
          <cell r="B320">
            <v>276923</v>
          </cell>
          <cell r="C320">
            <v>0</v>
          </cell>
          <cell r="E320">
            <v>259163</v>
          </cell>
          <cell r="F320">
            <v>0</v>
          </cell>
        </row>
        <row r="321">
          <cell r="B321">
            <v>276924</v>
          </cell>
          <cell r="C321">
            <v>0</v>
          </cell>
          <cell r="E321">
            <v>259170</v>
          </cell>
          <cell r="F321">
            <v>0</v>
          </cell>
        </row>
        <row r="322">
          <cell r="B322">
            <v>276925</v>
          </cell>
          <cell r="C322">
            <v>18319</v>
          </cell>
          <cell r="E322">
            <v>259171</v>
          </cell>
          <cell r="F322">
            <v>0</v>
          </cell>
        </row>
        <row r="323">
          <cell r="B323">
            <v>276926</v>
          </cell>
          <cell r="C323">
            <v>0</v>
          </cell>
          <cell r="E323">
            <v>259172</v>
          </cell>
          <cell r="F323">
            <v>0</v>
          </cell>
        </row>
        <row r="324">
          <cell r="B324">
            <v>276927</v>
          </cell>
          <cell r="C324">
            <v>887</v>
          </cell>
          <cell r="E324">
            <v>259173</v>
          </cell>
          <cell r="F324">
            <v>0</v>
          </cell>
        </row>
        <row r="325">
          <cell r="B325">
            <v>276931</v>
          </cell>
          <cell r="C325">
            <v>0</v>
          </cell>
          <cell r="E325">
            <v>259200</v>
          </cell>
          <cell r="F325">
            <v>384484</v>
          </cell>
        </row>
        <row r="326">
          <cell r="B326">
            <v>277000</v>
          </cell>
          <cell r="C326">
            <v>373855</v>
          </cell>
          <cell r="E326">
            <v>259201</v>
          </cell>
          <cell r="F326">
            <v>383964</v>
          </cell>
        </row>
        <row r="327">
          <cell r="B327">
            <v>277001</v>
          </cell>
          <cell r="C327">
            <v>0</v>
          </cell>
          <cell r="E327">
            <v>259202</v>
          </cell>
          <cell r="F327">
            <v>383964</v>
          </cell>
        </row>
        <row r="328">
          <cell r="B328">
            <v>277002</v>
          </cell>
          <cell r="C328">
            <v>0</v>
          </cell>
          <cell r="E328">
            <v>259203</v>
          </cell>
          <cell r="F328">
            <v>0</v>
          </cell>
        </row>
        <row r="329">
          <cell r="B329">
            <v>277003</v>
          </cell>
          <cell r="C329">
            <v>81916</v>
          </cell>
          <cell r="E329">
            <v>259211</v>
          </cell>
          <cell r="F329">
            <v>520</v>
          </cell>
        </row>
        <row r="330">
          <cell r="B330">
            <v>277004</v>
          </cell>
          <cell r="C330">
            <v>0</v>
          </cell>
          <cell r="E330">
            <v>259221</v>
          </cell>
          <cell r="F330">
            <v>0</v>
          </cell>
        </row>
        <row r="331">
          <cell r="B331">
            <v>277005</v>
          </cell>
          <cell r="C331">
            <v>0</v>
          </cell>
          <cell r="E331">
            <v>259300</v>
          </cell>
          <cell r="F331">
            <v>14182</v>
          </cell>
        </row>
        <row r="332">
          <cell r="B332">
            <v>277006</v>
          </cell>
          <cell r="C332">
            <v>0</v>
          </cell>
          <cell r="E332">
            <v>259400</v>
          </cell>
          <cell r="F332">
            <v>0</v>
          </cell>
        </row>
        <row r="333">
          <cell r="B333">
            <v>277007</v>
          </cell>
          <cell r="C333">
            <v>62423</v>
          </cell>
          <cell r="E333">
            <v>259401</v>
          </cell>
          <cell r="F333">
            <v>0</v>
          </cell>
        </row>
        <row r="334">
          <cell r="B334">
            <v>277008</v>
          </cell>
          <cell r="C334">
            <v>24605</v>
          </cell>
          <cell r="E334">
            <v>259402</v>
          </cell>
          <cell r="F334">
            <v>0</v>
          </cell>
        </row>
        <row r="335">
          <cell r="B335">
            <v>277009</v>
          </cell>
          <cell r="C335">
            <v>13035</v>
          </cell>
          <cell r="E335">
            <v>259411</v>
          </cell>
          <cell r="F335">
            <v>0</v>
          </cell>
        </row>
        <row r="336">
          <cell r="B336">
            <v>277010</v>
          </cell>
          <cell r="C336">
            <v>53802</v>
          </cell>
          <cell r="E336">
            <v>259500</v>
          </cell>
          <cell r="F336">
            <v>0</v>
          </cell>
        </row>
        <row r="337">
          <cell r="B337">
            <v>277011</v>
          </cell>
          <cell r="C337">
            <v>1150</v>
          </cell>
          <cell r="E337">
            <v>259501</v>
          </cell>
          <cell r="F337">
            <v>0</v>
          </cell>
        </row>
        <row r="338">
          <cell r="B338">
            <v>277012</v>
          </cell>
          <cell r="C338">
            <v>59119</v>
          </cell>
          <cell r="E338">
            <v>259502</v>
          </cell>
          <cell r="F338">
            <v>0</v>
          </cell>
        </row>
        <row r="339">
          <cell r="B339">
            <v>277013</v>
          </cell>
          <cell r="C339">
            <v>0</v>
          </cell>
          <cell r="E339">
            <v>259511</v>
          </cell>
          <cell r="F339">
            <v>0</v>
          </cell>
        </row>
        <row r="340">
          <cell r="B340">
            <v>277014</v>
          </cell>
          <cell r="C340">
            <v>443</v>
          </cell>
          <cell r="E340">
            <v>259600</v>
          </cell>
          <cell r="F340">
            <v>0</v>
          </cell>
        </row>
        <row r="341">
          <cell r="B341">
            <v>277015</v>
          </cell>
          <cell r="C341">
            <v>21276</v>
          </cell>
          <cell r="E341">
            <v>259700</v>
          </cell>
          <cell r="F341">
            <v>0</v>
          </cell>
        </row>
        <row r="342">
          <cell r="B342">
            <v>277031</v>
          </cell>
          <cell r="C342">
            <v>56085</v>
          </cell>
          <cell r="E342">
            <v>259800</v>
          </cell>
          <cell r="F342">
            <v>0</v>
          </cell>
        </row>
        <row r="343">
          <cell r="B343">
            <v>277061</v>
          </cell>
          <cell r="C343">
            <v>0</v>
          </cell>
          <cell r="E343">
            <v>259900</v>
          </cell>
          <cell r="F343">
            <v>0</v>
          </cell>
        </row>
        <row r="344">
          <cell r="B344">
            <v>277062</v>
          </cell>
          <cell r="C344">
            <v>0</v>
          </cell>
          <cell r="E344">
            <v>259901</v>
          </cell>
          <cell r="F344">
            <v>0</v>
          </cell>
        </row>
        <row r="345">
          <cell r="B345">
            <v>277063</v>
          </cell>
          <cell r="C345">
            <v>0</v>
          </cell>
          <cell r="E345">
            <v>259902</v>
          </cell>
          <cell r="F345">
            <v>0</v>
          </cell>
        </row>
        <row r="346">
          <cell r="B346">
            <v>277064</v>
          </cell>
          <cell r="C346">
            <v>0</v>
          </cell>
          <cell r="E346">
            <v>259911</v>
          </cell>
          <cell r="F346">
            <v>0</v>
          </cell>
        </row>
        <row r="347">
          <cell r="B347">
            <v>277065</v>
          </cell>
          <cell r="C347">
            <v>0</v>
          </cell>
          <cell r="E347">
            <v>260000</v>
          </cell>
          <cell r="F347">
            <v>0</v>
          </cell>
        </row>
        <row r="348">
          <cell r="B348">
            <v>277066</v>
          </cell>
          <cell r="C348">
            <v>0</v>
          </cell>
          <cell r="E348">
            <v>260001</v>
          </cell>
          <cell r="F348">
            <v>0</v>
          </cell>
        </row>
        <row r="349">
          <cell r="B349">
            <v>277067</v>
          </cell>
          <cell r="C349">
            <v>0</v>
          </cell>
          <cell r="E349">
            <v>260002</v>
          </cell>
          <cell r="F349">
            <v>0</v>
          </cell>
        </row>
        <row r="350">
          <cell r="B350">
            <v>277068</v>
          </cell>
          <cell r="C350">
            <v>0</v>
          </cell>
          <cell r="E350">
            <v>260011</v>
          </cell>
          <cell r="F350">
            <v>0</v>
          </cell>
        </row>
        <row r="351">
          <cell r="B351">
            <v>277069</v>
          </cell>
          <cell r="C351">
            <v>0</v>
          </cell>
          <cell r="E351">
            <v>260100</v>
          </cell>
          <cell r="F351">
            <v>0</v>
          </cell>
        </row>
        <row r="352">
          <cell r="B352">
            <v>277100</v>
          </cell>
          <cell r="C352">
            <v>59142</v>
          </cell>
          <cell r="E352">
            <v>260200</v>
          </cell>
          <cell r="F352">
            <v>0</v>
          </cell>
        </row>
        <row r="353">
          <cell r="B353">
            <v>277101</v>
          </cell>
          <cell r="C353">
            <v>0</v>
          </cell>
          <cell r="E353">
            <v>260300</v>
          </cell>
          <cell r="F353">
            <v>22666</v>
          </cell>
        </row>
        <row r="354">
          <cell r="B354">
            <v>277102</v>
          </cell>
          <cell r="C354">
            <v>0</v>
          </cell>
          <cell r="E354">
            <v>260301</v>
          </cell>
          <cell r="F354">
            <v>0</v>
          </cell>
        </row>
        <row r="355">
          <cell r="B355">
            <v>277103</v>
          </cell>
          <cell r="C355">
            <v>0</v>
          </cell>
          <cell r="E355">
            <v>260302</v>
          </cell>
          <cell r="F355">
            <v>22666</v>
          </cell>
        </row>
        <row r="356">
          <cell r="B356">
            <v>277104</v>
          </cell>
          <cell r="C356">
            <v>0</v>
          </cell>
          <cell r="E356">
            <v>260400</v>
          </cell>
          <cell r="F356">
            <v>0</v>
          </cell>
        </row>
        <row r="357">
          <cell r="B357">
            <v>277105</v>
          </cell>
          <cell r="C357">
            <v>0</v>
          </cell>
          <cell r="E357">
            <v>260500</v>
          </cell>
          <cell r="F357">
            <v>5709</v>
          </cell>
        </row>
        <row r="358">
          <cell r="B358">
            <v>277106</v>
          </cell>
          <cell r="C358">
            <v>0</v>
          </cell>
          <cell r="E358">
            <v>260501</v>
          </cell>
          <cell r="F358">
            <v>0</v>
          </cell>
        </row>
        <row r="359">
          <cell r="B359">
            <v>277107</v>
          </cell>
          <cell r="C359">
            <v>0</v>
          </cell>
          <cell r="E359">
            <v>260502</v>
          </cell>
          <cell r="F359">
            <v>0</v>
          </cell>
        </row>
        <row r="360">
          <cell r="B360">
            <v>277108</v>
          </cell>
          <cell r="C360">
            <v>0</v>
          </cell>
          <cell r="E360">
            <v>260503</v>
          </cell>
          <cell r="F360">
            <v>0</v>
          </cell>
        </row>
        <row r="361">
          <cell r="B361">
            <v>277109</v>
          </cell>
          <cell r="C361">
            <v>0</v>
          </cell>
          <cell r="E361">
            <v>260504</v>
          </cell>
          <cell r="F361">
            <v>5709</v>
          </cell>
        </row>
        <row r="362">
          <cell r="B362">
            <v>277110</v>
          </cell>
          <cell r="C362">
            <v>0</v>
          </cell>
          <cell r="E362">
            <v>260505</v>
          </cell>
          <cell r="F362">
            <v>0</v>
          </cell>
        </row>
        <row r="363">
          <cell r="B363">
            <v>277111</v>
          </cell>
          <cell r="C363">
            <v>0</v>
          </cell>
          <cell r="E363">
            <v>260506</v>
          </cell>
          <cell r="F363">
            <v>0</v>
          </cell>
        </row>
        <row r="364">
          <cell r="B364">
            <v>277112</v>
          </cell>
          <cell r="C364">
            <v>0</v>
          </cell>
          <cell r="E364">
            <v>260507</v>
          </cell>
          <cell r="F364">
            <v>0</v>
          </cell>
        </row>
        <row r="365">
          <cell r="B365">
            <v>277121</v>
          </cell>
          <cell r="C365">
            <v>0</v>
          </cell>
          <cell r="E365">
            <v>260508</v>
          </cell>
          <cell r="F365">
            <v>0</v>
          </cell>
        </row>
        <row r="366">
          <cell r="B366">
            <v>277122</v>
          </cell>
          <cell r="C366">
            <v>0</v>
          </cell>
          <cell r="E366">
            <v>260509</v>
          </cell>
          <cell r="F366">
            <v>0</v>
          </cell>
        </row>
        <row r="367">
          <cell r="B367">
            <v>277123</v>
          </cell>
          <cell r="C367">
            <v>0</v>
          </cell>
          <cell r="E367">
            <v>260510</v>
          </cell>
          <cell r="F367">
            <v>0</v>
          </cell>
        </row>
        <row r="368">
          <cell r="B368">
            <v>277124</v>
          </cell>
          <cell r="C368">
            <v>0</v>
          </cell>
          <cell r="E368">
            <v>260511</v>
          </cell>
          <cell r="F368">
            <v>0</v>
          </cell>
        </row>
        <row r="369">
          <cell r="B369">
            <v>277125</v>
          </cell>
          <cell r="C369">
            <v>0</v>
          </cell>
          <cell r="E369">
            <v>260531</v>
          </cell>
          <cell r="F369">
            <v>0</v>
          </cell>
        </row>
        <row r="370">
          <cell r="B370">
            <v>277126</v>
          </cell>
          <cell r="C370">
            <v>0</v>
          </cell>
          <cell r="E370">
            <v>260600</v>
          </cell>
          <cell r="F370">
            <v>0</v>
          </cell>
        </row>
        <row r="371">
          <cell r="B371">
            <v>277127</v>
          </cell>
          <cell r="C371">
            <v>0</v>
          </cell>
          <cell r="E371">
            <v>260700</v>
          </cell>
          <cell r="F371">
            <v>512450</v>
          </cell>
        </row>
        <row r="372">
          <cell r="B372">
            <v>277128</v>
          </cell>
          <cell r="C372">
            <v>0</v>
          </cell>
          <cell r="E372">
            <v>260701</v>
          </cell>
          <cell r="F372">
            <v>318274</v>
          </cell>
        </row>
        <row r="373">
          <cell r="B373">
            <v>277129</v>
          </cell>
          <cell r="C373">
            <v>0</v>
          </cell>
          <cell r="E373">
            <v>260702</v>
          </cell>
          <cell r="F373">
            <v>174895</v>
          </cell>
        </row>
        <row r="374">
          <cell r="B374">
            <v>277130</v>
          </cell>
          <cell r="C374">
            <v>0</v>
          </cell>
          <cell r="E374">
            <v>260703</v>
          </cell>
          <cell r="F374">
            <v>0</v>
          </cell>
        </row>
        <row r="375">
          <cell r="B375">
            <v>277131</v>
          </cell>
          <cell r="C375">
            <v>0</v>
          </cell>
          <cell r="E375">
            <v>260704</v>
          </cell>
          <cell r="F375">
            <v>0</v>
          </cell>
        </row>
        <row r="376">
          <cell r="B376">
            <v>277141</v>
          </cell>
          <cell r="C376">
            <v>15559</v>
          </cell>
          <cell r="E376">
            <v>260711</v>
          </cell>
          <cell r="F376">
            <v>9510</v>
          </cell>
        </row>
        <row r="377">
          <cell r="B377">
            <v>277142</v>
          </cell>
          <cell r="C377">
            <v>0</v>
          </cell>
          <cell r="E377">
            <v>260721</v>
          </cell>
          <cell r="F377">
            <v>9770</v>
          </cell>
        </row>
        <row r="378">
          <cell r="B378">
            <v>277143</v>
          </cell>
          <cell r="C378">
            <v>0</v>
          </cell>
          <cell r="E378">
            <v>260722</v>
          </cell>
          <cell r="F378">
            <v>5670</v>
          </cell>
        </row>
        <row r="379">
          <cell r="B379">
            <v>277144</v>
          </cell>
          <cell r="C379">
            <v>0</v>
          </cell>
          <cell r="E379">
            <v>260723</v>
          </cell>
          <cell r="F379">
            <v>0</v>
          </cell>
        </row>
        <row r="380">
          <cell r="B380">
            <v>277145</v>
          </cell>
          <cell r="C380">
            <v>0</v>
          </cell>
          <cell r="E380">
            <v>260724</v>
          </cell>
          <cell r="F380">
            <v>4100</v>
          </cell>
        </row>
        <row r="381">
          <cell r="B381">
            <v>277146</v>
          </cell>
          <cell r="C381">
            <v>7245</v>
          </cell>
          <cell r="E381">
            <v>260725</v>
          </cell>
          <cell r="F381">
            <v>0</v>
          </cell>
        </row>
        <row r="382">
          <cell r="B382">
            <v>277147</v>
          </cell>
          <cell r="C382">
            <v>0</v>
          </cell>
          <cell r="E382">
            <v>260800</v>
          </cell>
          <cell r="F382">
            <v>1416</v>
          </cell>
        </row>
        <row r="383">
          <cell r="B383">
            <v>277148</v>
          </cell>
          <cell r="C383">
            <v>8314</v>
          </cell>
          <cell r="E383">
            <v>260900</v>
          </cell>
          <cell r="F383">
            <v>0</v>
          </cell>
        </row>
        <row r="384">
          <cell r="B384">
            <v>277149</v>
          </cell>
          <cell r="C384">
            <v>0</v>
          </cell>
          <cell r="E384">
            <v>260901</v>
          </cell>
          <cell r="F384">
            <v>0</v>
          </cell>
        </row>
        <row r="385">
          <cell r="B385">
            <v>277150</v>
          </cell>
          <cell r="C385">
            <v>0</v>
          </cell>
          <cell r="E385">
            <v>260902</v>
          </cell>
          <cell r="F385">
            <v>0</v>
          </cell>
        </row>
        <row r="386">
          <cell r="B386">
            <v>277151</v>
          </cell>
          <cell r="C386">
            <v>0</v>
          </cell>
          <cell r="E386">
            <v>260911</v>
          </cell>
          <cell r="F386">
            <v>0</v>
          </cell>
        </row>
        <row r="387">
          <cell r="B387">
            <v>277161</v>
          </cell>
          <cell r="C387">
            <v>0</v>
          </cell>
          <cell r="E387">
            <v>261000</v>
          </cell>
          <cell r="F387">
            <v>0</v>
          </cell>
        </row>
        <row r="388">
          <cell r="B388">
            <v>277162</v>
          </cell>
          <cell r="C388">
            <v>0</v>
          </cell>
          <cell r="E388">
            <v>261100</v>
          </cell>
          <cell r="F388">
            <v>0</v>
          </cell>
        </row>
        <row r="389">
          <cell r="B389">
            <v>277163</v>
          </cell>
          <cell r="C389">
            <v>0</v>
          </cell>
          <cell r="E389">
            <v>261200</v>
          </cell>
          <cell r="F389">
            <v>527</v>
          </cell>
        </row>
        <row r="390">
          <cell r="B390">
            <v>277164</v>
          </cell>
          <cell r="C390">
            <v>0</v>
          </cell>
          <cell r="E390">
            <v>261201</v>
          </cell>
          <cell r="F390">
            <v>0</v>
          </cell>
        </row>
        <row r="391">
          <cell r="B391">
            <v>277165</v>
          </cell>
          <cell r="C391">
            <v>0</v>
          </cell>
          <cell r="E391">
            <v>261202</v>
          </cell>
          <cell r="F391">
            <v>0</v>
          </cell>
        </row>
        <row r="392">
          <cell r="B392">
            <v>277166</v>
          </cell>
          <cell r="C392">
            <v>0</v>
          </cell>
          <cell r="E392">
            <v>261203</v>
          </cell>
          <cell r="F392">
            <v>0</v>
          </cell>
        </row>
        <row r="393">
          <cell r="B393">
            <v>277167</v>
          </cell>
          <cell r="C393">
            <v>0</v>
          </cell>
          <cell r="E393">
            <v>261204</v>
          </cell>
          <cell r="F393">
            <v>0</v>
          </cell>
        </row>
        <row r="394">
          <cell r="B394">
            <v>277168</v>
          </cell>
          <cell r="C394">
            <v>0</v>
          </cell>
          <cell r="E394">
            <v>261205</v>
          </cell>
          <cell r="F394">
            <v>0</v>
          </cell>
        </row>
        <row r="395">
          <cell r="B395">
            <v>277170</v>
          </cell>
          <cell r="C395">
            <v>0</v>
          </cell>
          <cell r="E395">
            <v>261206</v>
          </cell>
          <cell r="F395">
            <v>448</v>
          </cell>
        </row>
        <row r="396">
          <cell r="B396">
            <v>277171</v>
          </cell>
          <cell r="C396">
            <v>40813</v>
          </cell>
          <cell r="E396">
            <v>261207</v>
          </cell>
          <cell r="F396">
            <v>0</v>
          </cell>
        </row>
        <row r="397">
          <cell r="B397">
            <v>277172</v>
          </cell>
          <cell r="C397">
            <v>0</v>
          </cell>
          <cell r="E397">
            <v>261221</v>
          </cell>
          <cell r="F397">
            <v>79</v>
          </cell>
        </row>
        <row r="398">
          <cell r="B398">
            <v>277173</v>
          </cell>
          <cell r="C398">
            <v>0</v>
          </cell>
          <cell r="E398">
            <v>261300</v>
          </cell>
          <cell r="F398">
            <v>0</v>
          </cell>
        </row>
        <row r="399">
          <cell r="B399">
            <v>277174</v>
          </cell>
          <cell r="C399">
            <v>2770</v>
          </cell>
          <cell r="E399">
            <v>261400</v>
          </cell>
          <cell r="F399">
            <v>0</v>
          </cell>
        </row>
        <row r="400">
          <cell r="B400">
            <v>277175</v>
          </cell>
          <cell r="C400">
            <v>0</v>
          </cell>
          <cell r="E400">
            <v>261401</v>
          </cell>
          <cell r="F400">
            <v>0</v>
          </cell>
        </row>
        <row r="401">
          <cell r="B401">
            <v>277181</v>
          </cell>
          <cell r="C401">
            <v>0</v>
          </cell>
          <cell r="E401">
            <v>261402</v>
          </cell>
          <cell r="F401">
            <v>0</v>
          </cell>
        </row>
        <row r="402">
          <cell r="B402">
            <v>277200</v>
          </cell>
          <cell r="C402">
            <v>0</v>
          </cell>
          <cell r="E402">
            <v>261500</v>
          </cell>
          <cell r="F402">
            <v>0</v>
          </cell>
        </row>
        <row r="403">
          <cell r="B403">
            <v>277201</v>
          </cell>
          <cell r="C403">
            <v>0</v>
          </cell>
          <cell r="E403">
            <v>261600</v>
          </cell>
          <cell r="F403">
            <v>0</v>
          </cell>
        </row>
        <row r="404">
          <cell r="B404">
            <v>277202</v>
          </cell>
          <cell r="C404">
            <v>0</v>
          </cell>
          <cell r="E404">
            <v>261601</v>
          </cell>
          <cell r="F404">
            <v>0</v>
          </cell>
        </row>
        <row r="405">
          <cell r="B405">
            <v>277231</v>
          </cell>
          <cell r="C405">
            <v>0</v>
          </cell>
          <cell r="E405">
            <v>261602</v>
          </cell>
          <cell r="F405">
            <v>0</v>
          </cell>
        </row>
        <row r="406">
          <cell r="B406">
            <v>277300</v>
          </cell>
          <cell r="C406">
            <v>45479</v>
          </cell>
          <cell r="E406">
            <v>261603</v>
          </cell>
          <cell r="F406">
            <v>0</v>
          </cell>
        </row>
        <row r="407">
          <cell r="B407">
            <v>277301</v>
          </cell>
          <cell r="C407">
            <v>0</v>
          </cell>
          <cell r="E407">
            <v>261604</v>
          </cell>
          <cell r="F407">
            <v>0</v>
          </cell>
        </row>
        <row r="408">
          <cell r="B408">
            <v>277302</v>
          </cell>
          <cell r="C408">
            <v>0</v>
          </cell>
          <cell r="E408">
            <v>261605</v>
          </cell>
          <cell r="F408">
            <v>0</v>
          </cell>
        </row>
        <row r="409">
          <cell r="B409">
            <v>277303</v>
          </cell>
          <cell r="C409">
            <v>0</v>
          </cell>
          <cell r="E409">
            <v>261611</v>
          </cell>
          <cell r="F409">
            <v>0</v>
          </cell>
        </row>
        <row r="410">
          <cell r="B410">
            <v>277304</v>
          </cell>
          <cell r="C410">
            <v>0</v>
          </cell>
          <cell r="E410">
            <v>261612</v>
          </cell>
          <cell r="F410">
            <v>0</v>
          </cell>
        </row>
        <row r="411">
          <cell r="B411">
            <v>277305</v>
          </cell>
          <cell r="C411">
            <v>0</v>
          </cell>
          <cell r="E411">
            <v>261613</v>
          </cell>
          <cell r="F411">
            <v>0</v>
          </cell>
        </row>
        <row r="412">
          <cell r="B412">
            <v>277306</v>
          </cell>
          <cell r="C412">
            <v>0</v>
          </cell>
          <cell r="E412">
            <v>261615</v>
          </cell>
          <cell r="F412">
            <v>0</v>
          </cell>
        </row>
        <row r="413">
          <cell r="B413">
            <v>277307</v>
          </cell>
          <cell r="C413">
            <v>0</v>
          </cell>
          <cell r="E413">
            <v>261621</v>
          </cell>
          <cell r="F413">
            <v>0</v>
          </cell>
        </row>
        <row r="414">
          <cell r="B414">
            <v>277308</v>
          </cell>
          <cell r="C414">
            <v>0</v>
          </cell>
          <cell r="E414">
            <v>261631</v>
          </cell>
          <cell r="F414">
            <v>0</v>
          </cell>
        </row>
        <row r="415">
          <cell r="B415">
            <v>277309</v>
          </cell>
          <cell r="C415">
            <v>0</v>
          </cell>
          <cell r="E415">
            <v>261700</v>
          </cell>
          <cell r="F415">
            <v>0</v>
          </cell>
        </row>
        <row r="416">
          <cell r="B416">
            <v>277310</v>
          </cell>
          <cell r="C416">
            <v>0</v>
          </cell>
          <cell r="E416">
            <v>261800</v>
          </cell>
          <cell r="F416">
            <v>0</v>
          </cell>
        </row>
        <row r="417">
          <cell r="B417">
            <v>277311</v>
          </cell>
          <cell r="C417">
            <v>0</v>
          </cell>
          <cell r="E417">
            <v>261900</v>
          </cell>
          <cell r="F417">
            <v>94095</v>
          </cell>
        </row>
        <row r="418">
          <cell r="B418">
            <v>277312</v>
          </cell>
          <cell r="C418">
            <v>0</v>
          </cell>
          <cell r="E418">
            <v>261901</v>
          </cell>
          <cell r="F418">
            <v>0</v>
          </cell>
        </row>
        <row r="419">
          <cell r="B419">
            <v>277313</v>
          </cell>
          <cell r="C419">
            <v>0</v>
          </cell>
          <cell r="E419">
            <v>261902</v>
          </cell>
          <cell r="F419">
            <v>0</v>
          </cell>
        </row>
        <row r="420">
          <cell r="B420">
            <v>277331</v>
          </cell>
          <cell r="C420">
            <v>45479</v>
          </cell>
          <cell r="E420">
            <v>261903</v>
          </cell>
          <cell r="F420">
            <v>0</v>
          </cell>
        </row>
        <row r="421">
          <cell r="B421">
            <v>277400</v>
          </cell>
          <cell r="C421">
            <v>113289</v>
          </cell>
          <cell r="E421">
            <v>261904</v>
          </cell>
          <cell r="F421">
            <v>470</v>
          </cell>
        </row>
        <row r="422">
          <cell r="B422">
            <v>277401</v>
          </cell>
          <cell r="C422">
            <v>0</v>
          </cell>
          <cell r="E422">
            <v>261905</v>
          </cell>
          <cell r="F422">
            <v>0</v>
          </cell>
        </row>
        <row r="423">
          <cell r="B423">
            <v>277402</v>
          </cell>
          <cell r="C423">
            <v>0</v>
          </cell>
          <cell r="E423">
            <v>261906</v>
          </cell>
          <cell r="F423">
            <v>0</v>
          </cell>
        </row>
        <row r="424">
          <cell r="B424">
            <v>277403</v>
          </cell>
          <cell r="C424">
            <v>0</v>
          </cell>
          <cell r="E424">
            <v>261907</v>
          </cell>
          <cell r="F424">
            <v>0</v>
          </cell>
        </row>
        <row r="425">
          <cell r="B425">
            <v>277410</v>
          </cell>
          <cell r="C425">
            <v>0</v>
          </cell>
          <cell r="E425">
            <v>261908</v>
          </cell>
          <cell r="F425">
            <v>0</v>
          </cell>
        </row>
        <row r="426">
          <cell r="B426">
            <v>277411</v>
          </cell>
          <cell r="C426">
            <v>0</v>
          </cell>
          <cell r="E426">
            <v>261909</v>
          </cell>
          <cell r="F426">
            <v>0</v>
          </cell>
        </row>
        <row r="427">
          <cell r="B427">
            <v>277412</v>
          </cell>
          <cell r="C427">
            <v>0</v>
          </cell>
          <cell r="E427">
            <v>261910</v>
          </cell>
          <cell r="F427">
            <v>0</v>
          </cell>
        </row>
        <row r="428">
          <cell r="B428">
            <v>277413</v>
          </cell>
          <cell r="C428">
            <v>0</v>
          </cell>
          <cell r="E428">
            <v>261931</v>
          </cell>
          <cell r="F428">
            <v>93625</v>
          </cell>
        </row>
        <row r="429">
          <cell r="B429">
            <v>277420</v>
          </cell>
          <cell r="C429">
            <v>0</v>
          </cell>
          <cell r="E429">
            <v>261961</v>
          </cell>
          <cell r="F429">
            <v>0</v>
          </cell>
        </row>
        <row r="430">
          <cell r="B430">
            <v>277421</v>
          </cell>
          <cell r="C430">
            <v>0</v>
          </cell>
          <cell r="E430">
            <v>261962</v>
          </cell>
          <cell r="F430">
            <v>0</v>
          </cell>
        </row>
        <row r="431">
          <cell r="B431">
            <v>277431</v>
          </cell>
          <cell r="C431">
            <v>113289</v>
          </cell>
          <cell r="E431">
            <v>262400</v>
          </cell>
          <cell r="F431">
            <v>798</v>
          </cell>
        </row>
        <row r="432">
          <cell r="B432">
            <v>277432</v>
          </cell>
          <cell r="C432">
            <v>0</v>
          </cell>
          <cell r="E432">
            <v>262500</v>
          </cell>
          <cell r="F432">
            <v>0</v>
          </cell>
        </row>
        <row r="433">
          <cell r="B433">
            <v>277433</v>
          </cell>
          <cell r="C433">
            <v>0</v>
          </cell>
          <cell r="E433">
            <v>262600</v>
          </cell>
          <cell r="F433">
            <v>0</v>
          </cell>
        </row>
        <row r="434">
          <cell r="B434">
            <v>277440</v>
          </cell>
          <cell r="C434">
            <v>113289</v>
          </cell>
          <cell r="E434">
            <v>262700</v>
          </cell>
          <cell r="F434">
            <v>0</v>
          </cell>
        </row>
        <row r="435">
          <cell r="B435">
            <v>277500</v>
          </cell>
          <cell r="C435">
            <v>416408</v>
          </cell>
          <cell r="E435">
            <v>267100</v>
          </cell>
          <cell r="F435">
            <v>0</v>
          </cell>
        </row>
        <row r="436">
          <cell r="B436">
            <v>277501</v>
          </cell>
          <cell r="C436">
            <v>0</v>
          </cell>
          <cell r="E436">
            <v>267200</v>
          </cell>
          <cell r="F436">
            <v>0</v>
          </cell>
        </row>
        <row r="437">
          <cell r="B437">
            <v>277502</v>
          </cell>
          <cell r="C437">
            <v>0</v>
          </cell>
          <cell r="E437">
            <v>267201</v>
          </cell>
          <cell r="F437">
            <v>0</v>
          </cell>
        </row>
        <row r="438">
          <cell r="B438">
            <v>277503</v>
          </cell>
          <cell r="C438">
            <v>32954</v>
          </cell>
          <cell r="E438">
            <v>267202</v>
          </cell>
          <cell r="F438">
            <v>0</v>
          </cell>
        </row>
        <row r="439">
          <cell r="B439">
            <v>277504</v>
          </cell>
          <cell r="C439">
            <v>0</v>
          </cell>
          <cell r="E439">
            <v>267211</v>
          </cell>
          <cell r="F439">
            <v>0</v>
          </cell>
        </row>
        <row r="440">
          <cell r="B440">
            <v>277505</v>
          </cell>
          <cell r="C440">
            <v>169714</v>
          </cell>
          <cell r="E440">
            <v>267300</v>
          </cell>
          <cell r="F440">
            <v>0</v>
          </cell>
        </row>
        <row r="441">
          <cell r="B441">
            <v>277506</v>
          </cell>
          <cell r="C441">
            <v>7827</v>
          </cell>
          <cell r="E441">
            <v>267301</v>
          </cell>
          <cell r="F441">
            <v>0</v>
          </cell>
        </row>
        <row r="442">
          <cell r="B442">
            <v>277507</v>
          </cell>
          <cell r="C442">
            <v>503</v>
          </cell>
          <cell r="E442">
            <v>267302</v>
          </cell>
          <cell r="F442">
            <v>0</v>
          </cell>
        </row>
        <row r="443">
          <cell r="B443">
            <v>277508</v>
          </cell>
          <cell r="C443">
            <v>0</v>
          </cell>
          <cell r="E443">
            <v>267311</v>
          </cell>
          <cell r="F443">
            <v>0</v>
          </cell>
        </row>
        <row r="444">
          <cell r="B444">
            <v>277509</v>
          </cell>
          <cell r="C444">
            <v>182387</v>
          </cell>
          <cell r="E444">
            <v>262000</v>
          </cell>
          <cell r="F444">
            <v>0</v>
          </cell>
        </row>
        <row r="445">
          <cell r="B445">
            <v>277510</v>
          </cell>
          <cell r="C445">
            <v>3978</v>
          </cell>
          <cell r="E445">
            <v>262100</v>
          </cell>
          <cell r="F445">
            <v>0</v>
          </cell>
        </row>
        <row r="446">
          <cell r="B446">
            <v>277511</v>
          </cell>
          <cell r="C446">
            <v>0</v>
          </cell>
          <cell r="E446">
            <v>262200</v>
          </cell>
          <cell r="F446">
            <v>0</v>
          </cell>
        </row>
        <row r="447">
          <cell r="B447">
            <v>277512</v>
          </cell>
          <cell r="C447">
            <v>0</v>
          </cell>
          <cell r="E447">
            <v>262300</v>
          </cell>
          <cell r="F447">
            <v>0</v>
          </cell>
        </row>
        <row r="448">
          <cell r="B448">
            <v>277513</v>
          </cell>
          <cell r="C448">
            <v>0</v>
          </cell>
          <cell r="E448">
            <v>262900</v>
          </cell>
          <cell r="F448">
            <v>0</v>
          </cell>
        </row>
        <row r="449">
          <cell r="B449">
            <v>277541</v>
          </cell>
          <cell r="C449">
            <v>19044</v>
          </cell>
          <cell r="E449">
            <v>262901</v>
          </cell>
          <cell r="F449">
            <v>0</v>
          </cell>
        </row>
        <row r="450">
          <cell r="B450">
            <v>277600</v>
          </cell>
          <cell r="C450">
            <v>24377</v>
          </cell>
          <cell r="E450">
            <v>262961</v>
          </cell>
          <cell r="F450">
            <v>0</v>
          </cell>
        </row>
        <row r="451">
          <cell r="B451">
            <v>277601</v>
          </cell>
          <cell r="C451">
            <v>0</v>
          </cell>
          <cell r="E451">
            <v>262962</v>
          </cell>
          <cell r="F451">
            <v>0</v>
          </cell>
        </row>
        <row r="452">
          <cell r="B452">
            <v>277602</v>
          </cell>
          <cell r="C452">
            <v>18585</v>
          </cell>
          <cell r="E452">
            <v>262963</v>
          </cell>
          <cell r="F452">
            <v>0</v>
          </cell>
        </row>
        <row r="453">
          <cell r="B453">
            <v>277603</v>
          </cell>
          <cell r="C453">
            <v>0</v>
          </cell>
          <cell r="E453">
            <v>262964</v>
          </cell>
          <cell r="F453">
            <v>0</v>
          </cell>
        </row>
        <row r="454">
          <cell r="B454">
            <v>277604</v>
          </cell>
          <cell r="C454">
            <v>4017</v>
          </cell>
          <cell r="E454">
            <v>262800</v>
          </cell>
          <cell r="F454">
            <v>0</v>
          </cell>
        </row>
        <row r="455">
          <cell r="B455">
            <v>277605</v>
          </cell>
          <cell r="C455">
            <v>1774</v>
          </cell>
          <cell r="E455">
            <v>262801</v>
          </cell>
          <cell r="F455">
            <v>0</v>
          </cell>
        </row>
        <row r="456">
          <cell r="B456">
            <v>277641</v>
          </cell>
          <cell r="C456">
            <v>0</v>
          </cell>
          <cell r="E456">
            <v>263000</v>
          </cell>
          <cell r="F456">
            <v>0</v>
          </cell>
        </row>
        <row r="457">
          <cell r="B457">
            <v>277900</v>
          </cell>
          <cell r="C457">
            <v>11785</v>
          </cell>
          <cell r="E457">
            <v>263600</v>
          </cell>
          <cell r="F457">
            <v>0</v>
          </cell>
        </row>
        <row r="458">
          <cell r="B458">
            <v>277901</v>
          </cell>
          <cell r="C458">
            <v>0</v>
          </cell>
          <cell r="E458">
            <v>263601</v>
          </cell>
          <cell r="F458">
            <v>0</v>
          </cell>
        </row>
        <row r="459">
          <cell r="B459">
            <v>277902</v>
          </cell>
          <cell r="C459">
            <v>0</v>
          </cell>
          <cell r="E459">
            <v>263602</v>
          </cell>
          <cell r="F459">
            <v>0</v>
          </cell>
        </row>
        <row r="460">
          <cell r="B460">
            <v>277910</v>
          </cell>
          <cell r="C460">
            <v>0</v>
          </cell>
          <cell r="E460">
            <v>263603</v>
          </cell>
          <cell r="F460">
            <v>0</v>
          </cell>
        </row>
        <row r="461">
          <cell r="B461">
            <v>277921</v>
          </cell>
          <cell r="C461">
            <v>11785</v>
          </cell>
          <cell r="E461">
            <v>263604</v>
          </cell>
          <cell r="F461">
            <v>0</v>
          </cell>
        </row>
        <row r="462">
          <cell r="B462">
            <v>277922</v>
          </cell>
          <cell r="C462">
            <v>0</v>
          </cell>
          <cell r="E462">
            <v>263605</v>
          </cell>
          <cell r="F462">
            <v>0</v>
          </cell>
        </row>
        <row r="463">
          <cell r="B463">
            <v>277923</v>
          </cell>
          <cell r="C463">
            <v>0</v>
          </cell>
          <cell r="E463">
            <v>263606</v>
          </cell>
          <cell r="F463">
            <v>0</v>
          </cell>
        </row>
        <row r="464">
          <cell r="B464">
            <v>277924</v>
          </cell>
          <cell r="C464">
            <v>0</v>
          </cell>
          <cell r="E464">
            <v>263607</v>
          </cell>
          <cell r="F464">
            <v>0</v>
          </cell>
        </row>
        <row r="465">
          <cell r="B465">
            <v>277930</v>
          </cell>
          <cell r="C465">
            <v>11785</v>
          </cell>
          <cell r="E465">
            <v>263608</v>
          </cell>
          <cell r="F465">
            <v>0</v>
          </cell>
        </row>
        <row r="466">
          <cell r="B466">
            <v>277941</v>
          </cell>
          <cell r="C466">
            <v>0</v>
          </cell>
          <cell r="E466">
            <v>263609</v>
          </cell>
          <cell r="F466">
            <v>0</v>
          </cell>
        </row>
        <row r="467">
          <cell r="B467">
            <v>277942</v>
          </cell>
          <cell r="C467">
            <v>0</v>
          </cell>
          <cell r="E467">
            <v>263610</v>
          </cell>
          <cell r="F467">
            <v>0</v>
          </cell>
        </row>
        <row r="468">
          <cell r="B468">
            <v>277943</v>
          </cell>
          <cell r="C468">
            <v>0</v>
          </cell>
          <cell r="E468">
            <v>263611</v>
          </cell>
          <cell r="F468">
            <v>0</v>
          </cell>
        </row>
        <row r="469">
          <cell r="B469">
            <v>277944</v>
          </cell>
          <cell r="C469">
            <v>0</v>
          </cell>
          <cell r="E469">
            <v>263631</v>
          </cell>
          <cell r="F469">
            <v>0</v>
          </cell>
        </row>
        <row r="470">
          <cell r="B470">
            <v>277951</v>
          </cell>
          <cell r="C470">
            <v>0</v>
          </cell>
          <cell r="E470">
            <v>264000</v>
          </cell>
          <cell r="F470">
            <v>3444482</v>
          </cell>
        </row>
        <row r="471">
          <cell r="B471">
            <v>277961</v>
          </cell>
          <cell r="C471">
            <v>0</v>
          </cell>
          <cell r="E471">
            <v>264100</v>
          </cell>
          <cell r="F471">
            <v>3283228</v>
          </cell>
        </row>
        <row r="472">
          <cell r="B472">
            <v>277971</v>
          </cell>
          <cell r="C472">
            <v>0</v>
          </cell>
          <cell r="E472">
            <v>264101</v>
          </cell>
          <cell r="F472">
            <v>0</v>
          </cell>
        </row>
        <row r="473">
          <cell r="B473">
            <v>277972</v>
          </cell>
          <cell r="C473">
            <v>0</v>
          </cell>
          <cell r="E473">
            <v>264102</v>
          </cell>
          <cell r="F473">
            <v>2380580</v>
          </cell>
        </row>
        <row r="474">
          <cell r="B474">
            <v>277973</v>
          </cell>
          <cell r="C474">
            <v>0</v>
          </cell>
          <cell r="E474">
            <v>264103</v>
          </cell>
          <cell r="F474">
            <v>0</v>
          </cell>
        </row>
        <row r="475">
          <cell r="B475">
            <v>277974</v>
          </cell>
          <cell r="C475">
            <v>0</v>
          </cell>
          <cell r="E475">
            <v>264104</v>
          </cell>
          <cell r="F475">
            <v>901034</v>
          </cell>
        </row>
        <row r="476">
          <cell r="B476">
            <v>277975</v>
          </cell>
          <cell r="C476">
            <v>0</v>
          </cell>
          <cell r="E476">
            <v>264105</v>
          </cell>
          <cell r="F476">
            <v>1615</v>
          </cell>
        </row>
        <row r="477">
          <cell r="B477">
            <v>277976</v>
          </cell>
          <cell r="C477">
            <v>0</v>
          </cell>
          <cell r="E477">
            <v>264121</v>
          </cell>
          <cell r="F477">
            <v>0</v>
          </cell>
        </row>
        <row r="478">
          <cell r="B478">
            <v>277977</v>
          </cell>
          <cell r="C478">
            <v>0</v>
          </cell>
          <cell r="E478">
            <v>264200</v>
          </cell>
          <cell r="F478">
            <v>0</v>
          </cell>
        </row>
        <row r="479">
          <cell r="B479">
            <v>277978</v>
          </cell>
          <cell r="C479">
            <v>0</v>
          </cell>
          <cell r="E479">
            <v>264300</v>
          </cell>
          <cell r="F479">
            <v>161254</v>
          </cell>
        </row>
        <row r="480">
          <cell r="B480">
            <v>278100</v>
          </cell>
          <cell r="C480">
            <v>0</v>
          </cell>
          <cell r="E480">
            <v>264900</v>
          </cell>
          <cell r="F480">
            <v>0</v>
          </cell>
        </row>
        <row r="481">
          <cell r="B481">
            <v>277700</v>
          </cell>
          <cell r="C481">
            <v>0</v>
          </cell>
          <cell r="E481">
            <v>265000</v>
          </cell>
          <cell r="F481">
            <v>18072</v>
          </cell>
        </row>
        <row r="482">
          <cell r="B482">
            <v>278000</v>
          </cell>
          <cell r="C482">
            <v>908653</v>
          </cell>
          <cell r="E482">
            <v>265100</v>
          </cell>
          <cell r="F482">
            <v>18072</v>
          </cell>
        </row>
        <row r="483">
          <cell r="B483">
            <v>278001</v>
          </cell>
          <cell r="C483">
            <v>37923</v>
          </cell>
          <cell r="E483">
            <v>266000</v>
          </cell>
          <cell r="F483">
            <v>1892133</v>
          </cell>
        </row>
        <row r="484">
          <cell r="B484">
            <v>278002</v>
          </cell>
          <cell r="C484">
            <v>107670</v>
          </cell>
          <cell r="E484">
            <v>266100</v>
          </cell>
          <cell r="F484">
            <v>797575</v>
          </cell>
        </row>
        <row r="485">
          <cell r="B485">
            <v>278003</v>
          </cell>
          <cell r="C485">
            <v>84995</v>
          </cell>
          <cell r="E485">
            <v>266200</v>
          </cell>
          <cell r="F485">
            <v>1094559</v>
          </cell>
        </row>
        <row r="486">
          <cell r="B486">
            <v>278004</v>
          </cell>
          <cell r="C486">
            <v>0</v>
          </cell>
          <cell r="E486">
            <v>268000</v>
          </cell>
          <cell r="F486">
            <v>539443</v>
          </cell>
        </row>
        <row r="487">
          <cell r="B487">
            <v>278005</v>
          </cell>
          <cell r="C487">
            <v>5280</v>
          </cell>
        </row>
        <row r="488">
          <cell r="B488">
            <v>278006</v>
          </cell>
          <cell r="C488">
            <v>17395</v>
          </cell>
        </row>
        <row r="489">
          <cell r="B489">
            <v>278007</v>
          </cell>
          <cell r="C489">
            <v>0</v>
          </cell>
        </row>
        <row r="490">
          <cell r="B490">
            <v>278010</v>
          </cell>
          <cell r="C490">
            <v>0</v>
          </cell>
        </row>
        <row r="491">
          <cell r="B491">
            <v>278011</v>
          </cell>
          <cell r="C491">
            <v>446022</v>
          </cell>
        </row>
        <row r="492">
          <cell r="B492">
            <v>278012</v>
          </cell>
          <cell r="C492">
            <v>0</v>
          </cell>
        </row>
        <row r="493">
          <cell r="B493">
            <v>278013</v>
          </cell>
          <cell r="C493">
            <v>0</v>
          </cell>
        </row>
        <row r="494">
          <cell r="B494">
            <v>278014</v>
          </cell>
          <cell r="C494">
            <v>83502</v>
          </cell>
        </row>
        <row r="495">
          <cell r="B495">
            <v>278015</v>
          </cell>
          <cell r="C495">
            <v>16377</v>
          </cell>
        </row>
        <row r="496">
          <cell r="B496">
            <v>278016</v>
          </cell>
          <cell r="C496">
            <v>24862</v>
          </cell>
        </row>
        <row r="497">
          <cell r="B497">
            <v>278017</v>
          </cell>
          <cell r="C497">
            <v>0</v>
          </cell>
        </row>
        <row r="498">
          <cell r="B498">
            <v>278018</v>
          </cell>
          <cell r="C498">
            <v>0</v>
          </cell>
        </row>
        <row r="499">
          <cell r="B499">
            <v>278019</v>
          </cell>
          <cell r="C499">
            <v>70995</v>
          </cell>
        </row>
        <row r="500">
          <cell r="B500">
            <v>278020</v>
          </cell>
          <cell r="C500">
            <v>78794</v>
          </cell>
        </row>
        <row r="501">
          <cell r="B501">
            <v>278021</v>
          </cell>
          <cell r="C501">
            <v>21289</v>
          </cell>
        </row>
        <row r="502">
          <cell r="B502">
            <v>278022</v>
          </cell>
          <cell r="C502">
            <v>4598</v>
          </cell>
        </row>
        <row r="503">
          <cell r="B503">
            <v>278025</v>
          </cell>
          <cell r="C503">
            <v>145606</v>
          </cell>
        </row>
        <row r="504">
          <cell r="B504">
            <v>278026</v>
          </cell>
          <cell r="C504">
            <v>49815</v>
          </cell>
        </row>
        <row r="505">
          <cell r="B505">
            <v>278027</v>
          </cell>
          <cell r="C505">
            <v>13011</v>
          </cell>
        </row>
        <row r="506">
          <cell r="B506">
            <v>278028</v>
          </cell>
          <cell r="C506">
            <v>13725</v>
          </cell>
        </row>
        <row r="507">
          <cell r="B507">
            <v>278029</v>
          </cell>
          <cell r="C507">
            <v>3827</v>
          </cell>
        </row>
        <row r="508">
          <cell r="B508">
            <v>278030</v>
          </cell>
          <cell r="C508">
            <v>0</v>
          </cell>
        </row>
        <row r="509">
          <cell r="B509">
            <v>278031</v>
          </cell>
          <cell r="C509">
            <v>0</v>
          </cell>
        </row>
        <row r="510">
          <cell r="B510">
            <v>278035</v>
          </cell>
          <cell r="C510">
            <v>9898</v>
          </cell>
        </row>
        <row r="511">
          <cell r="B511">
            <v>278036</v>
          </cell>
          <cell r="C511">
            <v>4886</v>
          </cell>
        </row>
        <row r="512">
          <cell r="B512">
            <v>278037</v>
          </cell>
          <cell r="C512">
            <v>0</v>
          </cell>
        </row>
        <row r="513">
          <cell r="B513">
            <v>278038</v>
          </cell>
          <cell r="C513">
            <v>0</v>
          </cell>
        </row>
        <row r="514">
          <cell r="B514">
            <v>278040</v>
          </cell>
          <cell r="C514">
            <v>4886</v>
          </cell>
        </row>
        <row r="515">
          <cell r="B515">
            <v>278041</v>
          </cell>
          <cell r="C515">
            <v>9510</v>
          </cell>
        </row>
        <row r="516">
          <cell r="B516">
            <v>278042</v>
          </cell>
          <cell r="C516">
            <v>9524</v>
          </cell>
        </row>
        <row r="517">
          <cell r="B517">
            <v>278043</v>
          </cell>
          <cell r="C517">
            <v>0</v>
          </cell>
        </row>
        <row r="518">
          <cell r="B518">
            <v>278044</v>
          </cell>
          <cell r="C518">
            <v>33394</v>
          </cell>
        </row>
        <row r="519">
          <cell r="B519">
            <v>278056</v>
          </cell>
          <cell r="C519">
            <v>33394</v>
          </cell>
        </row>
        <row r="520">
          <cell r="B520">
            <v>278057</v>
          </cell>
          <cell r="C520">
            <v>0</v>
          </cell>
        </row>
        <row r="521">
          <cell r="B521">
            <v>278045</v>
          </cell>
          <cell r="C521">
            <v>0</v>
          </cell>
        </row>
        <row r="522">
          <cell r="B522">
            <v>278046</v>
          </cell>
          <cell r="C522">
            <v>54064</v>
          </cell>
        </row>
        <row r="523">
          <cell r="B523">
            <v>278047</v>
          </cell>
          <cell r="C523">
            <v>2940</v>
          </cell>
        </row>
        <row r="524">
          <cell r="B524">
            <v>278048</v>
          </cell>
          <cell r="C524">
            <v>43885</v>
          </cell>
        </row>
        <row r="525">
          <cell r="B525">
            <v>278049</v>
          </cell>
          <cell r="C525">
            <v>7197</v>
          </cell>
        </row>
        <row r="526">
          <cell r="B526">
            <v>278050</v>
          </cell>
          <cell r="C526">
            <v>0</v>
          </cell>
        </row>
        <row r="527">
          <cell r="B527">
            <v>278051</v>
          </cell>
          <cell r="C527">
            <v>31186</v>
          </cell>
        </row>
        <row r="528">
          <cell r="B528">
            <v>278052</v>
          </cell>
          <cell r="C528">
            <v>7759</v>
          </cell>
        </row>
        <row r="529">
          <cell r="B529">
            <v>278053</v>
          </cell>
          <cell r="C529">
            <v>12801</v>
          </cell>
        </row>
        <row r="530">
          <cell r="B530">
            <v>278054</v>
          </cell>
          <cell r="C530">
            <v>7283</v>
          </cell>
        </row>
        <row r="531">
          <cell r="B531">
            <v>278055</v>
          </cell>
          <cell r="C531">
            <v>0</v>
          </cell>
        </row>
        <row r="532">
          <cell r="B532">
            <v>278058</v>
          </cell>
          <cell r="C532">
            <v>7948</v>
          </cell>
        </row>
        <row r="533">
          <cell r="B533">
            <v>278071</v>
          </cell>
          <cell r="C533">
            <v>8109</v>
          </cell>
        </row>
        <row r="534">
          <cell r="B534">
            <v>279000</v>
          </cell>
          <cell r="C534">
            <v>277916</v>
          </cell>
        </row>
        <row r="535">
          <cell r="B535">
            <v>279100</v>
          </cell>
          <cell r="C535">
            <v>240257</v>
          </cell>
        </row>
        <row r="536">
          <cell r="B536">
            <v>279101</v>
          </cell>
          <cell r="C536">
            <v>238726</v>
          </cell>
        </row>
        <row r="537">
          <cell r="B537">
            <v>279102</v>
          </cell>
          <cell r="C537">
            <v>144896</v>
          </cell>
        </row>
        <row r="538">
          <cell r="B538">
            <v>279103</v>
          </cell>
          <cell r="C538">
            <v>0</v>
          </cell>
        </row>
        <row r="539">
          <cell r="B539">
            <v>279104</v>
          </cell>
          <cell r="C539">
            <v>0</v>
          </cell>
        </row>
        <row r="540">
          <cell r="B540">
            <v>279105</v>
          </cell>
          <cell r="C540">
            <v>0</v>
          </cell>
        </row>
        <row r="541">
          <cell r="B541">
            <v>279106</v>
          </cell>
          <cell r="C541">
            <v>0</v>
          </cell>
        </row>
        <row r="542">
          <cell r="B542">
            <v>279107</v>
          </cell>
          <cell r="C542">
            <v>0</v>
          </cell>
        </row>
        <row r="543">
          <cell r="B543">
            <v>279108</v>
          </cell>
          <cell r="C543">
            <v>93831</v>
          </cell>
        </row>
        <row r="544">
          <cell r="B544">
            <v>279109</v>
          </cell>
          <cell r="C544">
            <v>0</v>
          </cell>
        </row>
        <row r="545">
          <cell r="B545">
            <v>279121</v>
          </cell>
          <cell r="C545">
            <v>0</v>
          </cell>
        </row>
        <row r="546">
          <cell r="B546">
            <v>279131</v>
          </cell>
          <cell r="C546">
            <v>0</v>
          </cell>
        </row>
        <row r="547">
          <cell r="B547">
            <v>279141</v>
          </cell>
          <cell r="C547">
            <v>1531</v>
          </cell>
        </row>
        <row r="548">
          <cell r="B548">
            <v>279151</v>
          </cell>
          <cell r="C548">
            <v>0</v>
          </cell>
        </row>
        <row r="549">
          <cell r="B549">
            <v>279200</v>
          </cell>
          <cell r="C549">
            <v>0</v>
          </cell>
        </row>
        <row r="550">
          <cell r="B550">
            <v>279201</v>
          </cell>
          <cell r="C550">
            <v>0</v>
          </cell>
        </row>
        <row r="551">
          <cell r="B551">
            <v>279202</v>
          </cell>
          <cell r="C551">
            <v>0</v>
          </cell>
        </row>
        <row r="552">
          <cell r="B552">
            <v>279211</v>
          </cell>
          <cell r="C552">
            <v>0</v>
          </cell>
        </row>
        <row r="553">
          <cell r="B553">
            <v>279300</v>
          </cell>
          <cell r="C553">
            <v>0</v>
          </cell>
        </row>
        <row r="554">
          <cell r="B554">
            <v>279301</v>
          </cell>
          <cell r="C554">
            <v>0</v>
          </cell>
        </row>
        <row r="555">
          <cell r="B555">
            <v>279302</v>
          </cell>
          <cell r="C555">
            <v>0</v>
          </cell>
        </row>
        <row r="556">
          <cell r="B556">
            <v>279311</v>
          </cell>
          <cell r="C556">
            <v>0</v>
          </cell>
        </row>
        <row r="557">
          <cell r="B557">
            <v>279400</v>
          </cell>
          <cell r="C557">
            <v>0</v>
          </cell>
        </row>
        <row r="558">
          <cell r="B558">
            <v>279500</v>
          </cell>
          <cell r="C558">
            <v>0</v>
          </cell>
        </row>
        <row r="559">
          <cell r="B559">
            <v>279600</v>
          </cell>
          <cell r="C559">
            <v>0</v>
          </cell>
        </row>
        <row r="560">
          <cell r="B560">
            <v>279700</v>
          </cell>
          <cell r="C560">
            <v>0</v>
          </cell>
        </row>
        <row r="561">
          <cell r="B561">
            <v>279800</v>
          </cell>
          <cell r="C561">
            <v>0</v>
          </cell>
        </row>
        <row r="562">
          <cell r="B562">
            <v>279801</v>
          </cell>
          <cell r="C562">
            <v>0</v>
          </cell>
        </row>
        <row r="563">
          <cell r="B563">
            <v>279802</v>
          </cell>
          <cell r="C563">
            <v>0</v>
          </cell>
        </row>
        <row r="564">
          <cell r="B564">
            <v>279811</v>
          </cell>
          <cell r="C564">
            <v>0</v>
          </cell>
        </row>
        <row r="565">
          <cell r="B565">
            <v>279900</v>
          </cell>
          <cell r="C565">
            <v>0</v>
          </cell>
        </row>
        <row r="566">
          <cell r="B566">
            <v>280000</v>
          </cell>
          <cell r="C566">
            <v>56</v>
          </cell>
        </row>
        <row r="567">
          <cell r="B567">
            <v>280100</v>
          </cell>
          <cell r="C567">
            <v>0</v>
          </cell>
        </row>
        <row r="568">
          <cell r="B568">
            <v>280101</v>
          </cell>
          <cell r="C568">
            <v>0</v>
          </cell>
        </row>
        <row r="569">
          <cell r="B569">
            <v>280102</v>
          </cell>
          <cell r="C569">
            <v>0</v>
          </cell>
        </row>
        <row r="570">
          <cell r="B570">
            <v>280200</v>
          </cell>
          <cell r="C570">
            <v>0</v>
          </cell>
        </row>
        <row r="571">
          <cell r="B571">
            <v>280300</v>
          </cell>
          <cell r="C571">
            <v>10</v>
          </cell>
        </row>
        <row r="572">
          <cell r="B572">
            <v>280400</v>
          </cell>
          <cell r="C572">
            <v>0</v>
          </cell>
        </row>
        <row r="573">
          <cell r="B573">
            <v>280500</v>
          </cell>
          <cell r="C573">
            <v>0</v>
          </cell>
        </row>
        <row r="574">
          <cell r="B574">
            <v>280600</v>
          </cell>
          <cell r="C574">
            <v>0</v>
          </cell>
        </row>
        <row r="575">
          <cell r="B575">
            <v>280700</v>
          </cell>
          <cell r="C575">
            <v>0</v>
          </cell>
        </row>
        <row r="576">
          <cell r="B576">
            <v>280800</v>
          </cell>
          <cell r="C576">
            <v>0</v>
          </cell>
        </row>
        <row r="577">
          <cell r="B577">
            <v>280900</v>
          </cell>
          <cell r="C577">
            <v>0</v>
          </cell>
        </row>
        <row r="578">
          <cell r="B578">
            <v>280901</v>
          </cell>
          <cell r="C578">
            <v>0</v>
          </cell>
        </row>
        <row r="579">
          <cell r="B579">
            <v>280902</v>
          </cell>
          <cell r="C579">
            <v>0</v>
          </cell>
        </row>
        <row r="580">
          <cell r="B580">
            <v>280903</v>
          </cell>
          <cell r="C580">
            <v>0</v>
          </cell>
        </row>
        <row r="581">
          <cell r="B581">
            <v>280904</v>
          </cell>
          <cell r="C581">
            <v>0</v>
          </cell>
        </row>
        <row r="582">
          <cell r="B582">
            <v>280905</v>
          </cell>
          <cell r="C582">
            <v>0</v>
          </cell>
        </row>
        <row r="583">
          <cell r="B583">
            <v>280906</v>
          </cell>
          <cell r="C583">
            <v>0</v>
          </cell>
        </row>
        <row r="584">
          <cell r="B584">
            <v>280907</v>
          </cell>
          <cell r="C584">
            <v>0</v>
          </cell>
        </row>
        <row r="585">
          <cell r="B585">
            <v>280908</v>
          </cell>
          <cell r="C585">
            <v>0</v>
          </cell>
        </row>
        <row r="586">
          <cell r="B586">
            <v>280921</v>
          </cell>
          <cell r="C586">
            <v>0</v>
          </cell>
        </row>
        <row r="587">
          <cell r="B587">
            <v>281100</v>
          </cell>
          <cell r="C587">
            <v>0</v>
          </cell>
        </row>
        <row r="588">
          <cell r="B588">
            <v>281200</v>
          </cell>
          <cell r="C588">
            <v>0</v>
          </cell>
        </row>
        <row r="589">
          <cell r="B589">
            <v>281300</v>
          </cell>
          <cell r="C589">
            <v>6405</v>
          </cell>
        </row>
        <row r="590">
          <cell r="B590">
            <v>281400</v>
          </cell>
          <cell r="C590">
            <v>0</v>
          </cell>
        </row>
        <row r="591">
          <cell r="B591">
            <v>281401</v>
          </cell>
          <cell r="C591">
            <v>0</v>
          </cell>
        </row>
        <row r="592">
          <cell r="B592">
            <v>281402</v>
          </cell>
          <cell r="C592">
            <v>0</v>
          </cell>
        </row>
        <row r="593">
          <cell r="B593">
            <v>281500</v>
          </cell>
          <cell r="C593">
            <v>0</v>
          </cell>
        </row>
        <row r="594">
          <cell r="B594">
            <v>281501</v>
          </cell>
          <cell r="C594">
            <v>0</v>
          </cell>
        </row>
        <row r="595">
          <cell r="B595">
            <v>281502</v>
          </cell>
          <cell r="C595">
            <v>0</v>
          </cell>
        </row>
        <row r="596">
          <cell r="B596">
            <v>281511</v>
          </cell>
          <cell r="C596">
            <v>0</v>
          </cell>
        </row>
        <row r="597">
          <cell r="B597">
            <v>281600</v>
          </cell>
          <cell r="C597">
            <v>8483</v>
          </cell>
        </row>
        <row r="598">
          <cell r="B598">
            <v>281601</v>
          </cell>
          <cell r="C598">
            <v>0</v>
          </cell>
        </row>
        <row r="599">
          <cell r="B599">
            <v>281602</v>
          </cell>
          <cell r="C599">
            <v>0</v>
          </cell>
        </row>
        <row r="600">
          <cell r="B600">
            <v>281603</v>
          </cell>
          <cell r="C600">
            <v>0</v>
          </cell>
        </row>
        <row r="601">
          <cell r="B601">
            <v>281604</v>
          </cell>
          <cell r="C601">
            <v>0</v>
          </cell>
        </row>
        <row r="602">
          <cell r="B602">
            <v>281605</v>
          </cell>
          <cell r="C602">
            <v>0</v>
          </cell>
        </row>
        <row r="603">
          <cell r="B603">
            <v>281611</v>
          </cell>
          <cell r="C603">
            <v>0</v>
          </cell>
        </row>
        <row r="604">
          <cell r="B604">
            <v>281612</v>
          </cell>
          <cell r="C604">
            <v>0</v>
          </cell>
        </row>
        <row r="605">
          <cell r="B605">
            <v>281613</v>
          </cell>
          <cell r="C605">
            <v>0</v>
          </cell>
        </row>
        <row r="606">
          <cell r="B606">
            <v>281615</v>
          </cell>
          <cell r="C606">
            <v>0</v>
          </cell>
        </row>
        <row r="607">
          <cell r="B607">
            <v>281621</v>
          </cell>
          <cell r="C607">
            <v>8483</v>
          </cell>
        </row>
        <row r="608">
          <cell r="B608">
            <v>281651</v>
          </cell>
          <cell r="C608">
            <v>0</v>
          </cell>
        </row>
        <row r="609">
          <cell r="B609">
            <v>281700</v>
          </cell>
          <cell r="C609">
            <v>0</v>
          </cell>
        </row>
        <row r="610">
          <cell r="B610">
            <v>281701</v>
          </cell>
          <cell r="C610">
            <v>0</v>
          </cell>
        </row>
        <row r="611">
          <cell r="B611">
            <v>281702</v>
          </cell>
          <cell r="C611">
            <v>0</v>
          </cell>
        </row>
        <row r="612">
          <cell r="B612">
            <v>281711</v>
          </cell>
          <cell r="C612">
            <v>0</v>
          </cell>
        </row>
        <row r="613">
          <cell r="B613">
            <v>281800</v>
          </cell>
          <cell r="C613">
            <v>0</v>
          </cell>
        </row>
        <row r="614">
          <cell r="B614">
            <v>281900</v>
          </cell>
          <cell r="C614">
            <v>22705</v>
          </cell>
        </row>
        <row r="615">
          <cell r="B615">
            <v>281901</v>
          </cell>
          <cell r="C615">
            <v>0</v>
          </cell>
        </row>
        <row r="616">
          <cell r="B616">
            <v>281902</v>
          </cell>
          <cell r="C616">
            <v>0</v>
          </cell>
        </row>
        <row r="617">
          <cell r="B617">
            <v>281903</v>
          </cell>
          <cell r="C617">
            <v>0</v>
          </cell>
        </row>
        <row r="618">
          <cell r="B618">
            <v>281904</v>
          </cell>
          <cell r="C618">
            <v>0</v>
          </cell>
        </row>
        <row r="619">
          <cell r="B619">
            <v>281905</v>
          </cell>
          <cell r="C619">
            <v>0</v>
          </cell>
        </row>
        <row r="620">
          <cell r="B620">
            <v>281906</v>
          </cell>
          <cell r="C620">
            <v>10</v>
          </cell>
        </row>
        <row r="621">
          <cell r="B621">
            <v>281907</v>
          </cell>
          <cell r="C621">
            <v>0</v>
          </cell>
        </row>
        <row r="622">
          <cell r="B622">
            <v>281908</v>
          </cell>
          <cell r="C622">
            <v>0</v>
          </cell>
        </row>
        <row r="623">
          <cell r="B623">
            <v>281909</v>
          </cell>
          <cell r="C623">
            <v>0</v>
          </cell>
        </row>
        <row r="624">
          <cell r="B624">
            <v>281910</v>
          </cell>
          <cell r="C624">
            <v>0</v>
          </cell>
        </row>
        <row r="625">
          <cell r="B625">
            <v>281911</v>
          </cell>
          <cell r="C625">
            <v>0</v>
          </cell>
        </row>
        <row r="626">
          <cell r="B626">
            <v>281921</v>
          </cell>
          <cell r="C626">
            <v>0</v>
          </cell>
        </row>
        <row r="627">
          <cell r="B627">
            <v>281922</v>
          </cell>
          <cell r="C627">
            <v>0</v>
          </cell>
        </row>
        <row r="628">
          <cell r="B628">
            <v>281923</v>
          </cell>
          <cell r="C628">
            <v>0</v>
          </cell>
        </row>
        <row r="629">
          <cell r="B629">
            <v>281924</v>
          </cell>
          <cell r="C629">
            <v>0</v>
          </cell>
        </row>
        <row r="630">
          <cell r="B630">
            <v>281925</v>
          </cell>
          <cell r="C630">
            <v>0</v>
          </cell>
        </row>
        <row r="631">
          <cell r="B631">
            <v>281931</v>
          </cell>
          <cell r="C631">
            <v>22695</v>
          </cell>
        </row>
        <row r="632">
          <cell r="B632">
            <v>281961</v>
          </cell>
          <cell r="C632">
            <v>0</v>
          </cell>
        </row>
        <row r="633">
          <cell r="B633">
            <v>281962</v>
          </cell>
          <cell r="C633">
            <v>0</v>
          </cell>
        </row>
        <row r="634">
          <cell r="B634">
            <v>282200</v>
          </cell>
          <cell r="C634">
            <v>0</v>
          </cell>
        </row>
        <row r="635">
          <cell r="B635">
            <v>282300</v>
          </cell>
          <cell r="C635">
            <v>0</v>
          </cell>
        </row>
        <row r="636">
          <cell r="B636">
            <v>282400</v>
          </cell>
          <cell r="C636">
            <v>0</v>
          </cell>
        </row>
        <row r="637">
          <cell r="B637">
            <v>282000</v>
          </cell>
          <cell r="C637">
            <v>0</v>
          </cell>
        </row>
        <row r="638">
          <cell r="B638">
            <v>282100</v>
          </cell>
          <cell r="C638">
            <v>0</v>
          </cell>
        </row>
        <row r="639">
          <cell r="B639">
            <v>282900</v>
          </cell>
          <cell r="C639">
            <v>0</v>
          </cell>
        </row>
        <row r="640">
          <cell r="B640">
            <v>282901</v>
          </cell>
          <cell r="C640">
            <v>0</v>
          </cell>
        </row>
        <row r="641">
          <cell r="B641">
            <v>282961</v>
          </cell>
          <cell r="C641">
            <v>0</v>
          </cell>
        </row>
        <row r="642">
          <cell r="B642">
            <v>282962</v>
          </cell>
          <cell r="C642">
            <v>0</v>
          </cell>
        </row>
        <row r="643">
          <cell r="B643">
            <v>282963</v>
          </cell>
          <cell r="C643">
            <v>0</v>
          </cell>
        </row>
        <row r="644">
          <cell r="B644">
            <v>283000</v>
          </cell>
          <cell r="C644">
            <v>0</v>
          </cell>
        </row>
        <row r="645">
          <cell r="B645">
            <v>283100</v>
          </cell>
          <cell r="C645">
            <v>9199</v>
          </cell>
        </row>
        <row r="646">
          <cell r="B646">
            <v>283200</v>
          </cell>
          <cell r="C646">
            <v>9199</v>
          </cell>
        </row>
        <row r="647">
          <cell r="B647">
            <v>283201</v>
          </cell>
          <cell r="C647">
            <v>9199</v>
          </cell>
        </row>
        <row r="648">
          <cell r="B648">
            <v>283202</v>
          </cell>
          <cell r="C648">
            <v>8903</v>
          </cell>
        </row>
        <row r="649">
          <cell r="B649">
            <v>283203</v>
          </cell>
          <cell r="C649">
            <v>0</v>
          </cell>
        </row>
        <row r="650">
          <cell r="B650">
            <v>283212</v>
          </cell>
          <cell r="C650">
            <v>147</v>
          </cell>
        </row>
        <row r="651">
          <cell r="B651">
            <v>283213</v>
          </cell>
          <cell r="C651">
            <v>0</v>
          </cell>
        </row>
        <row r="652">
          <cell r="B652">
            <v>283214</v>
          </cell>
          <cell r="C652">
            <v>149</v>
          </cell>
        </row>
        <row r="653">
          <cell r="B653">
            <v>283215</v>
          </cell>
          <cell r="C653">
            <v>0</v>
          </cell>
        </row>
        <row r="654">
          <cell r="B654">
            <v>283211</v>
          </cell>
          <cell r="C654">
            <v>0</v>
          </cell>
        </row>
        <row r="655">
          <cell r="B655">
            <v>283600</v>
          </cell>
          <cell r="C655">
            <v>0</v>
          </cell>
        </row>
        <row r="656">
          <cell r="B656">
            <v>283601</v>
          </cell>
          <cell r="C656">
            <v>0</v>
          </cell>
        </row>
        <row r="657">
          <cell r="B657">
            <v>283602</v>
          </cell>
          <cell r="C657">
            <v>0</v>
          </cell>
        </row>
        <row r="658">
          <cell r="B658">
            <v>283603</v>
          </cell>
          <cell r="C658">
            <v>0</v>
          </cell>
        </row>
        <row r="659">
          <cell r="B659">
            <v>283604</v>
          </cell>
          <cell r="C659">
            <v>0</v>
          </cell>
        </row>
        <row r="660">
          <cell r="B660">
            <v>283605</v>
          </cell>
          <cell r="C660">
            <v>0</v>
          </cell>
        </row>
        <row r="661">
          <cell r="B661">
            <v>283606</v>
          </cell>
          <cell r="C661">
            <v>0</v>
          </cell>
        </row>
        <row r="662">
          <cell r="B662">
            <v>283607</v>
          </cell>
          <cell r="C662">
            <v>0</v>
          </cell>
        </row>
        <row r="663">
          <cell r="B663">
            <v>283608</v>
          </cell>
          <cell r="C663">
            <v>0</v>
          </cell>
        </row>
        <row r="664">
          <cell r="B664">
            <v>283609</v>
          </cell>
          <cell r="C664">
            <v>0</v>
          </cell>
        </row>
        <row r="665">
          <cell r="B665">
            <v>283610</v>
          </cell>
          <cell r="C665">
            <v>0</v>
          </cell>
        </row>
        <row r="666">
          <cell r="B666">
            <v>283611</v>
          </cell>
          <cell r="C666">
            <v>0</v>
          </cell>
        </row>
        <row r="667">
          <cell r="B667">
            <v>283612</v>
          </cell>
          <cell r="C667">
            <v>0</v>
          </cell>
        </row>
        <row r="668">
          <cell r="B668">
            <v>283631</v>
          </cell>
          <cell r="C668">
            <v>0</v>
          </cell>
        </row>
        <row r="669">
          <cell r="B669">
            <v>284000</v>
          </cell>
          <cell r="C669">
            <v>3444482</v>
          </cell>
        </row>
        <row r="670">
          <cell r="B670">
            <v>284100</v>
          </cell>
          <cell r="C670">
            <v>3283228</v>
          </cell>
        </row>
        <row r="671">
          <cell r="B671">
            <v>284101</v>
          </cell>
          <cell r="C671">
            <v>0</v>
          </cell>
        </row>
        <row r="672">
          <cell r="B672">
            <v>284102</v>
          </cell>
          <cell r="C672">
            <v>2380580</v>
          </cell>
        </row>
        <row r="673">
          <cell r="B673">
            <v>284103</v>
          </cell>
          <cell r="C673">
            <v>0</v>
          </cell>
        </row>
        <row r="674">
          <cell r="B674">
            <v>284104</v>
          </cell>
          <cell r="C674">
            <v>901034</v>
          </cell>
        </row>
        <row r="675">
          <cell r="B675">
            <v>284105</v>
          </cell>
          <cell r="C675">
            <v>1615</v>
          </cell>
        </row>
        <row r="676">
          <cell r="B676">
            <v>284121</v>
          </cell>
          <cell r="C676">
            <v>0</v>
          </cell>
        </row>
        <row r="677">
          <cell r="B677">
            <v>284200</v>
          </cell>
          <cell r="C677">
            <v>0</v>
          </cell>
        </row>
        <row r="678">
          <cell r="B678">
            <v>284300</v>
          </cell>
          <cell r="C678">
            <v>161254</v>
          </cell>
        </row>
        <row r="679">
          <cell r="B679">
            <v>284900</v>
          </cell>
          <cell r="C679">
            <v>0</v>
          </cell>
        </row>
        <row r="680">
          <cell r="B680">
            <v>285000</v>
          </cell>
          <cell r="C680">
            <v>323295</v>
          </cell>
        </row>
        <row r="681">
          <cell r="B681">
            <v>285100</v>
          </cell>
          <cell r="C681">
            <v>323295</v>
          </cell>
        </row>
        <row r="682">
          <cell r="B682">
            <v>286000</v>
          </cell>
          <cell r="C682">
            <v>529181</v>
          </cell>
        </row>
        <row r="683">
          <cell r="B683">
            <v>286100</v>
          </cell>
          <cell r="C683">
            <v>529181</v>
          </cell>
        </row>
        <row r="684">
          <cell r="B684">
            <v>286101</v>
          </cell>
          <cell r="C684">
            <v>0</v>
          </cell>
        </row>
        <row r="685">
          <cell r="B685">
            <v>286102</v>
          </cell>
          <cell r="C685">
            <v>0</v>
          </cell>
        </row>
        <row r="686">
          <cell r="B686">
            <v>286120</v>
          </cell>
          <cell r="C686">
            <v>529181</v>
          </cell>
        </row>
        <row r="687">
          <cell r="B687">
            <v>287000</v>
          </cell>
          <cell r="C687">
            <v>0</v>
          </cell>
        </row>
        <row r="688">
          <cell r="B688">
            <v>287001</v>
          </cell>
          <cell r="C688">
            <v>0</v>
          </cell>
        </row>
        <row r="689">
          <cell r="B689">
            <v>287002</v>
          </cell>
          <cell r="C689">
            <v>0</v>
          </cell>
        </row>
        <row r="690">
          <cell r="B690">
            <v>287003</v>
          </cell>
          <cell r="C690">
            <v>0</v>
          </cell>
        </row>
        <row r="691">
          <cell r="B691">
            <v>287004</v>
          </cell>
          <cell r="C691">
            <v>0</v>
          </cell>
        </row>
        <row r="692">
          <cell r="B692">
            <v>287005</v>
          </cell>
          <cell r="C692">
            <v>0</v>
          </cell>
        </row>
        <row r="693">
          <cell r="B693">
            <v>288000</v>
          </cell>
          <cell r="C693">
            <v>0</v>
          </cell>
        </row>
        <row r="694">
          <cell r="B694">
            <v>229700</v>
          </cell>
          <cell r="C694">
            <v>47076307</v>
          </cell>
          <cell r="E694">
            <v>249700</v>
          </cell>
          <cell r="F694">
            <v>47076307</v>
          </cell>
        </row>
        <row r="695">
          <cell r="E695">
            <v>299600</v>
          </cell>
          <cell r="F695">
            <v>0</v>
          </cell>
        </row>
        <row r="696">
          <cell r="E696">
            <v>299700</v>
          </cell>
          <cell r="F696">
            <v>0</v>
          </cell>
        </row>
        <row r="697">
          <cell r="E697">
            <v>299800</v>
          </cell>
          <cell r="F697">
            <v>0</v>
          </cell>
        </row>
        <row r="698">
          <cell r="E698">
            <v>299900</v>
          </cell>
          <cell r="F698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6">
        <row r="5">
          <cell r="B5">
            <v>170000</v>
          </cell>
          <cell r="C5">
            <v>10393201</v>
          </cell>
          <cell r="E5">
            <v>150000</v>
          </cell>
          <cell r="F5">
            <v>11718375</v>
          </cell>
        </row>
        <row r="6">
          <cell r="B6">
            <v>171000</v>
          </cell>
          <cell r="C6">
            <v>7041754</v>
          </cell>
          <cell r="E6">
            <v>151000</v>
          </cell>
          <cell r="F6">
            <v>11063653</v>
          </cell>
        </row>
        <row r="7">
          <cell r="B7">
            <v>171100</v>
          </cell>
          <cell r="C7">
            <v>6578845</v>
          </cell>
          <cell r="E7">
            <v>151100</v>
          </cell>
          <cell r="F7">
            <v>1711099</v>
          </cell>
        </row>
        <row r="8">
          <cell r="B8">
            <v>171101</v>
          </cell>
          <cell r="C8">
            <v>16457</v>
          </cell>
          <cell r="E8">
            <v>151101</v>
          </cell>
          <cell r="F8">
            <v>548846</v>
          </cell>
        </row>
        <row r="9">
          <cell r="B9">
            <v>171102</v>
          </cell>
          <cell r="C9">
            <v>0</v>
          </cell>
          <cell r="E9">
            <v>151102</v>
          </cell>
          <cell r="F9">
            <v>1137743</v>
          </cell>
        </row>
        <row r="10">
          <cell r="B10">
            <v>171103</v>
          </cell>
          <cell r="C10">
            <v>7428</v>
          </cell>
          <cell r="E10">
            <v>151103</v>
          </cell>
          <cell r="F10">
            <v>0</v>
          </cell>
        </row>
        <row r="11">
          <cell r="B11">
            <v>171104</v>
          </cell>
          <cell r="C11">
            <v>120888</v>
          </cell>
          <cell r="E11">
            <v>151104</v>
          </cell>
          <cell r="F11">
            <v>0</v>
          </cell>
        </row>
        <row r="12">
          <cell r="B12">
            <v>171105</v>
          </cell>
          <cell r="C12">
            <v>1735</v>
          </cell>
          <cell r="E12">
            <v>151105</v>
          </cell>
          <cell r="F12">
            <v>0</v>
          </cell>
        </row>
        <row r="13">
          <cell r="B13">
            <v>171106</v>
          </cell>
          <cell r="C13">
            <v>119154</v>
          </cell>
          <cell r="E13">
            <v>151106</v>
          </cell>
          <cell r="F13">
            <v>0</v>
          </cell>
        </row>
        <row r="14">
          <cell r="B14">
            <v>171110</v>
          </cell>
          <cell r="C14">
            <v>89228</v>
          </cell>
          <cell r="E14">
            <v>151107</v>
          </cell>
          <cell r="F14">
            <v>0</v>
          </cell>
        </row>
        <row r="15">
          <cell r="B15">
            <v>171111</v>
          </cell>
          <cell r="C15">
            <v>0</v>
          </cell>
          <cell r="E15">
            <v>151108</v>
          </cell>
          <cell r="F15">
            <v>0</v>
          </cell>
        </row>
        <row r="16">
          <cell r="B16">
            <v>171112</v>
          </cell>
          <cell r="C16">
            <v>89228</v>
          </cell>
          <cell r="E16">
            <v>151109</v>
          </cell>
          <cell r="F16">
            <v>0</v>
          </cell>
        </row>
        <row r="17">
          <cell r="B17">
            <v>171115</v>
          </cell>
          <cell r="C17">
            <v>5779864</v>
          </cell>
          <cell r="E17">
            <v>151110</v>
          </cell>
          <cell r="F17">
            <v>0</v>
          </cell>
        </row>
        <row r="18">
          <cell r="B18">
            <v>171116</v>
          </cell>
          <cell r="C18">
            <v>149834</v>
          </cell>
          <cell r="E18">
            <v>151111</v>
          </cell>
          <cell r="F18">
            <v>25742</v>
          </cell>
        </row>
        <row r="19">
          <cell r="B19">
            <v>171117</v>
          </cell>
          <cell r="C19">
            <v>4982</v>
          </cell>
          <cell r="E19">
            <v>151112</v>
          </cell>
          <cell r="F19">
            <v>35216</v>
          </cell>
        </row>
        <row r="20">
          <cell r="B20">
            <v>171118</v>
          </cell>
          <cell r="C20">
            <v>340884</v>
          </cell>
          <cell r="E20">
            <v>151113</v>
          </cell>
          <cell r="F20">
            <v>0</v>
          </cell>
        </row>
        <row r="21">
          <cell r="B21">
            <v>171119</v>
          </cell>
          <cell r="C21">
            <v>68274</v>
          </cell>
          <cell r="E21">
            <v>151114</v>
          </cell>
          <cell r="F21">
            <v>1057438</v>
          </cell>
        </row>
        <row r="22">
          <cell r="B22">
            <v>171120</v>
          </cell>
          <cell r="C22">
            <v>1006</v>
          </cell>
          <cell r="E22">
            <v>151115</v>
          </cell>
          <cell r="F22">
            <v>0</v>
          </cell>
        </row>
        <row r="23">
          <cell r="B23">
            <v>171121</v>
          </cell>
          <cell r="C23">
            <v>0</v>
          </cell>
          <cell r="E23">
            <v>151116</v>
          </cell>
          <cell r="F23">
            <v>19348</v>
          </cell>
        </row>
        <row r="24">
          <cell r="B24">
            <v>171131</v>
          </cell>
          <cell r="C24">
            <v>0</v>
          </cell>
          <cell r="E24">
            <v>151117</v>
          </cell>
          <cell r="F24">
            <v>0</v>
          </cell>
        </row>
        <row r="25">
          <cell r="B25">
            <v>171200</v>
          </cell>
          <cell r="C25">
            <v>428544</v>
          </cell>
          <cell r="E25">
            <v>151121</v>
          </cell>
          <cell r="F25">
            <v>0</v>
          </cell>
        </row>
        <row r="26">
          <cell r="B26">
            <v>171201</v>
          </cell>
          <cell r="C26">
            <v>40461</v>
          </cell>
          <cell r="E26">
            <v>151122</v>
          </cell>
          <cell r="F26">
            <v>0</v>
          </cell>
        </row>
        <row r="27">
          <cell r="B27">
            <v>171202</v>
          </cell>
          <cell r="C27">
            <v>36395</v>
          </cell>
          <cell r="E27">
            <v>151123</v>
          </cell>
          <cell r="F27">
            <v>0</v>
          </cell>
        </row>
        <row r="28">
          <cell r="B28">
            <v>171203</v>
          </cell>
          <cell r="C28">
            <v>0</v>
          </cell>
          <cell r="E28">
            <v>151124</v>
          </cell>
          <cell r="F28">
            <v>0</v>
          </cell>
        </row>
        <row r="29">
          <cell r="B29">
            <v>171204</v>
          </cell>
          <cell r="C29">
            <v>0</v>
          </cell>
          <cell r="E29">
            <v>151125</v>
          </cell>
          <cell r="F29">
            <v>0</v>
          </cell>
        </row>
        <row r="30">
          <cell r="B30">
            <v>171205</v>
          </cell>
          <cell r="C30">
            <v>0</v>
          </cell>
          <cell r="E30">
            <v>151130</v>
          </cell>
          <cell r="F30">
            <v>0</v>
          </cell>
        </row>
        <row r="31">
          <cell r="B31">
            <v>171206</v>
          </cell>
          <cell r="C31">
            <v>0</v>
          </cell>
          <cell r="E31">
            <v>151131</v>
          </cell>
          <cell r="F31">
            <v>24510</v>
          </cell>
        </row>
        <row r="32">
          <cell r="B32">
            <v>171207</v>
          </cell>
          <cell r="C32">
            <v>4066</v>
          </cell>
          <cell r="E32">
            <v>151141</v>
          </cell>
          <cell r="F32">
            <v>0</v>
          </cell>
        </row>
        <row r="33">
          <cell r="B33">
            <v>171210</v>
          </cell>
          <cell r="C33">
            <v>388083</v>
          </cell>
          <cell r="E33">
            <v>151142</v>
          </cell>
          <cell r="F33">
            <v>0</v>
          </cell>
        </row>
        <row r="34">
          <cell r="B34">
            <v>171211</v>
          </cell>
          <cell r="C34">
            <v>0</v>
          </cell>
          <cell r="E34">
            <v>151143</v>
          </cell>
          <cell r="F34">
            <v>0</v>
          </cell>
        </row>
        <row r="35">
          <cell r="B35">
            <v>171212</v>
          </cell>
          <cell r="C35">
            <v>313539</v>
          </cell>
          <cell r="E35">
            <v>151147</v>
          </cell>
          <cell r="F35">
            <v>0</v>
          </cell>
        </row>
        <row r="36">
          <cell r="B36">
            <v>171213</v>
          </cell>
          <cell r="C36">
            <v>0</v>
          </cell>
          <cell r="E36">
            <v>151151</v>
          </cell>
          <cell r="F36">
            <v>0</v>
          </cell>
        </row>
        <row r="37">
          <cell r="B37">
            <v>171214</v>
          </cell>
          <cell r="C37">
            <v>0</v>
          </cell>
          <cell r="E37">
            <v>151161</v>
          </cell>
          <cell r="F37">
            <v>0</v>
          </cell>
        </row>
        <row r="38">
          <cell r="B38">
            <v>171215</v>
          </cell>
          <cell r="C38">
            <v>0</v>
          </cell>
          <cell r="E38">
            <v>151200</v>
          </cell>
          <cell r="F38">
            <v>0</v>
          </cell>
        </row>
        <row r="39">
          <cell r="B39">
            <v>171216</v>
          </cell>
          <cell r="C39">
            <v>0</v>
          </cell>
          <cell r="E39">
            <v>151201</v>
          </cell>
          <cell r="F39">
            <v>0</v>
          </cell>
        </row>
        <row r="40">
          <cell r="B40">
            <v>171217</v>
          </cell>
          <cell r="C40">
            <v>0</v>
          </cell>
          <cell r="E40">
            <v>151202</v>
          </cell>
          <cell r="F40">
            <v>0</v>
          </cell>
        </row>
        <row r="41">
          <cell r="B41">
            <v>171218</v>
          </cell>
          <cell r="C41">
            <v>30221</v>
          </cell>
          <cell r="E41">
            <v>151203</v>
          </cell>
          <cell r="F41">
            <v>0</v>
          </cell>
        </row>
        <row r="42">
          <cell r="B42">
            <v>171219</v>
          </cell>
          <cell r="C42">
            <v>0</v>
          </cell>
          <cell r="E42">
            <v>151204</v>
          </cell>
          <cell r="F42">
            <v>0</v>
          </cell>
        </row>
        <row r="43">
          <cell r="B43">
            <v>171220</v>
          </cell>
          <cell r="C43">
            <v>0</v>
          </cell>
          <cell r="E43">
            <v>151205</v>
          </cell>
          <cell r="F43">
            <v>0</v>
          </cell>
        </row>
        <row r="44">
          <cell r="B44">
            <v>171221</v>
          </cell>
          <cell r="C44">
            <v>0</v>
          </cell>
          <cell r="E44">
            <v>151206</v>
          </cell>
          <cell r="F44">
            <v>0</v>
          </cell>
        </row>
        <row r="45">
          <cell r="B45">
            <v>171222</v>
          </cell>
          <cell r="C45">
            <v>0</v>
          </cell>
          <cell r="E45">
            <v>151207</v>
          </cell>
          <cell r="F45">
            <v>0</v>
          </cell>
        </row>
        <row r="46">
          <cell r="B46">
            <v>171223</v>
          </cell>
          <cell r="C46">
            <v>0</v>
          </cell>
          <cell r="E46">
            <v>151210</v>
          </cell>
          <cell r="F46">
            <v>0</v>
          </cell>
        </row>
        <row r="47">
          <cell r="B47">
            <v>171224</v>
          </cell>
          <cell r="C47">
            <v>32897</v>
          </cell>
          <cell r="E47">
            <v>151211</v>
          </cell>
          <cell r="F47">
            <v>0</v>
          </cell>
        </row>
        <row r="48">
          <cell r="B48">
            <v>171225</v>
          </cell>
          <cell r="C48">
            <v>0</v>
          </cell>
          <cell r="E48">
            <v>151212</v>
          </cell>
          <cell r="F48">
            <v>0</v>
          </cell>
        </row>
        <row r="49">
          <cell r="B49">
            <v>171226</v>
          </cell>
          <cell r="C49">
            <v>0</v>
          </cell>
          <cell r="E49">
            <v>151213</v>
          </cell>
          <cell r="F49">
            <v>0</v>
          </cell>
        </row>
        <row r="50">
          <cell r="B50">
            <v>171227</v>
          </cell>
          <cell r="C50">
            <v>11148</v>
          </cell>
          <cell r="E50">
            <v>151231</v>
          </cell>
          <cell r="F50">
            <v>0</v>
          </cell>
        </row>
        <row r="51">
          <cell r="B51">
            <v>171228</v>
          </cell>
          <cell r="C51">
            <v>0</v>
          </cell>
          <cell r="E51">
            <v>151300</v>
          </cell>
          <cell r="F51">
            <v>0</v>
          </cell>
        </row>
        <row r="52">
          <cell r="B52">
            <v>171230</v>
          </cell>
          <cell r="C52">
            <v>279</v>
          </cell>
          <cell r="E52">
            <v>151301</v>
          </cell>
          <cell r="F52">
            <v>0</v>
          </cell>
        </row>
        <row r="53">
          <cell r="B53">
            <v>171241</v>
          </cell>
          <cell r="C53">
            <v>0</v>
          </cell>
          <cell r="E53">
            <v>151302</v>
          </cell>
          <cell r="F53">
            <v>0</v>
          </cell>
        </row>
        <row r="54">
          <cell r="B54">
            <v>171242</v>
          </cell>
          <cell r="C54">
            <v>0</v>
          </cell>
          <cell r="E54">
            <v>151303</v>
          </cell>
          <cell r="F54">
            <v>0</v>
          </cell>
        </row>
        <row r="55">
          <cell r="B55">
            <v>171245</v>
          </cell>
          <cell r="C55">
            <v>0</v>
          </cell>
          <cell r="E55">
            <v>151304</v>
          </cell>
          <cell r="F55">
            <v>0</v>
          </cell>
        </row>
        <row r="56">
          <cell r="B56">
            <v>171261</v>
          </cell>
          <cell r="C56">
            <v>0</v>
          </cell>
          <cell r="E56">
            <v>151305</v>
          </cell>
          <cell r="F56">
            <v>0</v>
          </cell>
        </row>
        <row r="57">
          <cell r="B57">
            <v>171262</v>
          </cell>
          <cell r="C57">
            <v>0</v>
          </cell>
          <cell r="E57">
            <v>151306</v>
          </cell>
          <cell r="F57">
            <v>0</v>
          </cell>
        </row>
        <row r="58">
          <cell r="B58">
            <v>171263</v>
          </cell>
          <cell r="C58">
            <v>0</v>
          </cell>
          <cell r="E58">
            <v>151307</v>
          </cell>
          <cell r="F58">
            <v>0</v>
          </cell>
        </row>
        <row r="59">
          <cell r="B59">
            <v>171264</v>
          </cell>
          <cell r="C59">
            <v>0</v>
          </cell>
          <cell r="E59">
            <v>151308</v>
          </cell>
          <cell r="F59">
            <v>0</v>
          </cell>
        </row>
        <row r="60">
          <cell r="B60">
            <v>171265</v>
          </cell>
          <cell r="C60">
            <v>0</v>
          </cell>
          <cell r="E60">
            <v>151309</v>
          </cell>
          <cell r="F60">
            <v>0</v>
          </cell>
        </row>
        <row r="61">
          <cell r="B61">
            <v>171300</v>
          </cell>
          <cell r="C61">
            <v>34365</v>
          </cell>
          <cell r="E61">
            <v>151310</v>
          </cell>
          <cell r="F61">
            <v>0</v>
          </cell>
        </row>
        <row r="62">
          <cell r="B62">
            <v>171301</v>
          </cell>
          <cell r="C62">
            <v>33561</v>
          </cell>
          <cell r="E62">
            <v>151313</v>
          </cell>
          <cell r="F62">
            <v>0</v>
          </cell>
        </row>
        <row r="63">
          <cell r="B63">
            <v>171309</v>
          </cell>
          <cell r="C63">
            <v>14480</v>
          </cell>
          <cell r="E63">
            <v>151314</v>
          </cell>
          <cell r="F63">
            <v>0</v>
          </cell>
        </row>
        <row r="64">
          <cell r="B64">
            <v>171310</v>
          </cell>
          <cell r="C64">
            <v>19081</v>
          </cell>
          <cell r="E64">
            <v>151315</v>
          </cell>
          <cell r="F64">
            <v>0</v>
          </cell>
        </row>
        <row r="65">
          <cell r="B65">
            <v>171302</v>
          </cell>
          <cell r="C65">
            <v>804</v>
          </cell>
          <cell r="E65">
            <v>151316</v>
          </cell>
          <cell r="F65">
            <v>0</v>
          </cell>
        </row>
        <row r="66">
          <cell r="B66">
            <v>171303</v>
          </cell>
          <cell r="C66">
            <v>0</v>
          </cell>
          <cell r="E66">
            <v>151317</v>
          </cell>
          <cell r="F66">
            <v>0</v>
          </cell>
        </row>
        <row r="67">
          <cell r="B67">
            <v>171304</v>
          </cell>
          <cell r="C67">
            <v>0</v>
          </cell>
          <cell r="E67">
            <v>151318</v>
          </cell>
          <cell r="F67">
            <v>0</v>
          </cell>
        </row>
        <row r="68">
          <cell r="B68">
            <v>171305</v>
          </cell>
          <cell r="C68">
            <v>0</v>
          </cell>
          <cell r="E68">
            <v>151319</v>
          </cell>
          <cell r="F68">
            <v>0</v>
          </cell>
        </row>
        <row r="69">
          <cell r="B69">
            <v>171306</v>
          </cell>
          <cell r="C69">
            <v>0</v>
          </cell>
          <cell r="E69">
            <v>151320</v>
          </cell>
          <cell r="F69">
            <v>0</v>
          </cell>
        </row>
        <row r="70">
          <cell r="B70">
            <v>171307</v>
          </cell>
          <cell r="C70">
            <v>0</v>
          </cell>
          <cell r="E70">
            <v>151331</v>
          </cell>
          <cell r="F70">
            <v>0</v>
          </cell>
        </row>
        <row r="71">
          <cell r="B71">
            <v>171308</v>
          </cell>
          <cell r="C71">
            <v>0</v>
          </cell>
          <cell r="E71">
            <v>151361</v>
          </cell>
          <cell r="F71">
            <v>0</v>
          </cell>
        </row>
        <row r="72">
          <cell r="B72">
            <v>171311</v>
          </cell>
          <cell r="C72">
            <v>0</v>
          </cell>
          <cell r="E72">
            <v>151400</v>
          </cell>
          <cell r="F72">
            <v>9066336</v>
          </cell>
        </row>
        <row r="73">
          <cell r="B73">
            <v>172000</v>
          </cell>
          <cell r="C73">
            <v>96200</v>
          </cell>
          <cell r="E73">
            <v>151401</v>
          </cell>
          <cell r="F73">
            <v>8058133</v>
          </cell>
        </row>
        <row r="74">
          <cell r="B74">
            <v>172100</v>
          </cell>
          <cell r="C74">
            <v>96200</v>
          </cell>
          <cell r="E74">
            <v>151402</v>
          </cell>
          <cell r="F74">
            <v>5929720</v>
          </cell>
        </row>
        <row r="75">
          <cell r="B75">
            <v>172101</v>
          </cell>
          <cell r="C75">
            <v>0</v>
          </cell>
          <cell r="E75">
            <v>151403</v>
          </cell>
          <cell r="F75">
            <v>1976789</v>
          </cell>
        </row>
        <row r="76">
          <cell r="B76">
            <v>172102</v>
          </cell>
          <cell r="C76">
            <v>2722</v>
          </cell>
          <cell r="E76">
            <v>151404</v>
          </cell>
          <cell r="F76">
            <v>8056</v>
          </cell>
        </row>
        <row r="77">
          <cell r="B77">
            <v>172103</v>
          </cell>
          <cell r="C77">
            <v>1680</v>
          </cell>
          <cell r="E77">
            <v>151405</v>
          </cell>
          <cell r="F77">
            <v>2438</v>
          </cell>
        </row>
        <row r="78">
          <cell r="B78">
            <v>172104</v>
          </cell>
          <cell r="C78">
            <v>0</v>
          </cell>
          <cell r="E78">
            <v>151406</v>
          </cell>
          <cell r="F78">
            <v>241</v>
          </cell>
        </row>
        <row r="79">
          <cell r="B79">
            <v>172105</v>
          </cell>
          <cell r="C79">
            <v>0</v>
          </cell>
          <cell r="E79">
            <v>151407</v>
          </cell>
          <cell r="F79">
            <v>3202</v>
          </cell>
        </row>
        <row r="80">
          <cell r="B80">
            <v>172113</v>
          </cell>
          <cell r="C80">
            <v>0</v>
          </cell>
          <cell r="E80">
            <v>151408</v>
          </cell>
          <cell r="F80">
            <v>581</v>
          </cell>
        </row>
        <row r="81">
          <cell r="B81">
            <v>172114</v>
          </cell>
          <cell r="C81">
            <v>0</v>
          </cell>
          <cell r="E81">
            <v>151409</v>
          </cell>
          <cell r="F81">
            <v>9110</v>
          </cell>
        </row>
        <row r="82">
          <cell r="B82">
            <v>172115</v>
          </cell>
          <cell r="C82">
            <v>0</v>
          </cell>
          <cell r="E82">
            <v>151410</v>
          </cell>
          <cell r="F82">
            <v>125905</v>
          </cell>
        </row>
        <row r="83">
          <cell r="B83">
            <v>172117</v>
          </cell>
          <cell r="C83">
            <v>0</v>
          </cell>
          <cell r="E83">
            <v>151411</v>
          </cell>
          <cell r="F83">
            <v>2091</v>
          </cell>
        </row>
        <row r="84">
          <cell r="B84">
            <v>172106</v>
          </cell>
          <cell r="C84">
            <v>423</v>
          </cell>
          <cell r="E84">
            <v>151412</v>
          </cell>
          <cell r="F84">
            <v>0</v>
          </cell>
        </row>
        <row r="85">
          <cell r="B85">
            <v>172107</v>
          </cell>
          <cell r="C85">
            <v>0</v>
          </cell>
          <cell r="E85">
            <v>151413</v>
          </cell>
          <cell r="F85">
            <v>0</v>
          </cell>
        </row>
        <row r="86">
          <cell r="B86">
            <v>172108</v>
          </cell>
          <cell r="C86">
            <v>16</v>
          </cell>
          <cell r="E86">
            <v>151414</v>
          </cell>
          <cell r="F86">
            <v>0</v>
          </cell>
        </row>
        <row r="87">
          <cell r="B87">
            <v>172109</v>
          </cell>
          <cell r="C87">
            <v>0</v>
          </cell>
          <cell r="E87">
            <v>151415</v>
          </cell>
          <cell r="F87">
            <v>0</v>
          </cell>
        </row>
        <row r="88">
          <cell r="B88">
            <v>172110</v>
          </cell>
          <cell r="C88">
            <v>0</v>
          </cell>
          <cell r="E88">
            <v>151421</v>
          </cell>
          <cell r="F88">
            <v>960983</v>
          </cell>
        </row>
        <row r="89">
          <cell r="B89">
            <v>172111</v>
          </cell>
          <cell r="C89">
            <v>187</v>
          </cell>
          <cell r="E89">
            <v>151422</v>
          </cell>
          <cell r="F89">
            <v>0</v>
          </cell>
        </row>
        <row r="90">
          <cell r="B90">
            <v>172112</v>
          </cell>
          <cell r="C90">
            <v>0</v>
          </cell>
          <cell r="E90">
            <v>151423</v>
          </cell>
          <cell r="F90">
            <v>736395</v>
          </cell>
        </row>
        <row r="91">
          <cell r="B91">
            <v>172116</v>
          </cell>
          <cell r="C91">
            <v>0</v>
          </cell>
          <cell r="E91">
            <v>151424</v>
          </cell>
          <cell r="F91">
            <v>0</v>
          </cell>
        </row>
        <row r="92">
          <cell r="B92">
            <v>172121</v>
          </cell>
          <cell r="C92">
            <v>0</v>
          </cell>
          <cell r="E92">
            <v>151425</v>
          </cell>
          <cell r="F92">
            <v>0</v>
          </cell>
        </row>
        <row r="93">
          <cell r="B93">
            <v>172122</v>
          </cell>
          <cell r="C93">
            <v>0</v>
          </cell>
          <cell r="E93">
            <v>151426</v>
          </cell>
          <cell r="F93">
            <v>0</v>
          </cell>
        </row>
        <row r="94">
          <cell r="B94">
            <v>172123</v>
          </cell>
          <cell r="C94">
            <v>0</v>
          </cell>
          <cell r="E94">
            <v>151427</v>
          </cell>
          <cell r="F94">
            <v>0</v>
          </cell>
        </row>
        <row r="95">
          <cell r="B95">
            <v>172124</v>
          </cell>
          <cell r="C95">
            <v>0</v>
          </cell>
          <cell r="E95">
            <v>151428</v>
          </cell>
          <cell r="F95">
            <v>85447</v>
          </cell>
        </row>
        <row r="96">
          <cell r="B96">
            <v>172129</v>
          </cell>
          <cell r="C96">
            <v>0</v>
          </cell>
          <cell r="E96">
            <v>151429</v>
          </cell>
          <cell r="F96">
            <v>0</v>
          </cell>
        </row>
        <row r="97">
          <cell r="B97">
            <v>172130</v>
          </cell>
          <cell r="C97">
            <v>3</v>
          </cell>
          <cell r="E97">
            <v>151430</v>
          </cell>
          <cell r="F97">
            <v>0</v>
          </cell>
        </row>
        <row r="98">
          <cell r="B98">
            <v>172131</v>
          </cell>
          <cell r="C98">
            <v>91168</v>
          </cell>
          <cell r="E98">
            <v>151431</v>
          </cell>
          <cell r="F98">
            <v>0</v>
          </cell>
        </row>
        <row r="99">
          <cell r="B99">
            <v>172132</v>
          </cell>
          <cell r="C99">
            <v>1121</v>
          </cell>
          <cell r="E99">
            <v>151432</v>
          </cell>
          <cell r="F99">
            <v>0</v>
          </cell>
        </row>
        <row r="100">
          <cell r="B100">
            <v>172133</v>
          </cell>
          <cell r="C100">
            <v>34481</v>
          </cell>
          <cell r="E100">
            <v>151433</v>
          </cell>
          <cell r="F100">
            <v>0</v>
          </cell>
        </row>
        <row r="101">
          <cell r="B101">
            <v>172134</v>
          </cell>
          <cell r="C101">
            <v>38114</v>
          </cell>
          <cell r="E101">
            <v>151434</v>
          </cell>
          <cell r="F101">
            <v>82281</v>
          </cell>
        </row>
        <row r="102">
          <cell r="B102">
            <v>172135</v>
          </cell>
          <cell r="C102">
            <v>10144</v>
          </cell>
          <cell r="E102">
            <v>151435</v>
          </cell>
          <cell r="F102">
            <v>33290</v>
          </cell>
        </row>
        <row r="103">
          <cell r="B103">
            <v>172136</v>
          </cell>
          <cell r="C103">
            <v>5618</v>
          </cell>
          <cell r="E103">
            <v>151436</v>
          </cell>
          <cell r="F103">
            <v>0</v>
          </cell>
        </row>
        <row r="104">
          <cell r="B104">
            <v>172137</v>
          </cell>
          <cell r="C104">
            <v>0</v>
          </cell>
          <cell r="E104">
            <v>151437</v>
          </cell>
          <cell r="F104">
            <v>23569</v>
          </cell>
        </row>
        <row r="105">
          <cell r="B105">
            <v>172138</v>
          </cell>
          <cell r="C105">
            <v>0</v>
          </cell>
          <cell r="E105">
            <v>151438</v>
          </cell>
          <cell r="F105">
            <v>0</v>
          </cell>
        </row>
        <row r="106">
          <cell r="B106">
            <v>172139</v>
          </cell>
          <cell r="C106">
            <v>0</v>
          </cell>
          <cell r="E106">
            <v>151451</v>
          </cell>
          <cell r="F106">
            <v>47219</v>
          </cell>
        </row>
        <row r="107">
          <cell r="B107">
            <v>172140</v>
          </cell>
          <cell r="C107">
            <v>0</v>
          </cell>
          <cell r="E107">
            <v>151452</v>
          </cell>
          <cell r="F107">
            <v>2525</v>
          </cell>
        </row>
        <row r="108">
          <cell r="B108">
            <v>172141</v>
          </cell>
          <cell r="C108">
            <v>1690</v>
          </cell>
          <cell r="E108">
            <v>151453</v>
          </cell>
          <cell r="F108">
            <v>9779</v>
          </cell>
        </row>
        <row r="109">
          <cell r="B109">
            <v>172142</v>
          </cell>
          <cell r="C109">
            <v>0</v>
          </cell>
          <cell r="E109">
            <v>151454</v>
          </cell>
          <cell r="F109">
            <v>34619</v>
          </cell>
        </row>
        <row r="110">
          <cell r="B110">
            <v>172143</v>
          </cell>
          <cell r="C110">
            <v>0</v>
          </cell>
          <cell r="E110">
            <v>151455</v>
          </cell>
          <cell r="F110">
            <v>296</v>
          </cell>
        </row>
        <row r="111">
          <cell r="B111">
            <v>173000</v>
          </cell>
          <cell r="C111">
            <v>1763224</v>
          </cell>
          <cell r="E111">
            <v>151471</v>
          </cell>
          <cell r="F111">
            <v>0</v>
          </cell>
        </row>
        <row r="112">
          <cell r="B112">
            <v>173100</v>
          </cell>
          <cell r="C112">
            <v>1200000</v>
          </cell>
          <cell r="E112">
            <v>151472</v>
          </cell>
          <cell r="F112">
            <v>0</v>
          </cell>
        </row>
        <row r="113">
          <cell r="B113">
            <v>173110</v>
          </cell>
          <cell r="C113">
            <v>0</v>
          </cell>
          <cell r="E113">
            <v>151473</v>
          </cell>
          <cell r="F113">
            <v>0</v>
          </cell>
        </row>
        <row r="114">
          <cell r="B114">
            <v>173200</v>
          </cell>
          <cell r="C114">
            <v>362542</v>
          </cell>
          <cell r="E114">
            <v>151474</v>
          </cell>
          <cell r="F114">
            <v>0</v>
          </cell>
        </row>
        <row r="115">
          <cell r="B115">
            <v>173201</v>
          </cell>
          <cell r="C115">
            <v>282582</v>
          </cell>
          <cell r="E115">
            <v>151475</v>
          </cell>
          <cell r="F115">
            <v>0</v>
          </cell>
        </row>
        <row r="116">
          <cell r="B116">
            <v>173202</v>
          </cell>
          <cell r="C116">
            <v>0</v>
          </cell>
          <cell r="E116">
            <v>151500</v>
          </cell>
          <cell r="F116">
            <v>0</v>
          </cell>
        </row>
        <row r="117">
          <cell r="B117">
            <v>173203</v>
          </cell>
          <cell r="C117">
            <v>0</v>
          </cell>
          <cell r="E117">
            <v>151501</v>
          </cell>
          <cell r="F117">
            <v>0</v>
          </cell>
        </row>
        <row r="118">
          <cell r="B118">
            <v>173204</v>
          </cell>
          <cell r="C118">
            <v>26499</v>
          </cell>
          <cell r="E118">
            <v>151502</v>
          </cell>
          <cell r="F118">
            <v>0</v>
          </cell>
        </row>
        <row r="119">
          <cell r="B119">
            <v>173205</v>
          </cell>
          <cell r="C119">
            <v>18146</v>
          </cell>
          <cell r="E119">
            <v>151503</v>
          </cell>
          <cell r="F119">
            <v>0</v>
          </cell>
        </row>
        <row r="120">
          <cell r="B120">
            <v>173206</v>
          </cell>
          <cell r="C120">
            <v>34592</v>
          </cell>
          <cell r="E120">
            <v>151504</v>
          </cell>
          <cell r="F120">
            <v>0</v>
          </cell>
        </row>
        <row r="121">
          <cell r="B121">
            <v>173211</v>
          </cell>
          <cell r="C121">
            <v>723</v>
          </cell>
          <cell r="E121">
            <v>151505</v>
          </cell>
          <cell r="F121">
            <v>0</v>
          </cell>
        </row>
        <row r="122">
          <cell r="B122">
            <v>173300</v>
          </cell>
          <cell r="C122">
            <v>0</v>
          </cell>
          <cell r="E122">
            <v>151506</v>
          </cell>
          <cell r="F122">
            <v>0</v>
          </cell>
        </row>
        <row r="123">
          <cell r="B123">
            <v>173301</v>
          </cell>
          <cell r="C123">
            <v>0</v>
          </cell>
          <cell r="E123">
            <v>151507</v>
          </cell>
          <cell r="F123">
            <v>0</v>
          </cell>
        </row>
        <row r="124">
          <cell r="B124">
            <v>173302</v>
          </cell>
          <cell r="C124">
            <v>0</v>
          </cell>
          <cell r="E124">
            <v>151508</v>
          </cell>
          <cell r="F124">
            <v>0</v>
          </cell>
        </row>
        <row r="125">
          <cell r="B125">
            <v>173303</v>
          </cell>
          <cell r="C125">
            <v>0</v>
          </cell>
          <cell r="E125">
            <v>151509</v>
          </cell>
          <cell r="F125">
            <v>0</v>
          </cell>
        </row>
        <row r="126">
          <cell r="B126">
            <v>173304</v>
          </cell>
          <cell r="C126">
            <v>0</v>
          </cell>
          <cell r="E126">
            <v>151521</v>
          </cell>
          <cell r="F126">
            <v>0</v>
          </cell>
        </row>
        <row r="127">
          <cell r="B127">
            <v>173305</v>
          </cell>
          <cell r="C127">
            <v>0</v>
          </cell>
          <cell r="E127">
            <v>151530</v>
          </cell>
          <cell r="F127">
            <v>0</v>
          </cell>
        </row>
        <row r="128">
          <cell r="B128">
            <v>173306</v>
          </cell>
          <cell r="C128">
            <v>0</v>
          </cell>
          <cell r="E128">
            <v>151600</v>
          </cell>
          <cell r="F128">
            <v>285974</v>
          </cell>
        </row>
        <row r="129">
          <cell r="B129">
            <v>173307</v>
          </cell>
          <cell r="C129">
            <v>0</v>
          </cell>
          <cell r="E129">
            <v>151601</v>
          </cell>
          <cell r="F129">
            <v>0</v>
          </cell>
        </row>
        <row r="130">
          <cell r="B130">
            <v>173310</v>
          </cell>
          <cell r="C130">
            <v>0</v>
          </cell>
          <cell r="E130">
            <v>151602</v>
          </cell>
          <cell r="F130">
            <v>91862</v>
          </cell>
        </row>
        <row r="131">
          <cell r="B131">
            <v>173311</v>
          </cell>
          <cell r="C131">
            <v>0</v>
          </cell>
          <cell r="E131">
            <v>151603</v>
          </cell>
          <cell r="F131">
            <v>0</v>
          </cell>
        </row>
        <row r="132">
          <cell r="B132">
            <v>173312</v>
          </cell>
          <cell r="C132">
            <v>0</v>
          </cell>
          <cell r="E132">
            <v>151604</v>
          </cell>
          <cell r="F132">
            <v>86638</v>
          </cell>
        </row>
        <row r="133">
          <cell r="B133">
            <v>173313</v>
          </cell>
          <cell r="C133">
            <v>0</v>
          </cell>
          <cell r="E133">
            <v>151605</v>
          </cell>
          <cell r="F133">
            <v>0</v>
          </cell>
        </row>
        <row r="134">
          <cell r="B134">
            <v>173331</v>
          </cell>
          <cell r="C134">
            <v>0</v>
          </cell>
          <cell r="E134">
            <v>151606</v>
          </cell>
          <cell r="F134">
            <v>0</v>
          </cell>
        </row>
        <row r="135">
          <cell r="B135">
            <v>173400</v>
          </cell>
          <cell r="C135">
            <v>0</v>
          </cell>
          <cell r="E135">
            <v>151607</v>
          </cell>
          <cell r="F135">
            <v>0</v>
          </cell>
        </row>
        <row r="136">
          <cell r="B136">
            <v>173401</v>
          </cell>
          <cell r="C136">
            <v>0</v>
          </cell>
          <cell r="E136">
            <v>151608</v>
          </cell>
          <cell r="F136">
            <v>0</v>
          </cell>
        </row>
        <row r="137">
          <cell r="B137">
            <v>173402</v>
          </cell>
          <cell r="C137">
            <v>0</v>
          </cell>
          <cell r="E137">
            <v>151609</v>
          </cell>
          <cell r="F137">
            <v>0</v>
          </cell>
        </row>
        <row r="138">
          <cell r="B138">
            <v>173403</v>
          </cell>
          <cell r="C138">
            <v>0</v>
          </cell>
          <cell r="E138">
            <v>151610</v>
          </cell>
          <cell r="F138">
            <v>0</v>
          </cell>
        </row>
        <row r="139">
          <cell r="B139">
            <v>173404</v>
          </cell>
          <cell r="C139">
            <v>0</v>
          </cell>
          <cell r="E139">
            <v>151611</v>
          </cell>
          <cell r="F139">
            <v>107473</v>
          </cell>
        </row>
        <row r="140">
          <cell r="B140">
            <v>173405</v>
          </cell>
          <cell r="C140">
            <v>0</v>
          </cell>
          <cell r="E140">
            <v>151621</v>
          </cell>
          <cell r="F140">
            <v>0</v>
          </cell>
        </row>
        <row r="141">
          <cell r="B141">
            <v>173406</v>
          </cell>
          <cell r="C141">
            <v>0</v>
          </cell>
          <cell r="E141">
            <v>151630</v>
          </cell>
          <cell r="F141">
            <v>0</v>
          </cell>
        </row>
        <row r="142">
          <cell r="B142">
            <v>173407</v>
          </cell>
          <cell r="C142">
            <v>0</v>
          </cell>
          <cell r="E142">
            <v>151900</v>
          </cell>
          <cell r="F142">
            <v>245</v>
          </cell>
        </row>
        <row r="143">
          <cell r="B143">
            <v>173410</v>
          </cell>
          <cell r="C143">
            <v>0</v>
          </cell>
          <cell r="E143">
            <v>151901</v>
          </cell>
          <cell r="F143">
            <v>245</v>
          </cell>
        </row>
        <row r="144">
          <cell r="B144">
            <v>173411</v>
          </cell>
          <cell r="C144">
            <v>0</v>
          </cell>
          <cell r="E144">
            <v>151902</v>
          </cell>
          <cell r="F144">
            <v>0</v>
          </cell>
        </row>
        <row r="145">
          <cell r="B145">
            <v>173412</v>
          </cell>
          <cell r="C145">
            <v>0</v>
          </cell>
          <cell r="E145">
            <v>151903</v>
          </cell>
          <cell r="F145">
            <v>0</v>
          </cell>
        </row>
        <row r="146">
          <cell r="B146">
            <v>173413</v>
          </cell>
          <cell r="C146">
            <v>0</v>
          </cell>
          <cell r="E146">
            <v>151904</v>
          </cell>
          <cell r="F146">
            <v>0</v>
          </cell>
        </row>
        <row r="147">
          <cell r="B147">
            <v>173431</v>
          </cell>
          <cell r="C147">
            <v>0</v>
          </cell>
          <cell r="E147">
            <v>151905</v>
          </cell>
          <cell r="F147">
            <v>0</v>
          </cell>
        </row>
        <row r="148">
          <cell r="B148">
            <v>173500</v>
          </cell>
          <cell r="C148">
            <v>0</v>
          </cell>
          <cell r="E148">
            <v>151906</v>
          </cell>
          <cell r="F148">
            <v>0</v>
          </cell>
        </row>
        <row r="149">
          <cell r="B149">
            <v>173600</v>
          </cell>
          <cell r="C149">
            <v>0</v>
          </cell>
          <cell r="E149">
            <v>151907</v>
          </cell>
          <cell r="F149">
            <v>0</v>
          </cell>
        </row>
        <row r="150">
          <cell r="B150">
            <v>173700</v>
          </cell>
          <cell r="C150">
            <v>39451</v>
          </cell>
          <cell r="E150">
            <v>151908</v>
          </cell>
          <cell r="F150">
            <v>0</v>
          </cell>
        </row>
        <row r="151">
          <cell r="B151">
            <v>173701</v>
          </cell>
          <cell r="C151">
            <v>0</v>
          </cell>
          <cell r="E151">
            <v>151909</v>
          </cell>
          <cell r="F151">
            <v>0</v>
          </cell>
        </row>
        <row r="152">
          <cell r="B152">
            <v>173702</v>
          </cell>
          <cell r="C152">
            <v>0</v>
          </cell>
          <cell r="E152">
            <v>151911</v>
          </cell>
          <cell r="F152">
            <v>0</v>
          </cell>
        </row>
        <row r="153">
          <cell r="B153">
            <v>173703</v>
          </cell>
          <cell r="C153">
            <v>0</v>
          </cell>
          <cell r="E153">
            <v>152000</v>
          </cell>
          <cell r="F153">
            <v>117589</v>
          </cell>
        </row>
        <row r="154">
          <cell r="B154">
            <v>173704</v>
          </cell>
          <cell r="C154">
            <v>0</v>
          </cell>
          <cell r="E154">
            <v>152100</v>
          </cell>
          <cell r="F154">
            <v>39864</v>
          </cell>
        </row>
        <row r="155">
          <cell r="B155">
            <v>173705</v>
          </cell>
          <cell r="C155">
            <v>0</v>
          </cell>
          <cell r="E155">
            <v>152101</v>
          </cell>
          <cell r="F155">
            <v>10955</v>
          </cell>
        </row>
        <row r="156">
          <cell r="B156">
            <v>173706</v>
          </cell>
          <cell r="C156">
            <v>0</v>
          </cell>
          <cell r="E156">
            <v>152102</v>
          </cell>
          <cell r="F156">
            <v>2298</v>
          </cell>
        </row>
        <row r="157">
          <cell r="B157">
            <v>173707</v>
          </cell>
          <cell r="C157">
            <v>0</v>
          </cell>
          <cell r="E157">
            <v>152103</v>
          </cell>
          <cell r="F157">
            <v>0</v>
          </cell>
        </row>
        <row r="158">
          <cell r="B158">
            <v>173711</v>
          </cell>
          <cell r="C158">
            <v>39451</v>
          </cell>
          <cell r="E158">
            <v>152104</v>
          </cell>
          <cell r="F158">
            <v>0</v>
          </cell>
        </row>
        <row r="159">
          <cell r="B159">
            <v>173800</v>
          </cell>
          <cell r="C159">
            <v>122755</v>
          </cell>
          <cell r="E159">
            <v>152105</v>
          </cell>
          <cell r="F159">
            <v>3138</v>
          </cell>
        </row>
        <row r="160">
          <cell r="B160">
            <v>173801</v>
          </cell>
          <cell r="C160">
            <v>61699</v>
          </cell>
          <cell r="E160">
            <v>152106</v>
          </cell>
          <cell r="F160">
            <v>2310</v>
          </cell>
        </row>
        <row r="161">
          <cell r="B161">
            <v>173802</v>
          </cell>
          <cell r="C161">
            <v>0</v>
          </cell>
          <cell r="E161">
            <v>152107</v>
          </cell>
          <cell r="F161">
            <v>3086</v>
          </cell>
        </row>
        <row r="162">
          <cell r="B162">
            <v>173803</v>
          </cell>
          <cell r="C162">
            <v>4289</v>
          </cell>
          <cell r="E162">
            <v>152108</v>
          </cell>
          <cell r="F162">
            <v>0</v>
          </cell>
        </row>
        <row r="163">
          <cell r="B163">
            <v>173811</v>
          </cell>
          <cell r="C163">
            <v>4289</v>
          </cell>
          <cell r="E163">
            <v>152109</v>
          </cell>
          <cell r="F163">
            <v>3</v>
          </cell>
        </row>
        <row r="164">
          <cell r="B164">
            <v>173812</v>
          </cell>
          <cell r="C164">
            <v>0</v>
          </cell>
          <cell r="E164">
            <v>152110</v>
          </cell>
          <cell r="F164">
            <v>0</v>
          </cell>
        </row>
        <row r="165">
          <cell r="B165">
            <v>173813</v>
          </cell>
          <cell r="C165">
            <v>0</v>
          </cell>
          <cell r="E165">
            <v>152111</v>
          </cell>
          <cell r="F165">
            <v>0</v>
          </cell>
        </row>
        <row r="166">
          <cell r="B166">
            <v>173814</v>
          </cell>
          <cell r="C166">
            <v>0</v>
          </cell>
          <cell r="E166">
            <v>152112</v>
          </cell>
          <cell r="F166">
            <v>0</v>
          </cell>
        </row>
        <row r="167">
          <cell r="B167">
            <v>173804</v>
          </cell>
          <cell r="C167">
            <v>0</v>
          </cell>
          <cell r="E167">
            <v>152113</v>
          </cell>
          <cell r="F167">
            <v>0</v>
          </cell>
        </row>
        <row r="168">
          <cell r="B168">
            <v>173821</v>
          </cell>
          <cell r="C168">
            <v>11830</v>
          </cell>
          <cell r="E168">
            <v>152114</v>
          </cell>
          <cell r="F168">
            <v>0</v>
          </cell>
        </row>
        <row r="169">
          <cell r="B169">
            <v>173822</v>
          </cell>
          <cell r="C169">
            <v>7546</v>
          </cell>
          <cell r="E169">
            <v>152115</v>
          </cell>
          <cell r="F169">
            <v>0</v>
          </cell>
        </row>
        <row r="170">
          <cell r="B170">
            <v>173823</v>
          </cell>
          <cell r="C170">
            <v>4284</v>
          </cell>
          <cell r="E170">
            <v>152116</v>
          </cell>
          <cell r="F170">
            <v>0</v>
          </cell>
        </row>
        <row r="171">
          <cell r="B171">
            <v>173841</v>
          </cell>
          <cell r="C171">
            <v>0</v>
          </cell>
          <cell r="E171">
            <v>152117</v>
          </cell>
          <cell r="F171">
            <v>109</v>
          </cell>
        </row>
        <row r="172">
          <cell r="B172">
            <v>173842</v>
          </cell>
          <cell r="C172">
            <v>0</v>
          </cell>
          <cell r="E172">
            <v>152118</v>
          </cell>
          <cell r="F172">
            <v>0</v>
          </cell>
        </row>
        <row r="173">
          <cell r="B173">
            <v>173843</v>
          </cell>
          <cell r="C173">
            <v>0</v>
          </cell>
          <cell r="E173">
            <v>152120</v>
          </cell>
          <cell r="F173">
            <v>0</v>
          </cell>
        </row>
        <row r="174">
          <cell r="B174">
            <v>173851</v>
          </cell>
          <cell r="C174">
            <v>42989</v>
          </cell>
          <cell r="E174">
            <v>152171</v>
          </cell>
          <cell r="F174">
            <v>5</v>
          </cell>
        </row>
        <row r="175">
          <cell r="B175">
            <v>173881</v>
          </cell>
          <cell r="C175">
            <v>1948</v>
          </cell>
          <cell r="E175">
            <v>152172</v>
          </cell>
          <cell r="F175">
            <v>7</v>
          </cell>
        </row>
        <row r="176">
          <cell r="B176">
            <v>173882</v>
          </cell>
          <cell r="C176">
            <v>1924</v>
          </cell>
          <cell r="E176">
            <v>152121</v>
          </cell>
          <cell r="F176">
            <v>28908</v>
          </cell>
        </row>
        <row r="177">
          <cell r="B177">
            <v>173883</v>
          </cell>
          <cell r="C177">
            <v>24</v>
          </cell>
          <cell r="E177">
            <v>152122</v>
          </cell>
          <cell r="F177">
            <v>52</v>
          </cell>
        </row>
        <row r="178">
          <cell r="B178">
            <v>173900</v>
          </cell>
          <cell r="C178">
            <v>38476</v>
          </cell>
          <cell r="E178">
            <v>152123</v>
          </cell>
          <cell r="F178">
            <v>0</v>
          </cell>
        </row>
        <row r="179">
          <cell r="B179">
            <v>173901</v>
          </cell>
          <cell r="C179">
            <v>0</v>
          </cell>
          <cell r="E179">
            <v>152124</v>
          </cell>
          <cell r="F179">
            <v>74</v>
          </cell>
        </row>
        <row r="180">
          <cell r="B180">
            <v>173902</v>
          </cell>
          <cell r="C180">
            <v>1254</v>
          </cell>
          <cell r="E180">
            <v>152125</v>
          </cell>
          <cell r="F180">
            <v>0</v>
          </cell>
        </row>
        <row r="181">
          <cell r="B181">
            <v>173903</v>
          </cell>
          <cell r="C181">
            <v>0</v>
          </cell>
          <cell r="E181">
            <v>152126</v>
          </cell>
          <cell r="F181">
            <v>13909</v>
          </cell>
        </row>
        <row r="182">
          <cell r="B182">
            <v>173904</v>
          </cell>
          <cell r="C182">
            <v>1254</v>
          </cell>
          <cell r="E182">
            <v>152127</v>
          </cell>
          <cell r="F182">
            <v>0</v>
          </cell>
        </row>
        <row r="183">
          <cell r="B183">
            <v>173911</v>
          </cell>
          <cell r="C183">
            <v>37163</v>
          </cell>
          <cell r="E183">
            <v>152128</v>
          </cell>
          <cell r="F183">
            <v>8672</v>
          </cell>
        </row>
        <row r="184">
          <cell r="B184">
            <v>173913</v>
          </cell>
          <cell r="C184">
            <v>11180</v>
          </cell>
          <cell r="E184">
            <v>152129</v>
          </cell>
          <cell r="F184">
            <v>0</v>
          </cell>
        </row>
        <row r="185">
          <cell r="B185">
            <v>173914</v>
          </cell>
          <cell r="C185">
            <v>25983</v>
          </cell>
          <cell r="E185">
            <v>152130</v>
          </cell>
          <cell r="F185">
            <v>54</v>
          </cell>
        </row>
        <row r="186">
          <cell r="B186">
            <v>173912</v>
          </cell>
          <cell r="C186">
            <v>0</v>
          </cell>
          <cell r="E186">
            <v>152131</v>
          </cell>
          <cell r="F186">
            <v>625</v>
          </cell>
        </row>
        <row r="187">
          <cell r="B187">
            <v>173915</v>
          </cell>
          <cell r="C187">
            <v>21</v>
          </cell>
          <cell r="E187">
            <v>152132</v>
          </cell>
          <cell r="F187">
            <v>0</v>
          </cell>
        </row>
        <row r="188">
          <cell r="B188">
            <v>173916</v>
          </cell>
          <cell r="C188">
            <v>37</v>
          </cell>
          <cell r="E188">
            <v>152133</v>
          </cell>
          <cell r="F188">
            <v>0</v>
          </cell>
        </row>
        <row r="189">
          <cell r="B189">
            <v>173989</v>
          </cell>
          <cell r="C189">
            <v>0</v>
          </cell>
          <cell r="E189">
            <v>152134</v>
          </cell>
          <cell r="F189">
            <v>32</v>
          </cell>
        </row>
        <row r="190">
          <cell r="B190">
            <v>174100</v>
          </cell>
          <cell r="C190">
            <v>0</v>
          </cell>
          <cell r="E190">
            <v>152135</v>
          </cell>
          <cell r="F190">
            <v>1005</v>
          </cell>
        </row>
        <row r="191">
          <cell r="B191">
            <v>174101</v>
          </cell>
          <cell r="C191">
            <v>0</v>
          </cell>
          <cell r="E191">
            <v>152136</v>
          </cell>
          <cell r="F191">
            <v>0</v>
          </cell>
        </row>
        <row r="192">
          <cell r="B192">
            <v>174102</v>
          </cell>
          <cell r="C192">
            <v>0</v>
          </cell>
          <cell r="E192">
            <v>152137</v>
          </cell>
          <cell r="F192">
            <v>109</v>
          </cell>
        </row>
        <row r="193">
          <cell r="B193">
            <v>174103</v>
          </cell>
          <cell r="C193">
            <v>0</v>
          </cell>
          <cell r="E193">
            <v>152138</v>
          </cell>
          <cell r="F193">
            <v>0</v>
          </cell>
        </row>
        <row r="194">
          <cell r="B194">
            <v>174104</v>
          </cell>
          <cell r="C194">
            <v>0</v>
          </cell>
          <cell r="E194">
            <v>152140</v>
          </cell>
          <cell r="F194">
            <v>866</v>
          </cell>
        </row>
        <row r="195">
          <cell r="B195">
            <v>174105</v>
          </cell>
          <cell r="C195">
            <v>0</v>
          </cell>
          <cell r="E195">
            <v>152143</v>
          </cell>
          <cell r="F195">
            <v>10</v>
          </cell>
        </row>
        <row r="196">
          <cell r="B196">
            <v>174106</v>
          </cell>
          <cell r="C196">
            <v>0</v>
          </cell>
          <cell r="E196">
            <v>152144</v>
          </cell>
          <cell r="F196">
            <v>3502</v>
          </cell>
        </row>
        <row r="197">
          <cell r="B197">
            <v>174107</v>
          </cell>
          <cell r="C197">
            <v>0</v>
          </cell>
          <cell r="E197">
            <v>152141</v>
          </cell>
          <cell r="F197">
            <v>0</v>
          </cell>
        </row>
        <row r="198">
          <cell r="B198">
            <v>174108</v>
          </cell>
          <cell r="C198">
            <v>0</v>
          </cell>
          <cell r="E198">
            <v>152142</v>
          </cell>
          <cell r="F198">
            <v>0</v>
          </cell>
        </row>
        <row r="199">
          <cell r="B199">
            <v>174109</v>
          </cell>
          <cell r="C199">
            <v>0</v>
          </cell>
          <cell r="E199">
            <v>152150</v>
          </cell>
          <cell r="F199">
            <v>0</v>
          </cell>
        </row>
        <row r="200">
          <cell r="B200">
            <v>174121</v>
          </cell>
          <cell r="C200">
            <v>0</v>
          </cell>
          <cell r="E200">
            <v>152151</v>
          </cell>
          <cell r="F200">
            <v>0</v>
          </cell>
        </row>
        <row r="201">
          <cell r="B201">
            <v>174200</v>
          </cell>
          <cell r="C201">
            <v>0</v>
          </cell>
          <cell r="E201">
            <v>152152</v>
          </cell>
          <cell r="F201">
            <v>0</v>
          </cell>
        </row>
        <row r="202">
          <cell r="B202">
            <v>174300</v>
          </cell>
          <cell r="C202">
            <v>0</v>
          </cell>
          <cell r="E202">
            <v>152153</v>
          </cell>
          <cell r="F202">
            <v>0</v>
          </cell>
        </row>
        <row r="203">
          <cell r="B203">
            <v>174301</v>
          </cell>
          <cell r="C203">
            <v>0</v>
          </cell>
          <cell r="E203">
            <v>152160</v>
          </cell>
          <cell r="F203">
            <v>0</v>
          </cell>
        </row>
        <row r="204">
          <cell r="B204">
            <v>174302</v>
          </cell>
          <cell r="C204">
            <v>0</v>
          </cell>
          <cell r="E204">
            <v>152161</v>
          </cell>
          <cell r="F204">
            <v>0</v>
          </cell>
        </row>
        <row r="205">
          <cell r="B205">
            <v>174303</v>
          </cell>
          <cell r="C205">
            <v>0</v>
          </cell>
          <cell r="E205">
            <v>152162</v>
          </cell>
          <cell r="F205">
            <v>0</v>
          </cell>
        </row>
        <row r="206">
          <cell r="B206">
            <v>174304</v>
          </cell>
          <cell r="C206">
            <v>0</v>
          </cell>
          <cell r="E206">
            <v>152163</v>
          </cell>
          <cell r="F206">
            <v>0</v>
          </cell>
        </row>
        <row r="207">
          <cell r="B207">
            <v>174305</v>
          </cell>
          <cell r="C207">
            <v>0</v>
          </cell>
          <cell r="E207">
            <v>152173</v>
          </cell>
          <cell r="F207">
            <v>0</v>
          </cell>
        </row>
        <row r="208">
          <cell r="B208">
            <v>174306</v>
          </cell>
          <cell r="C208">
            <v>0</v>
          </cell>
          <cell r="E208">
            <v>152174</v>
          </cell>
          <cell r="F208">
            <v>0</v>
          </cell>
        </row>
        <row r="209">
          <cell r="B209">
            <v>174307</v>
          </cell>
          <cell r="C209">
            <v>0</v>
          </cell>
          <cell r="E209">
            <v>152175</v>
          </cell>
          <cell r="F209">
            <v>0</v>
          </cell>
        </row>
        <row r="210">
          <cell r="B210">
            <v>174308</v>
          </cell>
          <cell r="C210">
            <v>0</v>
          </cell>
          <cell r="E210">
            <v>152179</v>
          </cell>
          <cell r="F210">
            <v>0</v>
          </cell>
        </row>
        <row r="211">
          <cell r="B211">
            <v>174309</v>
          </cell>
          <cell r="C211">
            <v>0</v>
          </cell>
          <cell r="E211">
            <v>152180</v>
          </cell>
          <cell r="F211">
            <v>0</v>
          </cell>
        </row>
        <row r="212">
          <cell r="B212">
            <v>174310</v>
          </cell>
          <cell r="C212">
            <v>0</v>
          </cell>
          <cell r="E212">
            <v>152181</v>
          </cell>
          <cell r="F212">
            <v>0</v>
          </cell>
        </row>
        <row r="213">
          <cell r="B213">
            <v>174311</v>
          </cell>
          <cell r="C213">
            <v>0</v>
          </cell>
          <cell r="E213">
            <v>152182</v>
          </cell>
          <cell r="F213">
            <v>0</v>
          </cell>
        </row>
        <row r="214">
          <cell r="B214">
            <v>174321</v>
          </cell>
          <cell r="C214">
            <v>0</v>
          </cell>
          <cell r="E214">
            <v>152801</v>
          </cell>
          <cell r="F214">
            <v>0</v>
          </cell>
        </row>
        <row r="215">
          <cell r="B215">
            <v>174400</v>
          </cell>
          <cell r="C215">
            <v>0</v>
          </cell>
          <cell r="E215">
            <v>152802</v>
          </cell>
          <cell r="F215">
            <v>0</v>
          </cell>
        </row>
        <row r="216">
          <cell r="B216">
            <v>174500</v>
          </cell>
          <cell r="C216">
            <v>0</v>
          </cell>
          <cell r="E216">
            <v>152803</v>
          </cell>
          <cell r="F216">
            <v>0</v>
          </cell>
        </row>
        <row r="217">
          <cell r="B217">
            <v>174600</v>
          </cell>
          <cell r="C217">
            <v>0</v>
          </cell>
          <cell r="E217">
            <v>152804</v>
          </cell>
          <cell r="F217">
            <v>0</v>
          </cell>
        </row>
        <row r="218">
          <cell r="B218">
            <v>174700</v>
          </cell>
          <cell r="C218">
            <v>0</v>
          </cell>
          <cell r="E218">
            <v>152811</v>
          </cell>
          <cell r="F218">
            <v>0</v>
          </cell>
        </row>
        <row r="219">
          <cell r="B219">
            <v>174701</v>
          </cell>
          <cell r="C219">
            <v>0</v>
          </cell>
          <cell r="E219">
            <v>152812</v>
          </cell>
          <cell r="F219">
            <v>0</v>
          </cell>
        </row>
        <row r="220">
          <cell r="B220">
            <v>174702</v>
          </cell>
          <cell r="C220">
            <v>0</v>
          </cell>
          <cell r="E220">
            <v>152813</v>
          </cell>
          <cell r="F220">
            <v>0</v>
          </cell>
        </row>
        <row r="221">
          <cell r="B221">
            <v>174703</v>
          </cell>
          <cell r="C221">
            <v>0</v>
          </cell>
          <cell r="E221">
            <v>152814</v>
          </cell>
          <cell r="F221">
            <v>0</v>
          </cell>
        </row>
        <row r="222">
          <cell r="B222">
            <v>174704</v>
          </cell>
          <cell r="C222">
            <v>0</v>
          </cell>
          <cell r="E222">
            <v>152815</v>
          </cell>
          <cell r="F222">
            <v>0</v>
          </cell>
        </row>
        <row r="223">
          <cell r="B223">
            <v>174711</v>
          </cell>
          <cell r="C223">
            <v>0</v>
          </cell>
          <cell r="E223">
            <v>152816</v>
          </cell>
          <cell r="F223">
            <v>0</v>
          </cell>
        </row>
        <row r="224">
          <cell r="B224">
            <v>174800</v>
          </cell>
          <cell r="C224">
            <v>0</v>
          </cell>
          <cell r="E224">
            <v>152817</v>
          </cell>
          <cell r="F224">
            <v>0</v>
          </cell>
        </row>
        <row r="225">
          <cell r="B225">
            <v>174811</v>
          </cell>
          <cell r="C225">
            <v>0</v>
          </cell>
          <cell r="E225">
            <v>152818</v>
          </cell>
          <cell r="F225">
            <v>0</v>
          </cell>
        </row>
        <row r="226">
          <cell r="B226">
            <v>174812</v>
          </cell>
          <cell r="C226">
            <v>0</v>
          </cell>
          <cell r="E226">
            <v>152821</v>
          </cell>
          <cell r="F226">
            <v>0</v>
          </cell>
        </row>
        <row r="227">
          <cell r="B227">
            <v>174813</v>
          </cell>
          <cell r="C227">
            <v>0</v>
          </cell>
          <cell r="E227">
            <v>152822</v>
          </cell>
          <cell r="F227">
            <v>0</v>
          </cell>
        </row>
        <row r="228">
          <cell r="B228">
            <v>174830</v>
          </cell>
          <cell r="C228">
            <v>0</v>
          </cell>
          <cell r="E228">
            <v>152823</v>
          </cell>
          <cell r="F228">
            <v>0</v>
          </cell>
        </row>
        <row r="229">
          <cell r="B229">
            <v>174831</v>
          </cell>
          <cell r="C229">
            <v>0</v>
          </cell>
          <cell r="E229">
            <v>152824</v>
          </cell>
          <cell r="F229">
            <v>0</v>
          </cell>
        </row>
        <row r="230">
          <cell r="B230">
            <v>174832</v>
          </cell>
          <cell r="C230">
            <v>0</v>
          </cell>
          <cell r="E230">
            <v>152200</v>
          </cell>
          <cell r="F230">
            <v>77725</v>
          </cell>
        </row>
        <row r="231">
          <cell r="B231">
            <v>174833</v>
          </cell>
          <cell r="C231">
            <v>0</v>
          </cell>
          <cell r="E231">
            <v>152201</v>
          </cell>
          <cell r="F231">
            <v>49516</v>
          </cell>
        </row>
        <row r="232">
          <cell r="B232">
            <v>174834</v>
          </cell>
          <cell r="C232">
            <v>0</v>
          </cell>
          <cell r="E232">
            <v>152202</v>
          </cell>
          <cell r="F232">
            <v>13862</v>
          </cell>
        </row>
        <row r="233">
          <cell r="B233">
            <v>174835</v>
          </cell>
          <cell r="C233">
            <v>0</v>
          </cell>
          <cell r="E233">
            <v>152203</v>
          </cell>
          <cell r="F233">
            <v>35654</v>
          </cell>
        </row>
        <row r="234">
          <cell r="B234">
            <v>174850</v>
          </cell>
          <cell r="C234">
            <v>0</v>
          </cell>
          <cell r="E234">
            <v>152211</v>
          </cell>
          <cell r="F234">
            <v>8424</v>
          </cell>
        </row>
        <row r="235">
          <cell r="B235">
            <v>174851</v>
          </cell>
          <cell r="C235">
            <v>0</v>
          </cell>
          <cell r="E235">
            <v>152212</v>
          </cell>
          <cell r="F235">
            <v>13</v>
          </cell>
        </row>
        <row r="236">
          <cell r="B236">
            <v>174852</v>
          </cell>
          <cell r="C236">
            <v>0</v>
          </cell>
          <cell r="E236">
            <v>152213</v>
          </cell>
          <cell r="F236">
            <v>4281</v>
          </cell>
        </row>
        <row r="237">
          <cell r="B237">
            <v>174900</v>
          </cell>
          <cell r="C237">
            <v>0</v>
          </cell>
          <cell r="E237">
            <v>152214</v>
          </cell>
          <cell r="F237">
            <v>1240</v>
          </cell>
        </row>
        <row r="238">
          <cell r="B238">
            <v>174911</v>
          </cell>
          <cell r="C238">
            <v>0</v>
          </cell>
          <cell r="E238">
            <v>152220</v>
          </cell>
          <cell r="F238">
            <v>2890</v>
          </cell>
        </row>
        <row r="239">
          <cell r="B239">
            <v>174912</v>
          </cell>
          <cell r="C239">
            <v>0</v>
          </cell>
          <cell r="E239">
            <v>152221</v>
          </cell>
          <cell r="F239">
            <v>519</v>
          </cell>
        </row>
        <row r="240">
          <cell r="B240">
            <v>174913</v>
          </cell>
          <cell r="C240">
            <v>0</v>
          </cell>
          <cell r="E240">
            <v>152222</v>
          </cell>
          <cell r="F240">
            <v>220</v>
          </cell>
        </row>
        <row r="241">
          <cell r="B241">
            <v>174920</v>
          </cell>
          <cell r="C241">
            <v>0</v>
          </cell>
          <cell r="E241">
            <v>152223</v>
          </cell>
          <cell r="F241">
            <v>280</v>
          </cell>
        </row>
        <row r="242">
          <cell r="B242">
            <v>175000</v>
          </cell>
          <cell r="C242">
            <v>1472280</v>
          </cell>
          <cell r="E242">
            <v>152224</v>
          </cell>
          <cell r="F242">
            <v>19</v>
          </cell>
        </row>
        <row r="243">
          <cell r="B243">
            <v>175100</v>
          </cell>
          <cell r="C243">
            <v>995912</v>
          </cell>
          <cell r="E243">
            <v>152231</v>
          </cell>
          <cell r="F243">
            <v>3082</v>
          </cell>
        </row>
        <row r="244">
          <cell r="B244">
            <v>175101</v>
          </cell>
          <cell r="C244">
            <v>0</v>
          </cell>
          <cell r="E244">
            <v>152232</v>
          </cell>
          <cell r="F244">
            <v>1</v>
          </cell>
        </row>
        <row r="245">
          <cell r="B245">
            <v>175102</v>
          </cell>
          <cell r="C245">
            <v>0</v>
          </cell>
          <cell r="E245">
            <v>152236</v>
          </cell>
          <cell r="F245">
            <v>2495</v>
          </cell>
        </row>
        <row r="246">
          <cell r="B246">
            <v>175103</v>
          </cell>
          <cell r="C246">
            <v>0</v>
          </cell>
          <cell r="E246">
            <v>152241</v>
          </cell>
          <cell r="F246">
            <v>104</v>
          </cell>
        </row>
        <row r="247">
          <cell r="B247">
            <v>175104</v>
          </cell>
          <cell r="C247">
            <v>0</v>
          </cell>
          <cell r="E247">
            <v>152242</v>
          </cell>
          <cell r="F247">
            <v>104</v>
          </cell>
        </row>
        <row r="248">
          <cell r="B248">
            <v>175105</v>
          </cell>
          <cell r="C248">
            <v>0</v>
          </cell>
          <cell r="E248">
            <v>152245</v>
          </cell>
          <cell r="F248">
            <v>0</v>
          </cell>
        </row>
        <row r="249">
          <cell r="B249">
            <v>175106</v>
          </cell>
          <cell r="C249">
            <v>0</v>
          </cell>
          <cell r="E249">
            <v>152246</v>
          </cell>
          <cell r="F249">
            <v>0</v>
          </cell>
        </row>
        <row r="250">
          <cell r="B250">
            <v>175107</v>
          </cell>
          <cell r="C250">
            <v>0</v>
          </cell>
          <cell r="E250">
            <v>152247</v>
          </cell>
          <cell r="F250">
            <v>27</v>
          </cell>
        </row>
        <row r="251">
          <cell r="B251">
            <v>175108</v>
          </cell>
          <cell r="C251">
            <v>0</v>
          </cell>
          <cell r="E251">
            <v>152248</v>
          </cell>
          <cell r="F251">
            <v>712</v>
          </cell>
        </row>
        <row r="252">
          <cell r="B252">
            <v>175109</v>
          </cell>
          <cell r="C252">
            <v>0</v>
          </cell>
          <cell r="E252">
            <v>152249</v>
          </cell>
          <cell r="F252">
            <v>148</v>
          </cell>
        </row>
        <row r="253">
          <cell r="B253">
            <v>175110</v>
          </cell>
          <cell r="C253">
            <v>0</v>
          </cell>
          <cell r="E253">
            <v>152250</v>
          </cell>
          <cell r="F253">
            <v>7933</v>
          </cell>
        </row>
        <row r="254">
          <cell r="B254">
            <v>175111</v>
          </cell>
          <cell r="C254">
            <v>0</v>
          </cell>
          <cell r="E254">
            <v>152251</v>
          </cell>
          <cell r="F254">
            <v>4747</v>
          </cell>
        </row>
        <row r="255">
          <cell r="B255">
            <v>175112</v>
          </cell>
          <cell r="C255">
            <v>0</v>
          </cell>
          <cell r="E255">
            <v>152252</v>
          </cell>
          <cell r="F255">
            <v>17</v>
          </cell>
        </row>
        <row r="256">
          <cell r="B256">
            <v>175113</v>
          </cell>
          <cell r="C256">
            <v>0</v>
          </cell>
          <cell r="E256">
            <v>152260</v>
          </cell>
          <cell r="F256">
            <v>0</v>
          </cell>
        </row>
        <row r="257">
          <cell r="B257">
            <v>175114</v>
          </cell>
          <cell r="C257">
            <v>0</v>
          </cell>
          <cell r="E257">
            <v>152261</v>
          </cell>
          <cell r="F257">
            <v>0</v>
          </cell>
        </row>
        <row r="258">
          <cell r="B258">
            <v>175115</v>
          </cell>
          <cell r="C258">
            <v>0</v>
          </cell>
          <cell r="E258">
            <v>152262</v>
          </cell>
          <cell r="F258">
            <v>0</v>
          </cell>
        </row>
        <row r="259">
          <cell r="B259">
            <v>175116</v>
          </cell>
          <cell r="C259">
            <v>0</v>
          </cell>
          <cell r="E259">
            <v>152900</v>
          </cell>
          <cell r="F259">
            <v>0</v>
          </cell>
        </row>
        <row r="260">
          <cell r="B260">
            <v>175117</v>
          </cell>
          <cell r="C260">
            <v>0</v>
          </cell>
          <cell r="E260">
            <v>153000</v>
          </cell>
          <cell r="F260">
            <v>311805</v>
          </cell>
        </row>
        <row r="261">
          <cell r="B261">
            <v>175118</v>
          </cell>
          <cell r="C261">
            <v>0</v>
          </cell>
          <cell r="E261">
            <v>153100</v>
          </cell>
          <cell r="F261">
            <v>0</v>
          </cell>
        </row>
        <row r="262">
          <cell r="B262">
            <v>175119</v>
          </cell>
          <cell r="C262">
            <v>0</v>
          </cell>
          <cell r="E262">
            <v>153101</v>
          </cell>
          <cell r="F262">
            <v>0</v>
          </cell>
        </row>
        <row r="263">
          <cell r="B263">
            <v>175120</v>
          </cell>
          <cell r="C263">
            <v>475711</v>
          </cell>
          <cell r="E263">
            <v>153102</v>
          </cell>
          <cell r="F263">
            <v>0</v>
          </cell>
        </row>
        <row r="264">
          <cell r="B264">
            <v>175121</v>
          </cell>
          <cell r="C264">
            <v>0</v>
          </cell>
          <cell r="E264">
            <v>153103</v>
          </cell>
          <cell r="F264">
            <v>0</v>
          </cell>
        </row>
        <row r="265">
          <cell r="B265">
            <v>175122</v>
          </cell>
          <cell r="C265">
            <v>0</v>
          </cell>
          <cell r="E265">
            <v>153104</v>
          </cell>
          <cell r="F265">
            <v>0</v>
          </cell>
        </row>
        <row r="266">
          <cell r="B266">
            <v>175123</v>
          </cell>
          <cell r="C266">
            <v>0</v>
          </cell>
          <cell r="E266">
            <v>153105</v>
          </cell>
          <cell r="F266">
            <v>0</v>
          </cell>
        </row>
        <row r="267">
          <cell r="B267">
            <v>175124</v>
          </cell>
          <cell r="C267">
            <v>275005</v>
          </cell>
          <cell r="E267">
            <v>153106</v>
          </cell>
          <cell r="F267">
            <v>0</v>
          </cell>
        </row>
        <row r="268">
          <cell r="B268">
            <v>175125</v>
          </cell>
          <cell r="C268">
            <v>81293</v>
          </cell>
          <cell r="E268">
            <v>153107</v>
          </cell>
          <cell r="F268">
            <v>0</v>
          </cell>
        </row>
        <row r="269">
          <cell r="B269">
            <v>175126</v>
          </cell>
          <cell r="C269">
            <v>119413</v>
          </cell>
          <cell r="E269">
            <v>153110</v>
          </cell>
          <cell r="F269">
            <v>0</v>
          </cell>
        </row>
        <row r="270">
          <cell r="B270">
            <v>175127</v>
          </cell>
          <cell r="C270">
            <v>0</v>
          </cell>
          <cell r="E270">
            <v>153111</v>
          </cell>
          <cell r="F270">
            <v>0</v>
          </cell>
        </row>
        <row r="271">
          <cell r="B271">
            <v>175129</v>
          </cell>
          <cell r="C271">
            <v>0</v>
          </cell>
          <cell r="E271">
            <v>153112</v>
          </cell>
          <cell r="F271">
            <v>0</v>
          </cell>
        </row>
        <row r="272">
          <cell r="B272">
            <v>175130</v>
          </cell>
          <cell r="C272">
            <v>169279</v>
          </cell>
          <cell r="E272">
            <v>153113</v>
          </cell>
          <cell r="F272">
            <v>0</v>
          </cell>
        </row>
        <row r="273">
          <cell r="B273">
            <v>175131</v>
          </cell>
          <cell r="C273">
            <v>0</v>
          </cell>
          <cell r="E273">
            <v>153121</v>
          </cell>
          <cell r="F273">
            <v>0</v>
          </cell>
        </row>
        <row r="274">
          <cell r="B274">
            <v>175132</v>
          </cell>
          <cell r="C274">
            <v>0</v>
          </cell>
          <cell r="E274">
            <v>153200</v>
          </cell>
          <cell r="F274">
            <v>0</v>
          </cell>
        </row>
        <row r="275">
          <cell r="B275">
            <v>175133</v>
          </cell>
          <cell r="C275">
            <v>0</v>
          </cell>
          <cell r="E275">
            <v>153201</v>
          </cell>
          <cell r="F275">
            <v>0</v>
          </cell>
        </row>
        <row r="276">
          <cell r="B276">
            <v>175134</v>
          </cell>
          <cell r="C276">
            <v>0</v>
          </cell>
          <cell r="E276">
            <v>153202</v>
          </cell>
          <cell r="F276">
            <v>0</v>
          </cell>
        </row>
        <row r="277">
          <cell r="B277">
            <v>175135</v>
          </cell>
          <cell r="C277">
            <v>0</v>
          </cell>
          <cell r="E277">
            <v>153203</v>
          </cell>
          <cell r="F277">
            <v>0</v>
          </cell>
        </row>
        <row r="278">
          <cell r="B278">
            <v>175136</v>
          </cell>
          <cell r="C278">
            <v>0</v>
          </cell>
          <cell r="E278">
            <v>153204</v>
          </cell>
          <cell r="F278">
            <v>0</v>
          </cell>
        </row>
        <row r="279">
          <cell r="B279">
            <v>175137</v>
          </cell>
          <cell r="C279">
            <v>165014</v>
          </cell>
          <cell r="E279">
            <v>153205</v>
          </cell>
          <cell r="F279">
            <v>0</v>
          </cell>
        </row>
        <row r="280">
          <cell r="B280">
            <v>175138</v>
          </cell>
          <cell r="C280">
            <v>0</v>
          </cell>
          <cell r="E280">
            <v>153206</v>
          </cell>
          <cell r="F280">
            <v>0</v>
          </cell>
        </row>
        <row r="281">
          <cell r="B281">
            <v>175139</v>
          </cell>
          <cell r="C281">
            <v>0</v>
          </cell>
          <cell r="E281">
            <v>153207</v>
          </cell>
          <cell r="F281">
            <v>0</v>
          </cell>
        </row>
        <row r="282">
          <cell r="B282">
            <v>175140</v>
          </cell>
          <cell r="C282">
            <v>4265</v>
          </cell>
          <cell r="E282">
            <v>153210</v>
          </cell>
          <cell r="F282">
            <v>0</v>
          </cell>
        </row>
        <row r="283">
          <cell r="B283">
            <v>175141</v>
          </cell>
          <cell r="C283">
            <v>0</v>
          </cell>
          <cell r="E283">
            <v>153211</v>
          </cell>
          <cell r="F283">
            <v>0</v>
          </cell>
        </row>
        <row r="284">
          <cell r="B284">
            <v>175142</v>
          </cell>
          <cell r="C284">
            <v>0</v>
          </cell>
          <cell r="E284">
            <v>153212</v>
          </cell>
          <cell r="F284">
            <v>0</v>
          </cell>
        </row>
        <row r="285">
          <cell r="B285">
            <v>175143</v>
          </cell>
          <cell r="C285">
            <v>0</v>
          </cell>
          <cell r="E285">
            <v>153213</v>
          </cell>
          <cell r="F285">
            <v>0</v>
          </cell>
        </row>
        <row r="286">
          <cell r="B286">
            <v>175149</v>
          </cell>
          <cell r="C286">
            <v>0</v>
          </cell>
          <cell r="E286">
            <v>153221</v>
          </cell>
          <cell r="F286">
            <v>0</v>
          </cell>
        </row>
        <row r="287">
          <cell r="B287">
            <v>175150</v>
          </cell>
          <cell r="C287">
            <v>31569</v>
          </cell>
          <cell r="E287">
            <v>153300</v>
          </cell>
          <cell r="F287">
            <v>0</v>
          </cell>
        </row>
        <row r="288">
          <cell r="B288">
            <v>175151</v>
          </cell>
          <cell r="C288">
            <v>18900</v>
          </cell>
          <cell r="E288">
            <v>153400</v>
          </cell>
          <cell r="F288">
            <v>0</v>
          </cell>
        </row>
        <row r="289">
          <cell r="B289">
            <v>175152</v>
          </cell>
          <cell r="C289">
            <v>0</v>
          </cell>
          <cell r="E289">
            <v>153500</v>
          </cell>
          <cell r="F289">
            <v>0</v>
          </cell>
        </row>
        <row r="290">
          <cell r="B290">
            <v>175153</v>
          </cell>
          <cell r="C290">
            <v>1051</v>
          </cell>
          <cell r="E290">
            <v>153600</v>
          </cell>
          <cell r="F290">
            <v>290673</v>
          </cell>
        </row>
        <row r="291">
          <cell r="B291">
            <v>175154</v>
          </cell>
          <cell r="C291">
            <v>0</v>
          </cell>
          <cell r="E291">
            <v>153601</v>
          </cell>
          <cell r="F291">
            <v>32480</v>
          </cell>
        </row>
        <row r="292">
          <cell r="B292">
            <v>175155</v>
          </cell>
          <cell r="C292">
            <v>150</v>
          </cell>
          <cell r="E292">
            <v>153602</v>
          </cell>
          <cell r="F292">
            <v>22049</v>
          </cell>
        </row>
        <row r="293">
          <cell r="B293">
            <v>175156</v>
          </cell>
          <cell r="C293">
            <v>0</v>
          </cell>
          <cell r="E293">
            <v>153603</v>
          </cell>
          <cell r="F293">
            <v>849</v>
          </cell>
        </row>
        <row r="294">
          <cell r="B294">
            <v>175157</v>
          </cell>
          <cell r="C294">
            <v>840</v>
          </cell>
          <cell r="E294">
            <v>153604</v>
          </cell>
          <cell r="F294">
            <v>9573</v>
          </cell>
        </row>
        <row r="295">
          <cell r="B295">
            <v>175158</v>
          </cell>
          <cell r="C295">
            <v>0</v>
          </cell>
          <cell r="E295">
            <v>153605</v>
          </cell>
          <cell r="F295">
            <v>9</v>
          </cell>
        </row>
        <row r="296">
          <cell r="B296">
            <v>175159</v>
          </cell>
          <cell r="C296">
            <v>0</v>
          </cell>
          <cell r="E296">
            <v>153611</v>
          </cell>
          <cell r="F296">
            <v>251376</v>
          </cell>
        </row>
        <row r="297">
          <cell r="B297">
            <v>175160</v>
          </cell>
          <cell r="C297">
            <v>3738</v>
          </cell>
          <cell r="E297">
            <v>153612</v>
          </cell>
          <cell r="F297">
            <v>96243</v>
          </cell>
        </row>
        <row r="298">
          <cell r="B298">
            <v>175161</v>
          </cell>
          <cell r="C298">
            <v>1025</v>
          </cell>
          <cell r="E298">
            <v>153613</v>
          </cell>
          <cell r="F298">
            <v>19850</v>
          </cell>
        </row>
        <row r="299">
          <cell r="B299">
            <v>175162</v>
          </cell>
          <cell r="C299">
            <v>2858</v>
          </cell>
          <cell r="E299">
            <v>153614</v>
          </cell>
          <cell r="F299">
            <v>1160</v>
          </cell>
        </row>
        <row r="300">
          <cell r="B300">
            <v>175163</v>
          </cell>
          <cell r="C300">
            <v>1905</v>
          </cell>
          <cell r="E300">
            <v>153615</v>
          </cell>
          <cell r="F300">
            <v>756</v>
          </cell>
        </row>
        <row r="301">
          <cell r="B301">
            <v>175164</v>
          </cell>
          <cell r="C301">
            <v>953</v>
          </cell>
          <cell r="E301">
            <v>153616</v>
          </cell>
          <cell r="F301">
            <v>94514</v>
          </cell>
        </row>
        <row r="302">
          <cell r="B302">
            <v>175165</v>
          </cell>
          <cell r="C302">
            <v>0</v>
          </cell>
          <cell r="E302">
            <v>153617</v>
          </cell>
          <cell r="F302">
            <v>36708</v>
          </cell>
        </row>
        <row r="303">
          <cell r="B303">
            <v>175166</v>
          </cell>
          <cell r="C303">
            <v>150</v>
          </cell>
          <cell r="E303">
            <v>153618</v>
          </cell>
          <cell r="F303">
            <v>1618</v>
          </cell>
        </row>
        <row r="304">
          <cell r="B304">
            <v>175170</v>
          </cell>
          <cell r="C304">
            <v>319353</v>
          </cell>
          <cell r="E304">
            <v>153619</v>
          </cell>
          <cell r="F304">
            <v>526</v>
          </cell>
        </row>
        <row r="305">
          <cell r="B305">
            <v>175171</v>
          </cell>
          <cell r="C305">
            <v>163484</v>
          </cell>
          <cell r="E305">
            <v>153621</v>
          </cell>
          <cell r="F305">
            <v>2233</v>
          </cell>
        </row>
        <row r="306">
          <cell r="B306">
            <v>175172</v>
          </cell>
          <cell r="C306">
            <v>116320</v>
          </cell>
          <cell r="E306">
            <v>153622</v>
          </cell>
          <cell r="F306">
            <v>201</v>
          </cell>
        </row>
        <row r="307">
          <cell r="B307">
            <v>175173</v>
          </cell>
          <cell r="C307">
            <v>39549</v>
          </cell>
          <cell r="E307">
            <v>153623</v>
          </cell>
          <cell r="F307">
            <v>0</v>
          </cell>
        </row>
        <row r="308">
          <cell r="B308">
            <v>175174</v>
          </cell>
          <cell r="C308">
            <v>0</v>
          </cell>
          <cell r="E308">
            <v>153624</v>
          </cell>
          <cell r="F308">
            <v>1169</v>
          </cell>
        </row>
        <row r="309">
          <cell r="B309">
            <v>175300</v>
          </cell>
          <cell r="C309">
            <v>25328</v>
          </cell>
          <cell r="E309">
            <v>153625</v>
          </cell>
          <cell r="F309">
            <v>0</v>
          </cell>
        </row>
        <row r="310">
          <cell r="B310">
            <v>175400</v>
          </cell>
          <cell r="C310">
            <v>16966</v>
          </cell>
          <cell r="E310">
            <v>153626</v>
          </cell>
          <cell r="F310">
            <v>224</v>
          </cell>
        </row>
        <row r="311">
          <cell r="B311">
            <v>175401</v>
          </cell>
          <cell r="C311">
            <v>0</v>
          </cell>
          <cell r="E311">
            <v>153627</v>
          </cell>
          <cell r="F311">
            <v>0</v>
          </cell>
        </row>
        <row r="312">
          <cell r="B312">
            <v>175402</v>
          </cell>
          <cell r="C312">
            <v>240</v>
          </cell>
          <cell r="E312">
            <v>153628</v>
          </cell>
          <cell r="F312">
            <v>635</v>
          </cell>
        </row>
        <row r="313">
          <cell r="B313">
            <v>175403</v>
          </cell>
          <cell r="C313">
            <v>3408</v>
          </cell>
          <cell r="E313">
            <v>153629</v>
          </cell>
          <cell r="F313">
            <v>2</v>
          </cell>
        </row>
        <row r="314">
          <cell r="B314">
            <v>175405</v>
          </cell>
          <cell r="C314">
            <v>1595</v>
          </cell>
          <cell r="E314">
            <v>153631</v>
          </cell>
          <cell r="F314">
            <v>4157</v>
          </cell>
        </row>
        <row r="315">
          <cell r="B315">
            <v>175406</v>
          </cell>
          <cell r="C315">
            <v>1813</v>
          </cell>
          <cell r="E315">
            <v>153632</v>
          </cell>
          <cell r="F315">
            <v>1068</v>
          </cell>
        </row>
        <row r="316">
          <cell r="B316">
            <v>175404</v>
          </cell>
          <cell r="C316">
            <v>6238</v>
          </cell>
          <cell r="E316">
            <v>153633</v>
          </cell>
          <cell r="F316">
            <v>3089</v>
          </cell>
        </row>
        <row r="317">
          <cell r="B317">
            <v>175411</v>
          </cell>
          <cell r="C317">
            <v>7081</v>
          </cell>
          <cell r="E317">
            <v>153641</v>
          </cell>
          <cell r="F317">
            <v>0</v>
          </cell>
        </row>
        <row r="318">
          <cell r="B318">
            <v>175412</v>
          </cell>
          <cell r="C318">
            <v>0</v>
          </cell>
          <cell r="E318">
            <v>153642</v>
          </cell>
          <cell r="F318">
            <v>0</v>
          </cell>
        </row>
        <row r="319">
          <cell r="B319">
            <v>175413</v>
          </cell>
          <cell r="C319">
            <v>0</v>
          </cell>
          <cell r="E319">
            <v>153643</v>
          </cell>
          <cell r="F319">
            <v>0</v>
          </cell>
        </row>
        <row r="320">
          <cell r="B320">
            <v>175414</v>
          </cell>
          <cell r="C320">
            <v>0</v>
          </cell>
          <cell r="E320">
            <v>153681</v>
          </cell>
          <cell r="F320">
            <v>427</v>
          </cell>
        </row>
        <row r="321">
          <cell r="B321">
            <v>175415</v>
          </cell>
          <cell r="C321">
            <v>0</v>
          </cell>
          <cell r="E321">
            <v>153682</v>
          </cell>
          <cell r="F321">
            <v>20</v>
          </cell>
        </row>
        <row r="322">
          <cell r="B322">
            <v>175416</v>
          </cell>
          <cell r="C322">
            <v>0</v>
          </cell>
          <cell r="E322">
            <v>153683</v>
          </cell>
          <cell r="F322">
            <v>407</v>
          </cell>
        </row>
        <row r="323">
          <cell r="B323">
            <v>175417</v>
          </cell>
          <cell r="C323">
            <v>0</v>
          </cell>
          <cell r="E323">
            <v>153700</v>
          </cell>
          <cell r="F323">
            <v>0</v>
          </cell>
        </row>
        <row r="324">
          <cell r="B324">
            <v>175418</v>
          </cell>
          <cell r="C324">
            <v>0</v>
          </cell>
          <cell r="E324">
            <v>153701</v>
          </cell>
          <cell r="F324">
            <v>0</v>
          </cell>
        </row>
        <row r="325">
          <cell r="B325">
            <v>175419</v>
          </cell>
          <cell r="C325">
            <v>0</v>
          </cell>
          <cell r="E325">
            <v>153702</v>
          </cell>
          <cell r="F325">
            <v>0</v>
          </cell>
        </row>
        <row r="326">
          <cell r="B326">
            <v>175420</v>
          </cell>
          <cell r="C326">
            <v>0</v>
          </cell>
          <cell r="E326">
            <v>153703</v>
          </cell>
          <cell r="F326">
            <v>0</v>
          </cell>
        </row>
        <row r="327">
          <cell r="B327">
            <v>175500</v>
          </cell>
          <cell r="C327">
            <v>88535</v>
          </cell>
          <cell r="E327">
            <v>153704</v>
          </cell>
          <cell r="F327">
            <v>0</v>
          </cell>
        </row>
        <row r="328">
          <cell r="B328">
            <v>175501</v>
          </cell>
          <cell r="C328">
            <v>88535</v>
          </cell>
          <cell r="E328">
            <v>153705</v>
          </cell>
          <cell r="F328">
            <v>0</v>
          </cell>
        </row>
        <row r="329">
          <cell r="B329">
            <v>175502</v>
          </cell>
          <cell r="C329">
            <v>0</v>
          </cell>
          <cell r="E329">
            <v>153706</v>
          </cell>
          <cell r="F329">
            <v>0</v>
          </cell>
        </row>
        <row r="330">
          <cell r="B330">
            <v>175600</v>
          </cell>
          <cell r="C330">
            <v>70014</v>
          </cell>
          <cell r="E330">
            <v>153707</v>
          </cell>
          <cell r="F330">
            <v>0</v>
          </cell>
        </row>
        <row r="331">
          <cell r="B331">
            <v>175700</v>
          </cell>
          <cell r="C331">
            <v>12</v>
          </cell>
          <cell r="E331">
            <v>153708</v>
          </cell>
          <cell r="F331">
            <v>0</v>
          </cell>
        </row>
        <row r="332">
          <cell r="B332">
            <v>175800</v>
          </cell>
          <cell r="C332">
            <v>275514</v>
          </cell>
          <cell r="E332">
            <v>153709</v>
          </cell>
          <cell r="F332">
            <v>0</v>
          </cell>
        </row>
        <row r="333">
          <cell r="B333">
            <v>175801</v>
          </cell>
          <cell r="C333">
            <v>3276</v>
          </cell>
          <cell r="E333">
            <v>153711</v>
          </cell>
          <cell r="F333">
            <v>0</v>
          </cell>
        </row>
        <row r="334">
          <cell r="B334">
            <v>175802</v>
          </cell>
          <cell r="C334">
            <v>44360</v>
          </cell>
          <cell r="E334">
            <v>153800</v>
          </cell>
          <cell r="F334">
            <v>0</v>
          </cell>
        </row>
        <row r="335">
          <cell r="B335">
            <v>175803</v>
          </cell>
          <cell r="C335">
            <v>41470</v>
          </cell>
          <cell r="E335">
            <v>153900</v>
          </cell>
          <cell r="F335">
            <v>21132</v>
          </cell>
        </row>
        <row r="336">
          <cell r="B336">
            <v>175804</v>
          </cell>
          <cell r="C336">
            <v>0</v>
          </cell>
          <cell r="E336">
            <v>153901</v>
          </cell>
          <cell r="F336">
            <v>0</v>
          </cell>
        </row>
        <row r="337">
          <cell r="B337">
            <v>175805</v>
          </cell>
          <cell r="C337">
            <v>0</v>
          </cell>
          <cell r="E337">
            <v>153902</v>
          </cell>
          <cell r="F337">
            <v>0</v>
          </cell>
        </row>
        <row r="338">
          <cell r="B338">
            <v>175806</v>
          </cell>
          <cell r="C338">
            <v>2890</v>
          </cell>
          <cell r="E338">
            <v>153903</v>
          </cell>
          <cell r="F338">
            <v>0</v>
          </cell>
        </row>
        <row r="339">
          <cell r="B339">
            <v>175807</v>
          </cell>
          <cell r="C339">
            <v>0</v>
          </cell>
          <cell r="E339">
            <v>153904</v>
          </cell>
          <cell r="F339">
            <v>0</v>
          </cell>
        </row>
        <row r="340">
          <cell r="B340">
            <v>175809</v>
          </cell>
          <cell r="C340">
            <v>0</v>
          </cell>
          <cell r="E340">
            <v>153905</v>
          </cell>
          <cell r="F340">
            <v>0</v>
          </cell>
        </row>
        <row r="341">
          <cell r="B341">
            <v>175810</v>
          </cell>
          <cell r="C341">
            <v>150149</v>
          </cell>
          <cell r="E341">
            <v>153906</v>
          </cell>
          <cell r="F341">
            <v>0</v>
          </cell>
        </row>
        <row r="342">
          <cell r="B342">
            <v>175811</v>
          </cell>
          <cell r="C342">
            <v>0</v>
          </cell>
          <cell r="E342">
            <v>153911</v>
          </cell>
          <cell r="F342">
            <v>21132</v>
          </cell>
        </row>
        <row r="343">
          <cell r="B343">
            <v>175812</v>
          </cell>
          <cell r="C343">
            <v>0</v>
          </cell>
          <cell r="E343">
            <v>154000</v>
          </cell>
          <cell r="F343">
            <v>0</v>
          </cell>
        </row>
        <row r="344">
          <cell r="B344">
            <v>175813</v>
          </cell>
          <cell r="C344">
            <v>36260</v>
          </cell>
          <cell r="E344">
            <v>154100</v>
          </cell>
          <cell r="F344">
            <v>0</v>
          </cell>
        </row>
        <row r="345">
          <cell r="B345">
            <v>175814</v>
          </cell>
          <cell r="C345">
            <v>0</v>
          </cell>
          <cell r="E345">
            <v>154101</v>
          </cell>
          <cell r="F345">
            <v>0</v>
          </cell>
        </row>
        <row r="346">
          <cell r="B346">
            <v>175815</v>
          </cell>
          <cell r="C346">
            <v>526</v>
          </cell>
          <cell r="E346">
            <v>154102</v>
          </cell>
          <cell r="F346">
            <v>0</v>
          </cell>
        </row>
        <row r="347">
          <cell r="B347">
            <v>175816</v>
          </cell>
          <cell r="C347">
            <v>0</v>
          </cell>
          <cell r="E347">
            <v>154103</v>
          </cell>
          <cell r="F347">
            <v>0</v>
          </cell>
        </row>
        <row r="348">
          <cell r="B348">
            <v>175817</v>
          </cell>
          <cell r="C348">
            <v>2094</v>
          </cell>
          <cell r="E348">
            <v>154104</v>
          </cell>
          <cell r="F348">
            <v>0</v>
          </cell>
        </row>
        <row r="349">
          <cell r="B349">
            <v>175818</v>
          </cell>
          <cell r="C349">
            <v>29112</v>
          </cell>
          <cell r="E349">
            <v>154105</v>
          </cell>
          <cell r="F349">
            <v>0</v>
          </cell>
        </row>
        <row r="350">
          <cell r="B350">
            <v>175819</v>
          </cell>
          <cell r="C350">
            <v>32129</v>
          </cell>
          <cell r="E350">
            <v>154111</v>
          </cell>
          <cell r="F350">
            <v>0</v>
          </cell>
        </row>
        <row r="351">
          <cell r="B351">
            <v>175820</v>
          </cell>
          <cell r="C351">
            <v>538</v>
          </cell>
          <cell r="E351">
            <v>154112</v>
          </cell>
          <cell r="F351">
            <v>0</v>
          </cell>
        </row>
        <row r="352">
          <cell r="B352">
            <v>175821</v>
          </cell>
          <cell r="C352">
            <v>1911</v>
          </cell>
          <cell r="E352">
            <v>154113</v>
          </cell>
          <cell r="F352">
            <v>0</v>
          </cell>
        </row>
        <row r="353">
          <cell r="B353">
            <v>175824</v>
          </cell>
          <cell r="C353">
            <v>47579</v>
          </cell>
          <cell r="E353">
            <v>154189</v>
          </cell>
          <cell r="F353">
            <v>0</v>
          </cell>
        </row>
        <row r="354">
          <cell r="B354">
            <v>175825</v>
          </cell>
          <cell r="C354">
            <v>11683</v>
          </cell>
          <cell r="E354">
            <v>154200</v>
          </cell>
          <cell r="F354">
            <v>0</v>
          </cell>
        </row>
        <row r="355">
          <cell r="B355">
            <v>175826</v>
          </cell>
          <cell r="C355">
            <v>5871</v>
          </cell>
          <cell r="E355">
            <v>154201</v>
          </cell>
          <cell r="F355">
            <v>0</v>
          </cell>
        </row>
        <row r="356">
          <cell r="B356">
            <v>175827</v>
          </cell>
          <cell r="C356">
            <v>0</v>
          </cell>
          <cell r="E356">
            <v>154202</v>
          </cell>
          <cell r="F356">
            <v>0</v>
          </cell>
        </row>
        <row r="357">
          <cell r="B357">
            <v>175830</v>
          </cell>
          <cell r="C357">
            <v>8107</v>
          </cell>
          <cell r="E357">
            <v>154203</v>
          </cell>
          <cell r="F357">
            <v>0</v>
          </cell>
        </row>
        <row r="358">
          <cell r="B358">
            <v>175831</v>
          </cell>
          <cell r="C358">
            <v>349</v>
          </cell>
          <cell r="E358">
            <v>154204</v>
          </cell>
          <cell r="F358">
            <v>0</v>
          </cell>
        </row>
        <row r="359">
          <cell r="B359">
            <v>175832</v>
          </cell>
          <cell r="C359">
            <v>0</v>
          </cell>
          <cell r="E359">
            <v>154205</v>
          </cell>
          <cell r="F359">
            <v>0</v>
          </cell>
        </row>
        <row r="360">
          <cell r="B360">
            <v>175833</v>
          </cell>
          <cell r="C360">
            <v>0</v>
          </cell>
          <cell r="E360">
            <v>154206</v>
          </cell>
          <cell r="F360">
            <v>0</v>
          </cell>
        </row>
        <row r="361">
          <cell r="B361">
            <v>175834</v>
          </cell>
          <cell r="C361">
            <v>0</v>
          </cell>
          <cell r="E361">
            <v>154207</v>
          </cell>
          <cell r="F361">
            <v>0</v>
          </cell>
        </row>
        <row r="362">
          <cell r="B362">
            <v>175839</v>
          </cell>
          <cell r="C362">
            <v>7758</v>
          </cell>
          <cell r="E362">
            <v>154208</v>
          </cell>
          <cell r="F362">
            <v>0</v>
          </cell>
        </row>
        <row r="363">
          <cell r="B363">
            <v>175840</v>
          </cell>
          <cell r="C363">
            <v>15399</v>
          </cell>
          <cell r="E363">
            <v>154209</v>
          </cell>
          <cell r="F363">
            <v>0</v>
          </cell>
        </row>
        <row r="364">
          <cell r="B364">
            <v>175841</v>
          </cell>
          <cell r="C364">
            <v>4724</v>
          </cell>
          <cell r="E364">
            <v>154210</v>
          </cell>
          <cell r="F364">
            <v>0</v>
          </cell>
        </row>
        <row r="365">
          <cell r="B365">
            <v>175842</v>
          </cell>
          <cell r="C365">
            <v>2845</v>
          </cell>
          <cell r="E365">
            <v>154211</v>
          </cell>
          <cell r="F365">
            <v>0</v>
          </cell>
        </row>
        <row r="366">
          <cell r="B366">
            <v>175849</v>
          </cell>
          <cell r="C366">
            <v>7829</v>
          </cell>
          <cell r="E366">
            <v>154221</v>
          </cell>
          <cell r="F366">
            <v>0</v>
          </cell>
        </row>
        <row r="367">
          <cell r="B367">
            <v>175851</v>
          </cell>
          <cell r="C367">
            <v>426</v>
          </cell>
          <cell r="E367">
            <v>154300</v>
          </cell>
          <cell r="F367">
            <v>0</v>
          </cell>
        </row>
        <row r="368">
          <cell r="B368">
            <v>175852</v>
          </cell>
          <cell r="C368">
            <v>0</v>
          </cell>
          <cell r="E368">
            <v>154400</v>
          </cell>
          <cell r="F368">
            <v>0</v>
          </cell>
        </row>
        <row r="369">
          <cell r="B369">
            <v>175853</v>
          </cell>
          <cell r="C369">
            <v>278</v>
          </cell>
          <cell r="E369">
            <v>154500</v>
          </cell>
          <cell r="F369">
            <v>0</v>
          </cell>
        </row>
        <row r="370">
          <cell r="B370">
            <v>175854</v>
          </cell>
          <cell r="C370">
            <v>0</v>
          </cell>
          <cell r="E370">
            <v>154600</v>
          </cell>
          <cell r="F370">
            <v>0</v>
          </cell>
        </row>
        <row r="371">
          <cell r="B371">
            <v>175855</v>
          </cell>
          <cell r="C371">
            <v>0</v>
          </cell>
          <cell r="E371">
            <v>154601</v>
          </cell>
          <cell r="F371">
            <v>0</v>
          </cell>
        </row>
        <row r="372">
          <cell r="B372">
            <v>175856</v>
          </cell>
          <cell r="C372">
            <v>0</v>
          </cell>
          <cell r="E372">
            <v>154602</v>
          </cell>
          <cell r="F372">
            <v>0</v>
          </cell>
        </row>
        <row r="373">
          <cell r="B373">
            <v>175857</v>
          </cell>
          <cell r="C373">
            <v>2226</v>
          </cell>
          <cell r="E373">
            <v>154603</v>
          </cell>
          <cell r="F373">
            <v>0</v>
          </cell>
        </row>
        <row r="374">
          <cell r="B374">
            <v>175858</v>
          </cell>
          <cell r="C374">
            <v>10948</v>
          </cell>
          <cell r="E374">
            <v>154611</v>
          </cell>
          <cell r="F374">
            <v>0</v>
          </cell>
        </row>
        <row r="375">
          <cell r="B375">
            <v>175859</v>
          </cell>
          <cell r="C375">
            <v>2208</v>
          </cell>
          <cell r="E375">
            <v>154651</v>
          </cell>
          <cell r="F375">
            <v>0</v>
          </cell>
        </row>
        <row r="376">
          <cell r="B376">
            <v>175860</v>
          </cell>
          <cell r="C376">
            <v>0</v>
          </cell>
          <cell r="E376">
            <v>154652</v>
          </cell>
          <cell r="F376">
            <v>0</v>
          </cell>
        </row>
        <row r="377">
          <cell r="B377">
            <v>175861</v>
          </cell>
          <cell r="C377">
            <v>0</v>
          </cell>
          <cell r="E377">
            <v>154653</v>
          </cell>
          <cell r="F377">
            <v>0</v>
          </cell>
        </row>
        <row r="378">
          <cell r="B378">
            <v>175862</v>
          </cell>
          <cell r="C378">
            <v>1569</v>
          </cell>
          <cell r="E378">
            <v>157000</v>
          </cell>
          <cell r="F378">
            <v>225328</v>
          </cell>
        </row>
        <row r="379">
          <cell r="B379">
            <v>175863</v>
          </cell>
          <cell r="C379">
            <v>10283</v>
          </cell>
          <cell r="E379">
            <v>157100</v>
          </cell>
          <cell r="F379">
            <v>225328</v>
          </cell>
        </row>
        <row r="380">
          <cell r="B380">
            <v>175864</v>
          </cell>
          <cell r="C380">
            <v>0</v>
          </cell>
          <cell r="E380">
            <v>158000</v>
          </cell>
          <cell r="F380">
            <v>1487320</v>
          </cell>
        </row>
        <row r="381">
          <cell r="B381">
            <v>175865</v>
          </cell>
          <cell r="C381">
            <v>0</v>
          </cell>
          <cell r="E381">
            <v>158100</v>
          </cell>
          <cell r="F381">
            <v>1221782</v>
          </cell>
        </row>
        <row r="382">
          <cell r="B382">
            <v>175871</v>
          </cell>
          <cell r="C382">
            <v>8732</v>
          </cell>
          <cell r="E382">
            <v>158200</v>
          </cell>
          <cell r="F382">
            <v>265528</v>
          </cell>
        </row>
        <row r="383">
          <cell r="B383">
            <v>175900</v>
          </cell>
          <cell r="C383">
            <v>0</v>
          </cell>
          <cell r="E383">
            <v>158300</v>
          </cell>
          <cell r="F383">
            <v>10</v>
          </cell>
        </row>
        <row r="384">
          <cell r="B384">
            <v>177000</v>
          </cell>
          <cell r="C384">
            <v>19743</v>
          </cell>
          <cell r="E384">
            <v>159000</v>
          </cell>
          <cell r="F384">
            <v>2302709</v>
          </cell>
        </row>
        <row r="385">
          <cell r="B385">
            <v>177100</v>
          </cell>
          <cell r="C385">
            <v>19743</v>
          </cell>
          <cell r="E385">
            <v>159100</v>
          </cell>
          <cell r="F385">
            <v>2297632</v>
          </cell>
        </row>
        <row r="386">
          <cell r="B386">
            <v>178000</v>
          </cell>
          <cell r="C386">
            <v>1487320</v>
          </cell>
          <cell r="E386">
            <v>159101</v>
          </cell>
          <cell r="F386">
            <v>0</v>
          </cell>
        </row>
        <row r="387">
          <cell r="B387">
            <v>178100</v>
          </cell>
          <cell r="C387">
            <v>1221782</v>
          </cell>
          <cell r="E387">
            <v>159102</v>
          </cell>
          <cell r="F387">
            <v>322</v>
          </cell>
        </row>
        <row r="388">
          <cell r="B388">
            <v>178200</v>
          </cell>
          <cell r="C388">
            <v>265528</v>
          </cell>
          <cell r="E388">
            <v>159103</v>
          </cell>
          <cell r="F388">
            <v>124</v>
          </cell>
        </row>
        <row r="389">
          <cell r="B389">
            <v>178300</v>
          </cell>
          <cell r="C389">
            <v>10</v>
          </cell>
          <cell r="E389">
            <v>159104</v>
          </cell>
          <cell r="F389">
            <v>1435</v>
          </cell>
        </row>
        <row r="390">
          <cell r="B390">
            <v>179000</v>
          </cell>
          <cell r="C390">
            <v>1117456</v>
          </cell>
          <cell r="E390">
            <v>159105</v>
          </cell>
          <cell r="F390">
            <v>33</v>
          </cell>
        </row>
        <row r="391">
          <cell r="B391">
            <v>179100</v>
          </cell>
          <cell r="C391">
            <v>213107</v>
          </cell>
          <cell r="E391">
            <v>159106</v>
          </cell>
          <cell r="F391">
            <v>1403</v>
          </cell>
        </row>
        <row r="392">
          <cell r="B392">
            <v>179101</v>
          </cell>
          <cell r="C392">
            <v>213107</v>
          </cell>
          <cell r="E392">
            <v>159111</v>
          </cell>
          <cell r="F392">
            <v>1132</v>
          </cell>
        </row>
        <row r="393">
          <cell r="B393">
            <v>179102</v>
          </cell>
          <cell r="C393">
            <v>0</v>
          </cell>
          <cell r="E393">
            <v>159112</v>
          </cell>
          <cell r="F393">
            <v>0</v>
          </cell>
        </row>
        <row r="394">
          <cell r="B394">
            <v>179103</v>
          </cell>
          <cell r="C394">
            <v>0</v>
          </cell>
          <cell r="E394">
            <v>159113</v>
          </cell>
          <cell r="F394">
            <v>1132</v>
          </cell>
        </row>
        <row r="395">
          <cell r="B395">
            <v>179104</v>
          </cell>
          <cell r="C395">
            <v>0</v>
          </cell>
          <cell r="E395">
            <v>159116</v>
          </cell>
          <cell r="F395">
            <v>1994569</v>
          </cell>
        </row>
        <row r="396">
          <cell r="B396">
            <v>179105</v>
          </cell>
          <cell r="C396">
            <v>0</v>
          </cell>
          <cell r="E396">
            <v>159117</v>
          </cell>
          <cell r="F396">
            <v>63414</v>
          </cell>
        </row>
        <row r="397">
          <cell r="B397">
            <v>179106</v>
          </cell>
          <cell r="C397">
            <v>0</v>
          </cell>
          <cell r="E397">
            <v>159118</v>
          </cell>
          <cell r="F397">
            <v>3399</v>
          </cell>
        </row>
        <row r="398">
          <cell r="B398">
            <v>179111</v>
          </cell>
          <cell r="C398">
            <v>0</v>
          </cell>
          <cell r="E398">
            <v>159119</v>
          </cell>
          <cell r="F398">
            <v>186430</v>
          </cell>
        </row>
        <row r="399">
          <cell r="B399">
            <v>179161</v>
          </cell>
          <cell r="C399">
            <v>0</v>
          </cell>
          <cell r="E399">
            <v>159120</v>
          </cell>
          <cell r="F399">
            <v>46232</v>
          </cell>
        </row>
        <row r="400">
          <cell r="B400">
            <v>179200</v>
          </cell>
          <cell r="C400">
            <v>890973</v>
          </cell>
          <cell r="E400">
            <v>159121</v>
          </cell>
          <cell r="F400">
            <v>574</v>
          </cell>
        </row>
        <row r="401">
          <cell r="B401">
            <v>179201</v>
          </cell>
          <cell r="C401">
            <v>630340</v>
          </cell>
          <cell r="E401">
            <v>159122</v>
          </cell>
          <cell r="F401">
            <v>0</v>
          </cell>
        </row>
        <row r="402">
          <cell r="B402">
            <v>179202</v>
          </cell>
          <cell r="C402">
            <v>38737</v>
          </cell>
          <cell r="E402">
            <v>159151</v>
          </cell>
          <cell r="F402">
            <v>0</v>
          </cell>
        </row>
        <row r="403">
          <cell r="B403">
            <v>179203</v>
          </cell>
          <cell r="C403">
            <v>554792</v>
          </cell>
          <cell r="E403">
            <v>159200</v>
          </cell>
          <cell r="F403">
            <v>0</v>
          </cell>
        </row>
        <row r="404">
          <cell r="B404">
            <v>179204</v>
          </cell>
          <cell r="C404">
            <v>142</v>
          </cell>
          <cell r="E404">
            <v>159201</v>
          </cell>
          <cell r="F404">
            <v>0</v>
          </cell>
        </row>
        <row r="405">
          <cell r="B405">
            <v>179205</v>
          </cell>
          <cell r="C405">
            <v>787</v>
          </cell>
          <cell r="E405">
            <v>159202</v>
          </cell>
          <cell r="F405">
            <v>0</v>
          </cell>
        </row>
        <row r="406">
          <cell r="B406">
            <v>179206</v>
          </cell>
          <cell r="C406">
            <v>58</v>
          </cell>
          <cell r="E406">
            <v>159211</v>
          </cell>
          <cell r="F406">
            <v>0</v>
          </cell>
        </row>
        <row r="407">
          <cell r="B407">
            <v>179207</v>
          </cell>
          <cell r="C407">
            <v>58</v>
          </cell>
          <cell r="E407">
            <v>159300</v>
          </cell>
          <cell r="F407">
            <v>668</v>
          </cell>
        </row>
        <row r="408">
          <cell r="B408">
            <v>179208</v>
          </cell>
          <cell r="C408">
            <v>35</v>
          </cell>
          <cell r="E408">
            <v>159301</v>
          </cell>
          <cell r="F408">
            <v>0</v>
          </cell>
        </row>
        <row r="409">
          <cell r="B409">
            <v>179209</v>
          </cell>
          <cell r="C409">
            <v>2275</v>
          </cell>
          <cell r="E409">
            <v>159302</v>
          </cell>
          <cell r="F409">
            <v>0</v>
          </cell>
        </row>
        <row r="410">
          <cell r="B410">
            <v>179210</v>
          </cell>
          <cell r="C410">
            <v>33131</v>
          </cell>
          <cell r="E410">
            <v>159303</v>
          </cell>
          <cell r="F410">
            <v>0</v>
          </cell>
        </row>
        <row r="411">
          <cell r="B411">
            <v>179211</v>
          </cell>
          <cell r="C411">
            <v>324</v>
          </cell>
          <cell r="E411">
            <v>159304</v>
          </cell>
          <cell r="F411">
            <v>0</v>
          </cell>
        </row>
        <row r="412">
          <cell r="B412">
            <v>179212</v>
          </cell>
          <cell r="C412">
            <v>0</v>
          </cell>
          <cell r="E412">
            <v>159309</v>
          </cell>
          <cell r="F412">
            <v>156</v>
          </cell>
        </row>
        <row r="413">
          <cell r="B413">
            <v>179213</v>
          </cell>
          <cell r="C413">
            <v>0</v>
          </cell>
          <cell r="E413">
            <v>159307</v>
          </cell>
          <cell r="F413">
            <v>156</v>
          </cell>
        </row>
        <row r="414">
          <cell r="B414">
            <v>179214</v>
          </cell>
          <cell r="C414">
            <v>0</v>
          </cell>
          <cell r="E414">
            <v>159308</v>
          </cell>
          <cell r="F414">
            <v>0</v>
          </cell>
        </row>
        <row r="415">
          <cell r="B415">
            <v>179215</v>
          </cell>
          <cell r="C415">
            <v>0</v>
          </cell>
          <cell r="E415">
            <v>159311</v>
          </cell>
          <cell r="F415">
            <v>0</v>
          </cell>
        </row>
        <row r="416">
          <cell r="B416">
            <v>179216</v>
          </cell>
          <cell r="C416">
            <v>0</v>
          </cell>
          <cell r="E416">
            <v>159312</v>
          </cell>
          <cell r="F416">
            <v>0</v>
          </cell>
        </row>
        <row r="417">
          <cell r="B417">
            <v>179220</v>
          </cell>
          <cell r="C417">
            <v>258078</v>
          </cell>
          <cell r="E417">
            <v>159313</v>
          </cell>
          <cell r="F417">
            <v>0</v>
          </cell>
        </row>
        <row r="418">
          <cell r="B418">
            <v>179221</v>
          </cell>
          <cell r="C418">
            <v>0</v>
          </cell>
          <cell r="E418">
            <v>159331</v>
          </cell>
          <cell r="F418">
            <v>0</v>
          </cell>
        </row>
        <row r="419">
          <cell r="B419">
            <v>179222</v>
          </cell>
          <cell r="C419">
            <v>203107</v>
          </cell>
          <cell r="E419">
            <v>159332</v>
          </cell>
          <cell r="F419">
            <v>0</v>
          </cell>
        </row>
        <row r="420">
          <cell r="B420">
            <v>179223</v>
          </cell>
          <cell r="C420">
            <v>0</v>
          </cell>
          <cell r="E420">
            <v>159333</v>
          </cell>
          <cell r="F420">
            <v>0</v>
          </cell>
        </row>
        <row r="421">
          <cell r="B421">
            <v>179224</v>
          </cell>
          <cell r="C421">
            <v>0</v>
          </cell>
          <cell r="E421">
            <v>159341</v>
          </cell>
          <cell r="F421">
            <v>0</v>
          </cell>
        </row>
        <row r="422">
          <cell r="B422">
            <v>179225</v>
          </cell>
          <cell r="C422">
            <v>0</v>
          </cell>
          <cell r="E422">
            <v>159342</v>
          </cell>
          <cell r="F422">
            <v>0</v>
          </cell>
        </row>
        <row r="423">
          <cell r="B423">
            <v>179226</v>
          </cell>
          <cell r="C423">
            <v>0</v>
          </cell>
          <cell r="E423">
            <v>159343</v>
          </cell>
          <cell r="F423">
            <v>0</v>
          </cell>
        </row>
        <row r="424">
          <cell r="B424">
            <v>179227</v>
          </cell>
          <cell r="C424">
            <v>15993</v>
          </cell>
          <cell r="E424">
            <v>159351</v>
          </cell>
          <cell r="F424">
            <v>512</v>
          </cell>
        </row>
        <row r="425">
          <cell r="B425">
            <v>179228</v>
          </cell>
          <cell r="C425">
            <v>0</v>
          </cell>
          <cell r="E425">
            <v>159361</v>
          </cell>
          <cell r="F425">
            <v>0</v>
          </cell>
        </row>
        <row r="426">
          <cell r="B426">
            <v>179229</v>
          </cell>
          <cell r="C426">
            <v>0</v>
          </cell>
          <cell r="E426">
            <v>159362</v>
          </cell>
          <cell r="F426">
            <v>0</v>
          </cell>
        </row>
        <row r="427">
          <cell r="B427">
            <v>179230</v>
          </cell>
          <cell r="C427">
            <v>0</v>
          </cell>
          <cell r="E427">
            <v>159363</v>
          </cell>
          <cell r="F427">
            <v>0</v>
          </cell>
        </row>
        <row r="428">
          <cell r="B428">
            <v>179231</v>
          </cell>
          <cell r="C428">
            <v>0</v>
          </cell>
          <cell r="E428">
            <v>159500</v>
          </cell>
          <cell r="F428">
            <v>0</v>
          </cell>
        </row>
        <row r="429">
          <cell r="B429">
            <v>179232</v>
          </cell>
          <cell r="C429">
            <v>0</v>
          </cell>
          <cell r="E429">
            <v>159510</v>
          </cell>
          <cell r="F429">
            <v>0</v>
          </cell>
        </row>
        <row r="430">
          <cell r="B430">
            <v>179233</v>
          </cell>
          <cell r="C430">
            <v>19222</v>
          </cell>
          <cell r="E430">
            <v>159511</v>
          </cell>
          <cell r="F430">
            <v>0</v>
          </cell>
        </row>
        <row r="431">
          <cell r="B431">
            <v>179234</v>
          </cell>
          <cell r="C431">
            <v>16469</v>
          </cell>
          <cell r="E431">
            <v>159512</v>
          </cell>
          <cell r="F431">
            <v>0</v>
          </cell>
        </row>
        <row r="432">
          <cell r="B432">
            <v>179235</v>
          </cell>
          <cell r="C432">
            <v>0</v>
          </cell>
          <cell r="E432">
            <v>159530</v>
          </cell>
          <cell r="F432">
            <v>0</v>
          </cell>
        </row>
        <row r="433">
          <cell r="B433">
            <v>179236</v>
          </cell>
          <cell r="C433">
            <v>3287</v>
          </cell>
          <cell r="E433">
            <v>159531</v>
          </cell>
          <cell r="F433">
            <v>0</v>
          </cell>
        </row>
        <row r="434">
          <cell r="B434">
            <v>179237</v>
          </cell>
          <cell r="C434">
            <v>0</v>
          </cell>
          <cell r="E434">
            <v>159532</v>
          </cell>
          <cell r="F434">
            <v>0</v>
          </cell>
        </row>
        <row r="435">
          <cell r="B435">
            <v>179238</v>
          </cell>
          <cell r="C435">
            <v>0</v>
          </cell>
          <cell r="E435">
            <v>159540</v>
          </cell>
          <cell r="F435">
            <v>0</v>
          </cell>
        </row>
        <row r="436">
          <cell r="B436">
            <v>179251</v>
          </cell>
          <cell r="C436">
            <v>2555</v>
          </cell>
          <cell r="E436">
            <v>159541</v>
          </cell>
          <cell r="F436">
            <v>0</v>
          </cell>
        </row>
        <row r="437">
          <cell r="B437">
            <v>179252</v>
          </cell>
          <cell r="C437">
            <v>29</v>
          </cell>
          <cell r="E437">
            <v>159542</v>
          </cell>
          <cell r="F437">
            <v>0</v>
          </cell>
        </row>
        <row r="438">
          <cell r="B438">
            <v>179253</v>
          </cell>
          <cell r="C438">
            <v>388</v>
          </cell>
          <cell r="E438">
            <v>159900</v>
          </cell>
          <cell r="F438">
            <v>4409</v>
          </cell>
        </row>
        <row r="439">
          <cell r="B439">
            <v>179254</v>
          </cell>
          <cell r="C439">
            <v>2138</v>
          </cell>
          <cell r="E439">
            <v>159901</v>
          </cell>
          <cell r="F439">
            <v>0</v>
          </cell>
        </row>
        <row r="440">
          <cell r="B440">
            <v>179255</v>
          </cell>
          <cell r="C440">
            <v>0</v>
          </cell>
          <cell r="E440">
            <v>159902</v>
          </cell>
          <cell r="F440">
            <v>0</v>
          </cell>
        </row>
        <row r="441">
          <cell r="B441">
            <v>179300</v>
          </cell>
          <cell r="C441">
            <v>10726</v>
          </cell>
          <cell r="E441">
            <v>159903</v>
          </cell>
          <cell r="F441">
            <v>0</v>
          </cell>
        </row>
        <row r="442">
          <cell r="B442">
            <v>179301</v>
          </cell>
          <cell r="C442">
            <v>0</v>
          </cell>
          <cell r="E442">
            <v>159904</v>
          </cell>
          <cell r="F442">
            <v>0</v>
          </cell>
        </row>
        <row r="443">
          <cell r="B443">
            <v>179302</v>
          </cell>
          <cell r="C443">
            <v>0</v>
          </cell>
          <cell r="E443">
            <v>159905</v>
          </cell>
          <cell r="F443">
            <v>0</v>
          </cell>
        </row>
        <row r="444">
          <cell r="B444">
            <v>179303</v>
          </cell>
          <cell r="C444">
            <v>0</v>
          </cell>
          <cell r="E444">
            <v>159906</v>
          </cell>
          <cell r="F444">
            <v>0</v>
          </cell>
        </row>
        <row r="445">
          <cell r="B445">
            <v>179304</v>
          </cell>
          <cell r="C445">
            <v>570</v>
          </cell>
          <cell r="E445">
            <v>159907</v>
          </cell>
          <cell r="F445">
            <v>0</v>
          </cell>
        </row>
        <row r="446">
          <cell r="B446">
            <v>179305</v>
          </cell>
          <cell r="C446">
            <v>0</v>
          </cell>
          <cell r="E446">
            <v>159908</v>
          </cell>
          <cell r="F446">
            <v>0</v>
          </cell>
        </row>
        <row r="447">
          <cell r="B447">
            <v>179306</v>
          </cell>
          <cell r="C447">
            <v>2</v>
          </cell>
          <cell r="E447">
            <v>159909</v>
          </cell>
          <cell r="F447">
            <v>0</v>
          </cell>
        </row>
        <row r="448">
          <cell r="B448">
            <v>179316</v>
          </cell>
          <cell r="C448">
            <v>0</v>
          </cell>
          <cell r="E448">
            <v>159910</v>
          </cell>
          <cell r="F448">
            <v>0</v>
          </cell>
        </row>
        <row r="449">
          <cell r="B449">
            <v>179317</v>
          </cell>
          <cell r="C449">
            <v>0</v>
          </cell>
          <cell r="E449">
            <v>159912</v>
          </cell>
          <cell r="F449">
            <v>0</v>
          </cell>
        </row>
        <row r="450">
          <cell r="B450">
            <v>179318</v>
          </cell>
          <cell r="C450">
            <v>2</v>
          </cell>
          <cell r="E450">
            <v>159913</v>
          </cell>
          <cell r="F450">
            <v>0</v>
          </cell>
        </row>
        <row r="451">
          <cell r="B451">
            <v>179319</v>
          </cell>
          <cell r="C451">
            <v>0</v>
          </cell>
          <cell r="E451">
            <v>159914</v>
          </cell>
          <cell r="F451">
            <v>0</v>
          </cell>
        </row>
        <row r="452">
          <cell r="B452">
            <v>179307</v>
          </cell>
          <cell r="C452">
            <v>0</v>
          </cell>
          <cell r="E452">
            <v>159915</v>
          </cell>
          <cell r="F452">
            <v>0</v>
          </cell>
        </row>
        <row r="453">
          <cell r="B453">
            <v>179308</v>
          </cell>
          <cell r="C453">
            <v>10154</v>
          </cell>
          <cell r="E453">
            <v>159916</v>
          </cell>
          <cell r="F453">
            <v>0</v>
          </cell>
        </row>
        <row r="454">
          <cell r="B454">
            <v>179309</v>
          </cell>
          <cell r="C454">
            <v>0</v>
          </cell>
          <cell r="E454">
            <v>159917</v>
          </cell>
          <cell r="F454">
            <v>0</v>
          </cell>
        </row>
        <row r="455">
          <cell r="B455">
            <v>179311</v>
          </cell>
          <cell r="C455">
            <v>0</v>
          </cell>
          <cell r="E455">
            <v>159911</v>
          </cell>
          <cell r="F455">
            <v>4409</v>
          </cell>
        </row>
        <row r="456">
          <cell r="B456">
            <v>179315</v>
          </cell>
          <cell r="C456">
            <v>0</v>
          </cell>
          <cell r="E456">
            <v>160000</v>
          </cell>
          <cell r="F456">
            <v>60093</v>
          </cell>
        </row>
        <row r="457">
          <cell r="B457">
            <v>179400</v>
          </cell>
          <cell r="C457">
            <v>2652</v>
          </cell>
          <cell r="E457">
            <v>160100</v>
          </cell>
          <cell r="F457">
            <v>0</v>
          </cell>
        </row>
        <row r="458">
          <cell r="B458">
            <v>179401</v>
          </cell>
          <cell r="C458">
            <v>0</v>
          </cell>
          <cell r="E458">
            <v>160200</v>
          </cell>
          <cell r="F458">
            <v>0</v>
          </cell>
        </row>
        <row r="459">
          <cell r="B459">
            <v>179402</v>
          </cell>
          <cell r="C459">
            <v>0</v>
          </cell>
          <cell r="E459">
            <v>160300</v>
          </cell>
          <cell r="F459">
            <v>0</v>
          </cell>
        </row>
        <row r="460">
          <cell r="B460">
            <v>179403</v>
          </cell>
          <cell r="C460">
            <v>0</v>
          </cell>
          <cell r="E460">
            <v>160400</v>
          </cell>
          <cell r="F460">
            <v>0</v>
          </cell>
        </row>
        <row r="461">
          <cell r="B461">
            <v>179411</v>
          </cell>
          <cell r="C461">
            <v>2587</v>
          </cell>
          <cell r="E461">
            <v>160500</v>
          </cell>
          <cell r="F461">
            <v>0</v>
          </cell>
        </row>
        <row r="462">
          <cell r="B462">
            <v>179412</v>
          </cell>
          <cell r="C462">
            <v>1401</v>
          </cell>
          <cell r="E462">
            <v>160501</v>
          </cell>
          <cell r="F462">
            <v>0</v>
          </cell>
        </row>
        <row r="463">
          <cell r="B463">
            <v>179413</v>
          </cell>
          <cell r="C463">
            <v>1186</v>
          </cell>
          <cell r="E463">
            <v>160502</v>
          </cell>
          <cell r="F463">
            <v>0</v>
          </cell>
        </row>
        <row r="464">
          <cell r="B464">
            <v>179421</v>
          </cell>
          <cell r="C464">
            <v>0</v>
          </cell>
          <cell r="E464">
            <v>160511</v>
          </cell>
          <cell r="F464">
            <v>0</v>
          </cell>
        </row>
        <row r="465">
          <cell r="B465">
            <v>179422</v>
          </cell>
          <cell r="C465">
            <v>0</v>
          </cell>
          <cell r="E465">
            <v>160512</v>
          </cell>
          <cell r="F465">
            <v>0</v>
          </cell>
        </row>
        <row r="466">
          <cell r="B466">
            <v>179423</v>
          </cell>
          <cell r="C466">
            <v>0</v>
          </cell>
          <cell r="E466">
            <v>160503</v>
          </cell>
          <cell r="F466">
            <v>0</v>
          </cell>
        </row>
        <row r="467">
          <cell r="B467">
            <v>179431</v>
          </cell>
          <cell r="C467">
            <v>65</v>
          </cell>
          <cell r="E467">
            <v>160514</v>
          </cell>
          <cell r="F467">
            <v>0</v>
          </cell>
        </row>
        <row r="468">
          <cell r="B468">
            <v>179432</v>
          </cell>
          <cell r="C468">
            <v>32</v>
          </cell>
          <cell r="E468">
            <v>160515</v>
          </cell>
          <cell r="F468">
            <v>0</v>
          </cell>
        </row>
        <row r="469">
          <cell r="B469">
            <v>179433</v>
          </cell>
          <cell r="C469">
            <v>33</v>
          </cell>
          <cell r="E469">
            <v>160504</v>
          </cell>
          <cell r="F469">
            <v>0</v>
          </cell>
        </row>
        <row r="470">
          <cell r="B470">
            <v>179439</v>
          </cell>
          <cell r="C470">
            <v>0</v>
          </cell>
          <cell r="E470">
            <v>160517</v>
          </cell>
          <cell r="F470">
            <v>0</v>
          </cell>
        </row>
        <row r="471">
          <cell r="B471">
            <v>179437</v>
          </cell>
          <cell r="C471">
            <v>0</v>
          </cell>
          <cell r="E471">
            <v>160518</v>
          </cell>
          <cell r="F471">
            <v>0</v>
          </cell>
        </row>
        <row r="472">
          <cell r="B472">
            <v>179438</v>
          </cell>
          <cell r="C472">
            <v>0</v>
          </cell>
          <cell r="E472">
            <v>160505</v>
          </cell>
          <cell r="F472">
            <v>0</v>
          </cell>
        </row>
        <row r="473">
          <cell r="B473">
            <v>179441</v>
          </cell>
          <cell r="C473">
            <v>0</v>
          </cell>
          <cell r="E473">
            <v>160506</v>
          </cell>
          <cell r="F473">
            <v>0</v>
          </cell>
        </row>
        <row r="474">
          <cell r="B474">
            <v>179442</v>
          </cell>
          <cell r="C474">
            <v>0</v>
          </cell>
          <cell r="E474">
            <v>160507</v>
          </cell>
          <cell r="F474">
            <v>0</v>
          </cell>
        </row>
        <row r="475">
          <cell r="B475">
            <v>179443</v>
          </cell>
          <cell r="C475">
            <v>0</v>
          </cell>
          <cell r="E475">
            <v>160510</v>
          </cell>
          <cell r="F475">
            <v>0</v>
          </cell>
        </row>
        <row r="476">
          <cell r="B476">
            <v>179500</v>
          </cell>
          <cell r="C476">
            <v>0</v>
          </cell>
          <cell r="E476">
            <v>160521</v>
          </cell>
          <cell r="F476">
            <v>0</v>
          </cell>
        </row>
        <row r="477">
          <cell r="B477">
            <v>179510</v>
          </cell>
          <cell r="C477">
            <v>0</v>
          </cell>
          <cell r="E477">
            <v>160600</v>
          </cell>
          <cell r="F477">
            <v>0</v>
          </cell>
        </row>
        <row r="478">
          <cell r="B478">
            <v>179511</v>
          </cell>
          <cell r="C478">
            <v>0</v>
          </cell>
          <cell r="E478">
            <v>160700</v>
          </cell>
          <cell r="F478">
            <v>51503</v>
          </cell>
        </row>
        <row r="479">
          <cell r="B479">
            <v>179512</v>
          </cell>
          <cell r="C479">
            <v>0</v>
          </cell>
          <cell r="E479">
            <v>160701</v>
          </cell>
          <cell r="F479">
            <v>0</v>
          </cell>
        </row>
        <row r="480">
          <cell r="B480">
            <v>179530</v>
          </cell>
          <cell r="C480">
            <v>0</v>
          </cell>
          <cell r="E480">
            <v>160702</v>
          </cell>
          <cell r="F480">
            <v>51503</v>
          </cell>
        </row>
        <row r="481">
          <cell r="B481">
            <v>179531</v>
          </cell>
          <cell r="C481">
            <v>0</v>
          </cell>
          <cell r="E481">
            <v>160703</v>
          </cell>
          <cell r="F481">
            <v>0</v>
          </cell>
        </row>
        <row r="482">
          <cell r="B482">
            <v>179532</v>
          </cell>
          <cell r="C482">
            <v>0</v>
          </cell>
          <cell r="E482">
            <v>160711</v>
          </cell>
          <cell r="F482">
            <v>0</v>
          </cell>
        </row>
        <row r="483">
          <cell r="B483">
            <v>179533</v>
          </cell>
          <cell r="C483">
            <v>0</v>
          </cell>
          <cell r="E483">
            <v>160721</v>
          </cell>
          <cell r="F483">
            <v>0</v>
          </cell>
        </row>
        <row r="484">
          <cell r="B484">
            <v>179534</v>
          </cell>
          <cell r="C484">
            <v>0</v>
          </cell>
          <cell r="E484">
            <v>160722</v>
          </cell>
          <cell r="F484">
            <v>0</v>
          </cell>
        </row>
        <row r="485">
          <cell r="B485">
            <v>179600</v>
          </cell>
          <cell r="C485">
            <v>0</v>
          </cell>
          <cell r="E485">
            <v>160723</v>
          </cell>
          <cell r="F485">
            <v>0</v>
          </cell>
        </row>
        <row r="486">
          <cell r="B486">
            <v>179610</v>
          </cell>
          <cell r="C486">
            <v>0</v>
          </cell>
          <cell r="E486">
            <v>160724</v>
          </cell>
          <cell r="F486">
            <v>0</v>
          </cell>
        </row>
        <row r="487">
          <cell r="B487">
            <v>179611</v>
          </cell>
          <cell r="C487">
            <v>0</v>
          </cell>
          <cell r="E487">
            <v>160800</v>
          </cell>
          <cell r="F487">
            <v>0</v>
          </cell>
        </row>
        <row r="488">
          <cell r="B488">
            <v>180000</v>
          </cell>
          <cell r="C488">
            <v>57948</v>
          </cell>
          <cell r="E488">
            <v>160900</v>
          </cell>
          <cell r="F488">
            <v>0</v>
          </cell>
        </row>
        <row r="489">
          <cell r="B489">
            <v>180100</v>
          </cell>
          <cell r="C489">
            <v>34</v>
          </cell>
          <cell r="E489">
            <v>161000</v>
          </cell>
          <cell r="F489">
            <v>0</v>
          </cell>
        </row>
        <row r="490">
          <cell r="B490">
            <v>180200</v>
          </cell>
          <cell r="C490">
            <v>0</v>
          </cell>
          <cell r="E490">
            <v>161001</v>
          </cell>
          <cell r="F490">
            <v>0</v>
          </cell>
        </row>
        <row r="491">
          <cell r="B491">
            <v>180300</v>
          </cell>
          <cell r="C491">
            <v>0</v>
          </cell>
          <cell r="E491">
            <v>161002</v>
          </cell>
          <cell r="F491">
            <v>0</v>
          </cell>
        </row>
        <row r="492">
          <cell r="B492">
            <v>180400</v>
          </cell>
          <cell r="C492">
            <v>0</v>
          </cell>
          <cell r="E492">
            <v>161100</v>
          </cell>
          <cell r="F492">
            <v>0</v>
          </cell>
        </row>
        <row r="493">
          <cell r="B493">
            <v>180401</v>
          </cell>
          <cell r="C493">
            <v>0</v>
          </cell>
          <cell r="E493">
            <v>161101</v>
          </cell>
          <cell r="F493">
            <v>0</v>
          </cell>
        </row>
        <row r="494">
          <cell r="B494">
            <v>180402</v>
          </cell>
          <cell r="C494">
            <v>0</v>
          </cell>
          <cell r="E494">
            <v>161102</v>
          </cell>
          <cell r="F494">
            <v>0</v>
          </cell>
        </row>
        <row r="495">
          <cell r="B495">
            <v>180411</v>
          </cell>
          <cell r="C495">
            <v>0</v>
          </cell>
          <cell r="E495">
            <v>161103</v>
          </cell>
          <cell r="F495">
            <v>0</v>
          </cell>
        </row>
        <row r="496">
          <cell r="B496">
            <v>180412</v>
          </cell>
          <cell r="C496">
            <v>0</v>
          </cell>
          <cell r="E496">
            <v>161111</v>
          </cell>
          <cell r="F496">
            <v>0</v>
          </cell>
        </row>
        <row r="497">
          <cell r="B497">
            <v>180403</v>
          </cell>
          <cell r="C497">
            <v>0</v>
          </cell>
          <cell r="E497">
            <v>161200</v>
          </cell>
          <cell r="F497">
            <v>0</v>
          </cell>
        </row>
        <row r="498">
          <cell r="B498">
            <v>180414</v>
          </cell>
          <cell r="C498">
            <v>0</v>
          </cell>
          <cell r="E498">
            <v>161300</v>
          </cell>
          <cell r="F498">
            <v>0</v>
          </cell>
        </row>
        <row r="499">
          <cell r="B499">
            <v>180415</v>
          </cell>
          <cell r="C499">
            <v>0</v>
          </cell>
          <cell r="E499">
            <v>161301</v>
          </cell>
          <cell r="F499">
            <v>0</v>
          </cell>
        </row>
        <row r="500">
          <cell r="B500">
            <v>180404</v>
          </cell>
          <cell r="C500">
            <v>0</v>
          </cell>
          <cell r="E500">
            <v>161302</v>
          </cell>
          <cell r="F500">
            <v>0</v>
          </cell>
        </row>
        <row r="501">
          <cell r="B501">
            <v>180417</v>
          </cell>
          <cell r="C501">
            <v>0</v>
          </cell>
          <cell r="E501">
            <v>161303</v>
          </cell>
          <cell r="F501">
            <v>0</v>
          </cell>
        </row>
        <row r="502">
          <cell r="B502">
            <v>180418</v>
          </cell>
          <cell r="C502">
            <v>0</v>
          </cell>
          <cell r="E502">
            <v>161304</v>
          </cell>
          <cell r="F502">
            <v>0</v>
          </cell>
        </row>
        <row r="503">
          <cell r="B503">
            <v>180405</v>
          </cell>
          <cell r="C503">
            <v>0</v>
          </cell>
          <cell r="E503">
            <v>161305</v>
          </cell>
          <cell r="F503">
            <v>0</v>
          </cell>
        </row>
        <row r="504">
          <cell r="B504">
            <v>180406</v>
          </cell>
          <cell r="C504">
            <v>0</v>
          </cell>
          <cell r="E504">
            <v>161306</v>
          </cell>
          <cell r="F504">
            <v>0</v>
          </cell>
        </row>
        <row r="505">
          <cell r="B505">
            <v>180407</v>
          </cell>
          <cell r="C505">
            <v>0</v>
          </cell>
          <cell r="E505">
            <v>161307</v>
          </cell>
          <cell r="F505">
            <v>0</v>
          </cell>
        </row>
        <row r="506">
          <cell r="B506">
            <v>180410</v>
          </cell>
          <cell r="C506">
            <v>0</v>
          </cell>
          <cell r="E506">
            <v>161321</v>
          </cell>
          <cell r="F506">
            <v>0</v>
          </cell>
        </row>
        <row r="507">
          <cell r="B507">
            <v>180431</v>
          </cell>
          <cell r="C507">
            <v>0</v>
          </cell>
          <cell r="E507">
            <v>161400</v>
          </cell>
          <cell r="F507">
            <v>0</v>
          </cell>
        </row>
        <row r="508">
          <cell r="B508">
            <v>180500</v>
          </cell>
          <cell r="C508">
            <v>0</v>
          </cell>
          <cell r="E508">
            <v>161401</v>
          </cell>
          <cell r="F508">
            <v>0</v>
          </cell>
        </row>
        <row r="509">
          <cell r="B509">
            <v>180600</v>
          </cell>
          <cell r="C509">
            <v>0</v>
          </cell>
          <cell r="E509">
            <v>161402</v>
          </cell>
          <cell r="F509">
            <v>0</v>
          </cell>
        </row>
        <row r="510">
          <cell r="B510">
            <v>180700</v>
          </cell>
          <cell r="C510">
            <v>0</v>
          </cell>
          <cell r="E510">
            <v>161403</v>
          </cell>
          <cell r="F510">
            <v>0</v>
          </cell>
        </row>
        <row r="511">
          <cell r="B511">
            <v>180800</v>
          </cell>
          <cell r="C511">
            <v>0</v>
          </cell>
          <cell r="E511">
            <v>161411</v>
          </cell>
          <cell r="F511">
            <v>0</v>
          </cell>
        </row>
        <row r="512">
          <cell r="B512">
            <v>180900</v>
          </cell>
          <cell r="C512">
            <v>0</v>
          </cell>
          <cell r="E512">
            <v>161500</v>
          </cell>
          <cell r="F512">
            <v>0</v>
          </cell>
        </row>
        <row r="513">
          <cell r="B513">
            <v>181000</v>
          </cell>
          <cell r="C513">
            <v>0</v>
          </cell>
          <cell r="E513">
            <v>161501</v>
          </cell>
          <cell r="F513">
            <v>0</v>
          </cell>
        </row>
        <row r="514">
          <cell r="B514">
            <v>181001</v>
          </cell>
          <cell r="C514">
            <v>0</v>
          </cell>
          <cell r="E514">
            <v>161502</v>
          </cell>
          <cell r="F514">
            <v>0</v>
          </cell>
        </row>
        <row r="515">
          <cell r="B515">
            <v>181002</v>
          </cell>
          <cell r="C515">
            <v>0</v>
          </cell>
          <cell r="E515">
            <v>161503</v>
          </cell>
          <cell r="F515">
            <v>0</v>
          </cell>
        </row>
        <row r="516">
          <cell r="B516">
            <v>181100</v>
          </cell>
          <cell r="C516">
            <v>0</v>
          </cell>
          <cell r="E516">
            <v>161504</v>
          </cell>
          <cell r="F516">
            <v>0</v>
          </cell>
        </row>
        <row r="517">
          <cell r="B517">
            <v>181200</v>
          </cell>
          <cell r="C517">
            <v>0</v>
          </cell>
          <cell r="E517">
            <v>161505</v>
          </cell>
          <cell r="F517">
            <v>0</v>
          </cell>
        </row>
        <row r="518">
          <cell r="B518">
            <v>181201</v>
          </cell>
          <cell r="C518">
            <v>0</v>
          </cell>
          <cell r="E518">
            <v>161506</v>
          </cell>
          <cell r="F518">
            <v>0</v>
          </cell>
        </row>
        <row r="519">
          <cell r="B519">
            <v>181202</v>
          </cell>
          <cell r="C519">
            <v>0</v>
          </cell>
          <cell r="E519">
            <v>161507</v>
          </cell>
          <cell r="F519">
            <v>0</v>
          </cell>
        </row>
        <row r="520">
          <cell r="B520">
            <v>181203</v>
          </cell>
          <cell r="C520">
            <v>0</v>
          </cell>
          <cell r="E520">
            <v>161508</v>
          </cell>
          <cell r="F520">
            <v>0</v>
          </cell>
        </row>
        <row r="521">
          <cell r="B521">
            <v>181204</v>
          </cell>
          <cell r="C521">
            <v>0</v>
          </cell>
          <cell r="E521">
            <v>161509</v>
          </cell>
          <cell r="F521">
            <v>0</v>
          </cell>
        </row>
        <row r="522">
          <cell r="B522">
            <v>181205</v>
          </cell>
          <cell r="C522">
            <v>0</v>
          </cell>
          <cell r="E522">
            <v>161511</v>
          </cell>
          <cell r="F522">
            <v>0</v>
          </cell>
        </row>
        <row r="523">
          <cell r="B523">
            <v>181206</v>
          </cell>
          <cell r="C523">
            <v>0</v>
          </cell>
          <cell r="E523">
            <v>161600</v>
          </cell>
          <cell r="F523">
            <v>0</v>
          </cell>
        </row>
        <row r="524">
          <cell r="B524">
            <v>181207</v>
          </cell>
          <cell r="C524">
            <v>0</v>
          </cell>
          <cell r="E524">
            <v>161601</v>
          </cell>
          <cell r="F524">
            <v>0</v>
          </cell>
        </row>
        <row r="525">
          <cell r="B525">
            <v>181208</v>
          </cell>
          <cell r="C525">
            <v>0</v>
          </cell>
          <cell r="E525">
            <v>161602</v>
          </cell>
          <cell r="F525">
            <v>0</v>
          </cell>
        </row>
        <row r="526">
          <cell r="B526">
            <v>181221</v>
          </cell>
          <cell r="C526">
            <v>0</v>
          </cell>
          <cell r="E526">
            <v>161603</v>
          </cell>
          <cell r="F526">
            <v>0</v>
          </cell>
        </row>
        <row r="527">
          <cell r="B527">
            <v>181300</v>
          </cell>
          <cell r="C527">
            <v>0</v>
          </cell>
          <cell r="E527">
            <v>161604</v>
          </cell>
          <cell r="F527">
            <v>0</v>
          </cell>
        </row>
        <row r="528">
          <cell r="B528">
            <v>181400</v>
          </cell>
          <cell r="C528">
            <v>0</v>
          </cell>
          <cell r="E528">
            <v>161605</v>
          </cell>
          <cell r="F528">
            <v>0</v>
          </cell>
        </row>
        <row r="529">
          <cell r="B529">
            <v>181401</v>
          </cell>
          <cell r="C529">
            <v>0</v>
          </cell>
          <cell r="E529">
            <v>161611</v>
          </cell>
          <cell r="F529">
            <v>0</v>
          </cell>
        </row>
        <row r="530">
          <cell r="B530">
            <v>181402</v>
          </cell>
          <cell r="C530">
            <v>0</v>
          </cell>
          <cell r="E530">
            <v>161612</v>
          </cell>
          <cell r="F530">
            <v>0</v>
          </cell>
        </row>
        <row r="531">
          <cell r="B531">
            <v>181403</v>
          </cell>
          <cell r="C531">
            <v>0</v>
          </cell>
          <cell r="E531">
            <v>161613</v>
          </cell>
          <cell r="F531">
            <v>0</v>
          </cell>
        </row>
        <row r="532">
          <cell r="B532">
            <v>181411</v>
          </cell>
          <cell r="C532">
            <v>0</v>
          </cell>
          <cell r="E532">
            <v>161615</v>
          </cell>
          <cell r="F532">
            <v>0</v>
          </cell>
        </row>
        <row r="533">
          <cell r="B533">
            <v>181500</v>
          </cell>
          <cell r="C533">
            <v>0</v>
          </cell>
          <cell r="E533">
            <v>161621</v>
          </cell>
          <cell r="F533">
            <v>0</v>
          </cell>
        </row>
        <row r="534">
          <cell r="B534">
            <v>181501</v>
          </cell>
          <cell r="C534">
            <v>0</v>
          </cell>
          <cell r="E534">
            <v>161700</v>
          </cell>
          <cell r="F534">
            <v>0</v>
          </cell>
        </row>
        <row r="535">
          <cell r="B535">
            <v>181502</v>
          </cell>
          <cell r="C535">
            <v>0</v>
          </cell>
          <cell r="E535">
            <v>161800</v>
          </cell>
          <cell r="F535">
            <v>0</v>
          </cell>
        </row>
        <row r="536">
          <cell r="B536">
            <v>181503</v>
          </cell>
          <cell r="C536">
            <v>0</v>
          </cell>
          <cell r="E536">
            <v>161801</v>
          </cell>
          <cell r="F536">
            <v>0</v>
          </cell>
        </row>
        <row r="537">
          <cell r="B537">
            <v>181504</v>
          </cell>
          <cell r="C537">
            <v>0</v>
          </cell>
          <cell r="E537">
            <v>161802</v>
          </cell>
          <cell r="F537">
            <v>0</v>
          </cell>
        </row>
        <row r="538">
          <cell r="B538">
            <v>181505</v>
          </cell>
          <cell r="C538">
            <v>0</v>
          </cell>
          <cell r="E538">
            <v>161803</v>
          </cell>
          <cell r="F538">
            <v>0</v>
          </cell>
        </row>
        <row r="539">
          <cell r="B539">
            <v>181506</v>
          </cell>
          <cell r="C539">
            <v>0</v>
          </cell>
          <cell r="E539">
            <v>161804</v>
          </cell>
          <cell r="F539">
            <v>0</v>
          </cell>
        </row>
        <row r="540">
          <cell r="B540">
            <v>181507</v>
          </cell>
          <cell r="C540">
            <v>0</v>
          </cell>
          <cell r="E540">
            <v>161805</v>
          </cell>
          <cell r="F540">
            <v>0</v>
          </cell>
        </row>
        <row r="541">
          <cell r="B541">
            <v>181508</v>
          </cell>
          <cell r="C541">
            <v>0</v>
          </cell>
          <cell r="E541">
            <v>161806</v>
          </cell>
          <cell r="F541">
            <v>0</v>
          </cell>
        </row>
        <row r="542">
          <cell r="B542">
            <v>181509</v>
          </cell>
          <cell r="C542">
            <v>0</v>
          </cell>
          <cell r="E542">
            <v>161807</v>
          </cell>
          <cell r="F542">
            <v>0</v>
          </cell>
        </row>
        <row r="543">
          <cell r="B543">
            <v>181521</v>
          </cell>
          <cell r="C543">
            <v>0</v>
          </cell>
          <cell r="E543">
            <v>161808</v>
          </cell>
          <cell r="F543">
            <v>0</v>
          </cell>
        </row>
        <row r="544">
          <cell r="B544">
            <v>181600</v>
          </cell>
          <cell r="C544">
            <v>0</v>
          </cell>
          <cell r="E544">
            <v>161809</v>
          </cell>
          <cell r="F544">
            <v>0</v>
          </cell>
        </row>
        <row r="545">
          <cell r="B545">
            <v>181601</v>
          </cell>
          <cell r="C545">
            <v>0</v>
          </cell>
          <cell r="E545">
            <v>161810</v>
          </cell>
          <cell r="F545">
            <v>0</v>
          </cell>
        </row>
        <row r="546">
          <cell r="B546">
            <v>181602</v>
          </cell>
          <cell r="C546">
            <v>0</v>
          </cell>
          <cell r="E546">
            <v>161811</v>
          </cell>
          <cell r="F546">
            <v>0</v>
          </cell>
        </row>
        <row r="547">
          <cell r="B547">
            <v>181603</v>
          </cell>
          <cell r="C547">
            <v>0</v>
          </cell>
          <cell r="E547">
            <v>161821</v>
          </cell>
          <cell r="F547">
            <v>0</v>
          </cell>
        </row>
        <row r="548">
          <cell r="B548">
            <v>181604</v>
          </cell>
          <cell r="C548">
            <v>0</v>
          </cell>
          <cell r="E548">
            <v>161900</v>
          </cell>
          <cell r="F548">
            <v>7894</v>
          </cell>
        </row>
        <row r="549">
          <cell r="B549">
            <v>181605</v>
          </cell>
          <cell r="C549">
            <v>0</v>
          </cell>
          <cell r="E549">
            <v>161901</v>
          </cell>
          <cell r="F549">
            <v>1420</v>
          </cell>
        </row>
        <row r="550">
          <cell r="B550">
            <v>181611</v>
          </cell>
          <cell r="C550">
            <v>0</v>
          </cell>
          <cell r="E550">
            <v>161902</v>
          </cell>
          <cell r="F550">
            <v>3297</v>
          </cell>
        </row>
        <row r="551">
          <cell r="B551">
            <v>181612</v>
          </cell>
          <cell r="C551">
            <v>0</v>
          </cell>
          <cell r="E551">
            <v>161903</v>
          </cell>
          <cell r="F551">
            <v>2</v>
          </cell>
        </row>
        <row r="552">
          <cell r="B552">
            <v>181613</v>
          </cell>
          <cell r="C552">
            <v>0</v>
          </cell>
          <cell r="E552">
            <v>161904</v>
          </cell>
          <cell r="F552">
            <v>0</v>
          </cell>
        </row>
        <row r="553">
          <cell r="B553">
            <v>181615</v>
          </cell>
          <cell r="C553">
            <v>0</v>
          </cell>
          <cell r="E553">
            <v>161905</v>
          </cell>
          <cell r="F553">
            <v>0</v>
          </cell>
        </row>
        <row r="554">
          <cell r="B554">
            <v>181621</v>
          </cell>
          <cell r="C554">
            <v>0</v>
          </cell>
          <cell r="E554">
            <v>161906</v>
          </cell>
          <cell r="F554">
            <v>0</v>
          </cell>
        </row>
        <row r="555">
          <cell r="B555">
            <v>181700</v>
          </cell>
          <cell r="C555">
            <v>0</v>
          </cell>
          <cell r="E555">
            <v>161907</v>
          </cell>
          <cell r="F555">
            <v>0</v>
          </cell>
        </row>
        <row r="556">
          <cell r="B556">
            <v>181800</v>
          </cell>
          <cell r="C556">
            <v>0</v>
          </cell>
          <cell r="E556">
            <v>161910</v>
          </cell>
          <cell r="F556">
            <v>0</v>
          </cell>
        </row>
        <row r="557">
          <cell r="B557">
            <v>181801</v>
          </cell>
          <cell r="C557">
            <v>0</v>
          </cell>
          <cell r="E557">
            <v>161911</v>
          </cell>
          <cell r="F557">
            <v>3176</v>
          </cell>
        </row>
        <row r="558">
          <cell r="B558">
            <v>181802</v>
          </cell>
          <cell r="C558">
            <v>0</v>
          </cell>
          <cell r="E558">
            <v>162100</v>
          </cell>
          <cell r="F558">
            <v>0</v>
          </cell>
        </row>
        <row r="559">
          <cell r="B559">
            <v>181803</v>
          </cell>
          <cell r="C559">
            <v>0</v>
          </cell>
          <cell r="E559">
            <v>162200</v>
          </cell>
          <cell r="F559">
            <v>0</v>
          </cell>
        </row>
        <row r="560">
          <cell r="B560">
            <v>181804</v>
          </cell>
          <cell r="C560">
            <v>0</v>
          </cell>
          <cell r="E560">
            <v>162300</v>
          </cell>
          <cell r="F560">
            <v>0</v>
          </cell>
        </row>
        <row r="561">
          <cell r="B561">
            <v>181805</v>
          </cell>
          <cell r="C561">
            <v>0</v>
          </cell>
          <cell r="E561">
            <v>162400</v>
          </cell>
          <cell r="F561">
            <v>0</v>
          </cell>
        </row>
        <row r="562">
          <cell r="B562">
            <v>181806</v>
          </cell>
          <cell r="C562">
            <v>0</v>
          </cell>
          <cell r="E562">
            <v>162500</v>
          </cell>
          <cell r="F562">
            <v>0</v>
          </cell>
        </row>
        <row r="563">
          <cell r="B563">
            <v>181807</v>
          </cell>
          <cell r="C563">
            <v>0</v>
          </cell>
          <cell r="E563">
            <v>162600</v>
          </cell>
          <cell r="F563">
            <v>696</v>
          </cell>
        </row>
        <row r="564">
          <cell r="B564">
            <v>181808</v>
          </cell>
          <cell r="C564">
            <v>0</v>
          </cell>
          <cell r="E564">
            <v>162700</v>
          </cell>
          <cell r="F564">
            <v>0</v>
          </cell>
        </row>
        <row r="565">
          <cell r="B565">
            <v>181809</v>
          </cell>
          <cell r="C565">
            <v>0</v>
          </cell>
          <cell r="E565">
            <v>162800</v>
          </cell>
          <cell r="F565">
            <v>0</v>
          </cell>
        </row>
        <row r="566">
          <cell r="B566">
            <v>181810</v>
          </cell>
          <cell r="C566">
            <v>0</v>
          </cell>
          <cell r="E566">
            <v>162900</v>
          </cell>
          <cell r="F566">
            <v>0</v>
          </cell>
        </row>
        <row r="567">
          <cell r="B567">
            <v>181811</v>
          </cell>
          <cell r="C567">
            <v>0</v>
          </cell>
          <cell r="E567">
            <v>162901</v>
          </cell>
          <cell r="F567">
            <v>0</v>
          </cell>
        </row>
        <row r="568">
          <cell r="B568">
            <v>181821</v>
          </cell>
          <cell r="C568">
            <v>0</v>
          </cell>
          <cell r="E568">
            <v>163000</v>
          </cell>
          <cell r="F568">
            <v>0</v>
          </cell>
        </row>
        <row r="569">
          <cell r="B569">
            <v>181900</v>
          </cell>
          <cell r="C569">
            <v>57914</v>
          </cell>
          <cell r="E569">
            <v>163100</v>
          </cell>
          <cell r="F569">
            <v>0</v>
          </cell>
        </row>
        <row r="570">
          <cell r="B570">
            <v>181901</v>
          </cell>
          <cell r="C570">
            <v>27223</v>
          </cell>
          <cell r="E570">
            <v>163200</v>
          </cell>
          <cell r="F570">
            <v>0</v>
          </cell>
        </row>
        <row r="571">
          <cell r="B571">
            <v>181902</v>
          </cell>
          <cell r="C571">
            <v>0</v>
          </cell>
          <cell r="E571">
            <v>163300</v>
          </cell>
          <cell r="F571">
            <v>0</v>
          </cell>
        </row>
        <row r="572">
          <cell r="B572">
            <v>181903</v>
          </cell>
          <cell r="C572">
            <v>0</v>
          </cell>
          <cell r="E572">
            <v>163900</v>
          </cell>
          <cell r="F572">
            <v>0</v>
          </cell>
        </row>
        <row r="573">
          <cell r="B573">
            <v>181904</v>
          </cell>
          <cell r="C573">
            <v>0</v>
          </cell>
          <cell r="E573">
            <v>165000</v>
          </cell>
          <cell r="F573">
            <v>376997</v>
          </cell>
        </row>
        <row r="574">
          <cell r="B574">
            <v>181905</v>
          </cell>
          <cell r="C574">
            <v>0</v>
          </cell>
          <cell r="E574">
            <v>165100</v>
          </cell>
          <cell r="F574">
            <v>376997</v>
          </cell>
        </row>
        <row r="575">
          <cell r="B575">
            <v>181906</v>
          </cell>
          <cell r="C575">
            <v>0</v>
          </cell>
          <cell r="E575">
            <v>168000</v>
          </cell>
          <cell r="F575">
            <v>0</v>
          </cell>
        </row>
        <row r="576">
          <cell r="B576">
            <v>181907</v>
          </cell>
          <cell r="C576">
            <v>0</v>
          </cell>
        </row>
        <row r="577">
          <cell r="B577">
            <v>181908</v>
          </cell>
          <cell r="C577">
            <v>0</v>
          </cell>
        </row>
        <row r="578">
          <cell r="B578">
            <v>181910</v>
          </cell>
          <cell r="C578">
            <v>0</v>
          </cell>
        </row>
        <row r="579">
          <cell r="B579">
            <v>181911</v>
          </cell>
          <cell r="C579">
            <v>30691</v>
          </cell>
        </row>
        <row r="580">
          <cell r="B580">
            <v>181912</v>
          </cell>
          <cell r="C580">
            <v>0</v>
          </cell>
        </row>
        <row r="581">
          <cell r="B581">
            <v>181921</v>
          </cell>
          <cell r="C581">
            <v>0</v>
          </cell>
        </row>
        <row r="582">
          <cell r="B582">
            <v>181922</v>
          </cell>
          <cell r="C582">
            <v>0</v>
          </cell>
        </row>
        <row r="583">
          <cell r="B583">
            <v>181923</v>
          </cell>
          <cell r="C583">
            <v>0</v>
          </cell>
        </row>
        <row r="584">
          <cell r="B584">
            <v>182100</v>
          </cell>
          <cell r="C584">
            <v>0</v>
          </cell>
        </row>
        <row r="585">
          <cell r="B585">
            <v>182200</v>
          </cell>
          <cell r="C585">
            <v>0</v>
          </cell>
        </row>
        <row r="586">
          <cell r="B586">
            <v>182300</v>
          </cell>
          <cell r="C586">
            <v>0</v>
          </cell>
        </row>
        <row r="587">
          <cell r="B587">
            <v>182400</v>
          </cell>
          <cell r="C587">
            <v>0</v>
          </cell>
        </row>
        <row r="588">
          <cell r="B588">
            <v>182500</v>
          </cell>
          <cell r="C588">
            <v>0</v>
          </cell>
        </row>
        <row r="589">
          <cell r="B589">
            <v>183000</v>
          </cell>
          <cell r="C589">
            <v>0</v>
          </cell>
        </row>
        <row r="590">
          <cell r="B590">
            <v>183100</v>
          </cell>
          <cell r="C590">
            <v>0</v>
          </cell>
        </row>
        <row r="591">
          <cell r="B591">
            <v>183500</v>
          </cell>
          <cell r="C591">
            <v>0</v>
          </cell>
        </row>
        <row r="592">
          <cell r="B592">
            <v>185000</v>
          </cell>
          <cell r="C592">
            <v>1686027</v>
          </cell>
        </row>
        <row r="593">
          <cell r="B593">
            <v>185100</v>
          </cell>
          <cell r="C593">
            <v>611721</v>
          </cell>
        </row>
        <row r="594">
          <cell r="B594">
            <v>185101</v>
          </cell>
          <cell r="C594">
            <v>457935</v>
          </cell>
        </row>
        <row r="595">
          <cell r="B595">
            <v>185102</v>
          </cell>
          <cell r="C595">
            <v>151677</v>
          </cell>
        </row>
        <row r="596">
          <cell r="B596">
            <v>185120</v>
          </cell>
          <cell r="C596">
            <v>2109</v>
          </cell>
        </row>
        <row r="597">
          <cell r="B597">
            <v>185200</v>
          </cell>
          <cell r="C597">
            <v>1074306</v>
          </cell>
        </row>
        <row r="598">
          <cell r="B598">
            <v>187000</v>
          </cell>
          <cell r="C598">
            <v>82039</v>
          </cell>
        </row>
        <row r="599">
          <cell r="B599">
            <v>187001</v>
          </cell>
          <cell r="C599">
            <v>74347</v>
          </cell>
        </row>
        <row r="600">
          <cell r="B600">
            <v>187002</v>
          </cell>
          <cell r="C600">
            <v>7435</v>
          </cell>
        </row>
        <row r="601">
          <cell r="B601">
            <v>187003</v>
          </cell>
          <cell r="C601">
            <v>0</v>
          </cell>
        </row>
        <row r="602">
          <cell r="B602">
            <v>187004</v>
          </cell>
          <cell r="C602">
            <v>0</v>
          </cell>
        </row>
        <row r="603">
          <cell r="B603">
            <v>187005</v>
          </cell>
          <cell r="C603">
            <v>257</v>
          </cell>
        </row>
        <row r="604">
          <cell r="B604">
            <v>188000</v>
          </cell>
          <cell r="C604">
            <v>1121503</v>
          </cell>
        </row>
        <row r="605">
          <cell r="B605">
            <v>129700</v>
          </cell>
          <cell r="C605">
            <v>15945494</v>
          </cell>
          <cell r="E605">
            <v>149700</v>
          </cell>
          <cell r="F605">
            <v>15945494</v>
          </cell>
        </row>
        <row r="606">
          <cell r="E606">
            <v>199600</v>
          </cell>
          <cell r="F606">
            <v>0</v>
          </cell>
        </row>
        <row r="607">
          <cell r="E607">
            <v>199700</v>
          </cell>
          <cell r="F607">
            <v>0</v>
          </cell>
        </row>
        <row r="608">
          <cell r="E608">
            <v>199800</v>
          </cell>
          <cell r="F608">
            <v>0</v>
          </cell>
        </row>
        <row r="609">
          <cell r="E609">
            <v>199900</v>
          </cell>
          <cell r="F609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  <sheetData sheetId="17">
        <row r="5">
          <cell r="B5">
            <v>270000</v>
          </cell>
          <cell r="C5">
            <v>29569149</v>
          </cell>
          <cell r="E5">
            <v>250000</v>
          </cell>
          <cell r="F5">
            <v>31905067</v>
          </cell>
        </row>
        <row r="6">
          <cell r="B6">
            <v>270100</v>
          </cell>
          <cell r="C6">
            <v>28993245</v>
          </cell>
          <cell r="E6">
            <v>250100</v>
          </cell>
          <cell r="F6">
            <v>30516331</v>
          </cell>
        </row>
        <row r="7">
          <cell r="B7">
            <v>270200</v>
          </cell>
          <cell r="C7">
            <v>17954492</v>
          </cell>
          <cell r="E7">
            <v>250200</v>
          </cell>
          <cell r="F7">
            <v>18354815</v>
          </cell>
        </row>
        <row r="8">
          <cell r="B8">
            <v>270201</v>
          </cell>
          <cell r="C8">
            <v>0</v>
          </cell>
          <cell r="E8">
            <v>250201</v>
          </cell>
          <cell r="F8">
            <v>0</v>
          </cell>
        </row>
        <row r="9">
          <cell r="B9">
            <v>270202</v>
          </cell>
          <cell r="C9">
            <v>0</v>
          </cell>
          <cell r="E9">
            <v>250202</v>
          </cell>
          <cell r="F9">
            <v>0</v>
          </cell>
        </row>
        <row r="10">
          <cell r="B10">
            <v>270203</v>
          </cell>
          <cell r="C10">
            <v>0</v>
          </cell>
          <cell r="E10">
            <v>250203</v>
          </cell>
          <cell r="F10">
            <v>0</v>
          </cell>
        </row>
        <row r="11">
          <cell r="B11">
            <v>270204</v>
          </cell>
          <cell r="C11">
            <v>0</v>
          </cell>
          <cell r="E11">
            <v>250204</v>
          </cell>
          <cell r="F11">
            <v>0</v>
          </cell>
        </row>
        <row r="12">
          <cell r="B12">
            <v>270205</v>
          </cell>
          <cell r="C12">
            <v>0</v>
          </cell>
          <cell r="E12">
            <v>250205</v>
          </cell>
          <cell r="F12">
            <v>0</v>
          </cell>
        </row>
        <row r="13">
          <cell r="B13">
            <v>270206</v>
          </cell>
          <cell r="C13">
            <v>0</v>
          </cell>
          <cell r="E13">
            <v>250206</v>
          </cell>
          <cell r="F13">
            <v>0</v>
          </cell>
        </row>
        <row r="14">
          <cell r="B14">
            <v>270207</v>
          </cell>
          <cell r="C14">
            <v>0</v>
          </cell>
          <cell r="E14">
            <v>250207</v>
          </cell>
          <cell r="F14">
            <v>0</v>
          </cell>
        </row>
        <row r="15">
          <cell r="B15">
            <v>270208</v>
          </cell>
          <cell r="C15">
            <v>16083300</v>
          </cell>
          <cell r="E15">
            <v>250208</v>
          </cell>
          <cell r="F15">
            <v>16408561</v>
          </cell>
        </row>
        <row r="16">
          <cell r="B16">
            <v>270209</v>
          </cell>
          <cell r="C16">
            <v>0</v>
          </cell>
          <cell r="E16">
            <v>250209</v>
          </cell>
          <cell r="F16">
            <v>0</v>
          </cell>
        </row>
        <row r="17">
          <cell r="B17">
            <v>270210</v>
          </cell>
          <cell r="C17">
            <v>0</v>
          </cell>
          <cell r="E17">
            <v>250210</v>
          </cell>
          <cell r="F17">
            <v>0</v>
          </cell>
        </row>
        <row r="18">
          <cell r="B18">
            <v>270211</v>
          </cell>
          <cell r="C18">
            <v>0</v>
          </cell>
          <cell r="E18">
            <v>250211</v>
          </cell>
          <cell r="F18">
            <v>0</v>
          </cell>
        </row>
        <row r="19">
          <cell r="B19">
            <v>270212</v>
          </cell>
          <cell r="C19">
            <v>0</v>
          </cell>
          <cell r="E19">
            <v>250212</v>
          </cell>
          <cell r="F19">
            <v>0</v>
          </cell>
        </row>
        <row r="20">
          <cell r="B20">
            <v>270213</v>
          </cell>
          <cell r="C20">
            <v>0</v>
          </cell>
          <cell r="E20">
            <v>250213</v>
          </cell>
          <cell r="F20">
            <v>0</v>
          </cell>
        </row>
        <row r="21">
          <cell r="B21">
            <v>270214</v>
          </cell>
          <cell r="C21">
            <v>0</v>
          </cell>
          <cell r="E21">
            <v>250214</v>
          </cell>
          <cell r="F21">
            <v>0</v>
          </cell>
        </row>
        <row r="22">
          <cell r="B22">
            <v>270215</v>
          </cell>
          <cell r="C22">
            <v>0</v>
          </cell>
          <cell r="E22">
            <v>250215</v>
          </cell>
          <cell r="F22">
            <v>0</v>
          </cell>
        </row>
        <row r="23">
          <cell r="B23">
            <v>270216</v>
          </cell>
          <cell r="C23">
            <v>0</v>
          </cell>
          <cell r="E23">
            <v>250216</v>
          </cell>
          <cell r="F23">
            <v>0</v>
          </cell>
        </row>
        <row r="24">
          <cell r="B24">
            <v>270225</v>
          </cell>
          <cell r="C24">
            <v>0</v>
          </cell>
          <cell r="E24">
            <v>250225</v>
          </cell>
          <cell r="F24">
            <v>0</v>
          </cell>
        </row>
        <row r="25">
          <cell r="B25">
            <v>270217</v>
          </cell>
          <cell r="C25">
            <v>0</v>
          </cell>
          <cell r="E25">
            <v>250217</v>
          </cell>
          <cell r="F25">
            <v>0</v>
          </cell>
        </row>
        <row r="26">
          <cell r="B26">
            <v>270226</v>
          </cell>
          <cell r="C26">
            <v>1871192</v>
          </cell>
          <cell r="E26">
            <v>250226</v>
          </cell>
          <cell r="F26">
            <v>1946254</v>
          </cell>
        </row>
        <row r="27">
          <cell r="B27">
            <v>270227</v>
          </cell>
          <cell r="C27">
            <v>187129</v>
          </cell>
          <cell r="E27">
            <v>250227</v>
          </cell>
          <cell r="F27">
            <v>228601</v>
          </cell>
        </row>
        <row r="28">
          <cell r="B28">
            <v>270230</v>
          </cell>
          <cell r="C28">
            <v>1684063</v>
          </cell>
          <cell r="E28">
            <v>250230</v>
          </cell>
          <cell r="F28">
            <v>1717653</v>
          </cell>
        </row>
        <row r="29">
          <cell r="B29">
            <v>270231</v>
          </cell>
          <cell r="C29">
            <v>0</v>
          </cell>
          <cell r="E29">
            <v>250231</v>
          </cell>
          <cell r="F29">
            <v>0</v>
          </cell>
        </row>
        <row r="30">
          <cell r="B30">
            <v>270300</v>
          </cell>
          <cell r="C30">
            <v>11038753</v>
          </cell>
          <cell r="E30">
            <v>250300</v>
          </cell>
          <cell r="F30">
            <v>12161516</v>
          </cell>
        </row>
        <row r="31">
          <cell r="B31">
            <v>270301</v>
          </cell>
          <cell r="C31">
            <v>0</v>
          </cell>
          <cell r="E31">
            <v>250301</v>
          </cell>
          <cell r="F31">
            <v>0</v>
          </cell>
        </row>
        <row r="32">
          <cell r="B32">
            <v>270302</v>
          </cell>
          <cell r="C32">
            <v>0</v>
          </cell>
          <cell r="E32">
            <v>250302</v>
          </cell>
          <cell r="F32">
            <v>0</v>
          </cell>
        </row>
        <row r="33">
          <cell r="B33">
            <v>270303</v>
          </cell>
          <cell r="C33">
            <v>0</v>
          </cell>
          <cell r="E33">
            <v>250303</v>
          </cell>
          <cell r="F33">
            <v>0</v>
          </cell>
        </row>
        <row r="34">
          <cell r="B34">
            <v>270304</v>
          </cell>
          <cell r="C34">
            <v>0</v>
          </cell>
          <cell r="E34">
            <v>250304</v>
          </cell>
          <cell r="F34">
            <v>0</v>
          </cell>
        </row>
        <row r="35">
          <cell r="B35">
            <v>270305</v>
          </cell>
          <cell r="C35">
            <v>0</v>
          </cell>
          <cell r="E35">
            <v>250305</v>
          </cell>
          <cell r="F35">
            <v>0</v>
          </cell>
        </row>
        <row r="36">
          <cell r="B36">
            <v>270306</v>
          </cell>
          <cell r="C36">
            <v>0</v>
          </cell>
          <cell r="E36">
            <v>250306</v>
          </cell>
          <cell r="F36">
            <v>0</v>
          </cell>
        </row>
        <row r="37">
          <cell r="B37">
            <v>270307</v>
          </cell>
          <cell r="C37">
            <v>0</v>
          </cell>
          <cell r="E37">
            <v>250307</v>
          </cell>
          <cell r="F37">
            <v>0</v>
          </cell>
        </row>
        <row r="38">
          <cell r="B38">
            <v>270308</v>
          </cell>
          <cell r="C38">
            <v>0</v>
          </cell>
          <cell r="E38">
            <v>250308</v>
          </cell>
          <cell r="F38">
            <v>0</v>
          </cell>
        </row>
        <row r="39">
          <cell r="B39">
            <v>270309</v>
          </cell>
          <cell r="C39">
            <v>0</v>
          </cell>
          <cell r="E39">
            <v>250309</v>
          </cell>
          <cell r="F39">
            <v>0</v>
          </cell>
        </row>
        <row r="40">
          <cell r="B40">
            <v>270310</v>
          </cell>
          <cell r="C40">
            <v>0</v>
          </cell>
          <cell r="E40">
            <v>250310</v>
          </cell>
          <cell r="F40">
            <v>0</v>
          </cell>
        </row>
        <row r="41">
          <cell r="B41">
            <v>270311</v>
          </cell>
          <cell r="C41">
            <v>0</v>
          </cell>
          <cell r="E41">
            <v>250311</v>
          </cell>
          <cell r="F41">
            <v>0</v>
          </cell>
        </row>
        <row r="42">
          <cell r="B42">
            <v>270312</v>
          </cell>
          <cell r="C42">
            <v>0</v>
          </cell>
          <cell r="E42">
            <v>250312</v>
          </cell>
          <cell r="F42">
            <v>0</v>
          </cell>
        </row>
        <row r="43">
          <cell r="B43">
            <v>270313</v>
          </cell>
          <cell r="C43">
            <v>0</v>
          </cell>
          <cell r="E43">
            <v>250313</v>
          </cell>
          <cell r="F43">
            <v>0</v>
          </cell>
        </row>
        <row r="44">
          <cell r="B44">
            <v>270314</v>
          </cell>
          <cell r="C44">
            <v>0</v>
          </cell>
          <cell r="E44">
            <v>250314</v>
          </cell>
          <cell r="F44">
            <v>0</v>
          </cell>
        </row>
        <row r="45">
          <cell r="B45">
            <v>270315</v>
          </cell>
          <cell r="C45">
            <v>0</v>
          </cell>
          <cell r="E45">
            <v>250315</v>
          </cell>
          <cell r="F45">
            <v>0</v>
          </cell>
        </row>
        <row r="46">
          <cell r="B46">
            <v>270316</v>
          </cell>
          <cell r="C46">
            <v>0</v>
          </cell>
          <cell r="E46">
            <v>250316</v>
          </cell>
          <cell r="F46">
            <v>0</v>
          </cell>
        </row>
        <row r="47">
          <cell r="B47">
            <v>270317</v>
          </cell>
          <cell r="C47">
            <v>0</v>
          </cell>
          <cell r="E47">
            <v>250317</v>
          </cell>
          <cell r="F47">
            <v>0</v>
          </cell>
        </row>
        <row r="48">
          <cell r="B48">
            <v>270318</v>
          </cell>
          <cell r="C48">
            <v>0</v>
          </cell>
          <cell r="E48">
            <v>250318</v>
          </cell>
          <cell r="F48">
            <v>0</v>
          </cell>
        </row>
        <row r="49">
          <cell r="B49">
            <v>270319</v>
          </cell>
          <cell r="C49">
            <v>0</v>
          </cell>
          <cell r="E49">
            <v>250319</v>
          </cell>
          <cell r="F49">
            <v>0</v>
          </cell>
        </row>
        <row r="50">
          <cell r="B50">
            <v>270320</v>
          </cell>
          <cell r="C50">
            <v>0</v>
          </cell>
          <cell r="E50">
            <v>250320</v>
          </cell>
          <cell r="F50">
            <v>0</v>
          </cell>
        </row>
        <row r="51">
          <cell r="B51">
            <v>270321</v>
          </cell>
          <cell r="C51">
            <v>0</v>
          </cell>
          <cell r="E51">
            <v>250321</v>
          </cell>
          <cell r="F51">
            <v>0</v>
          </cell>
        </row>
        <row r="52">
          <cell r="B52">
            <v>270330</v>
          </cell>
          <cell r="C52">
            <v>0</v>
          </cell>
          <cell r="E52">
            <v>250330</v>
          </cell>
          <cell r="F52">
            <v>0</v>
          </cell>
        </row>
        <row r="53">
          <cell r="B53">
            <v>270331</v>
          </cell>
          <cell r="C53">
            <v>0</v>
          </cell>
          <cell r="E53">
            <v>250331</v>
          </cell>
          <cell r="F53">
            <v>0</v>
          </cell>
        </row>
        <row r="54">
          <cell r="B54">
            <v>270332</v>
          </cell>
          <cell r="C54">
            <v>0</v>
          </cell>
          <cell r="E54">
            <v>250332</v>
          </cell>
          <cell r="F54">
            <v>0</v>
          </cell>
        </row>
        <row r="55">
          <cell r="B55">
            <v>270351</v>
          </cell>
          <cell r="C55">
            <v>0</v>
          </cell>
          <cell r="E55">
            <v>250351</v>
          </cell>
          <cell r="F55">
            <v>0</v>
          </cell>
        </row>
        <row r="56">
          <cell r="B56">
            <v>270360</v>
          </cell>
          <cell r="C56">
            <v>11038753</v>
          </cell>
          <cell r="E56">
            <v>250360</v>
          </cell>
          <cell r="F56">
            <v>12161516</v>
          </cell>
        </row>
        <row r="57">
          <cell r="B57">
            <v>270400</v>
          </cell>
          <cell r="C57">
            <v>0</v>
          </cell>
          <cell r="E57">
            <v>250400</v>
          </cell>
          <cell r="F57">
            <v>0</v>
          </cell>
        </row>
        <row r="58">
          <cell r="B58">
            <v>270401</v>
          </cell>
          <cell r="C58">
            <v>0</v>
          </cell>
          <cell r="E58">
            <v>250401</v>
          </cell>
          <cell r="F58">
            <v>0</v>
          </cell>
        </row>
        <row r="59">
          <cell r="B59">
            <v>270402</v>
          </cell>
          <cell r="C59">
            <v>0</v>
          </cell>
          <cell r="E59">
            <v>250402</v>
          </cell>
          <cell r="F59">
            <v>0</v>
          </cell>
        </row>
        <row r="60">
          <cell r="B60">
            <v>270403</v>
          </cell>
          <cell r="C60">
            <v>0</v>
          </cell>
          <cell r="E60">
            <v>250403</v>
          </cell>
          <cell r="F60">
            <v>0</v>
          </cell>
        </row>
        <row r="61">
          <cell r="B61">
            <v>270404</v>
          </cell>
          <cell r="C61">
            <v>0</v>
          </cell>
          <cell r="E61">
            <v>250404</v>
          </cell>
          <cell r="F61">
            <v>0</v>
          </cell>
        </row>
        <row r="62">
          <cell r="B62">
            <v>270409</v>
          </cell>
          <cell r="C62">
            <v>0</v>
          </cell>
          <cell r="E62">
            <v>250409</v>
          </cell>
          <cell r="F62">
            <v>0</v>
          </cell>
        </row>
        <row r="63">
          <cell r="B63">
            <v>270405</v>
          </cell>
          <cell r="C63">
            <v>0</v>
          </cell>
          <cell r="E63">
            <v>250405</v>
          </cell>
          <cell r="F63">
            <v>0</v>
          </cell>
        </row>
        <row r="64">
          <cell r="B64">
            <v>270410</v>
          </cell>
          <cell r="C64">
            <v>0</v>
          </cell>
          <cell r="E64">
            <v>250410</v>
          </cell>
          <cell r="F64">
            <v>0</v>
          </cell>
        </row>
        <row r="65">
          <cell r="B65">
            <v>270411</v>
          </cell>
          <cell r="C65">
            <v>0</v>
          </cell>
          <cell r="E65">
            <v>250411</v>
          </cell>
          <cell r="F65">
            <v>0</v>
          </cell>
        </row>
        <row r="66">
          <cell r="B66">
            <v>270412</v>
          </cell>
          <cell r="C66">
            <v>0</v>
          </cell>
          <cell r="E66">
            <v>250412</v>
          </cell>
          <cell r="F66">
            <v>0</v>
          </cell>
        </row>
        <row r="67">
          <cell r="B67">
            <v>270413</v>
          </cell>
          <cell r="C67">
            <v>0</v>
          </cell>
          <cell r="E67">
            <v>250413</v>
          </cell>
          <cell r="F67">
            <v>0</v>
          </cell>
        </row>
        <row r="68">
          <cell r="B68">
            <v>270419</v>
          </cell>
          <cell r="C68">
            <v>0</v>
          </cell>
          <cell r="E68">
            <v>250419</v>
          </cell>
          <cell r="F68">
            <v>0</v>
          </cell>
        </row>
        <row r="69">
          <cell r="B69">
            <v>270420</v>
          </cell>
          <cell r="C69">
            <v>0</v>
          </cell>
          <cell r="E69">
            <v>250420</v>
          </cell>
          <cell r="F69">
            <v>0</v>
          </cell>
        </row>
        <row r="70">
          <cell r="B70">
            <v>270421</v>
          </cell>
          <cell r="C70">
            <v>0</v>
          </cell>
          <cell r="E70">
            <v>250421</v>
          </cell>
          <cell r="F70">
            <v>0</v>
          </cell>
        </row>
        <row r="71">
          <cell r="B71">
            <v>270422</v>
          </cell>
          <cell r="C71">
            <v>0</v>
          </cell>
          <cell r="E71">
            <v>250422</v>
          </cell>
          <cell r="F71">
            <v>0</v>
          </cell>
        </row>
        <row r="72">
          <cell r="B72">
            <v>270423</v>
          </cell>
          <cell r="C72">
            <v>0</v>
          </cell>
          <cell r="E72">
            <v>250423</v>
          </cell>
          <cell r="F72">
            <v>0</v>
          </cell>
        </row>
        <row r="73">
          <cell r="B73">
            <v>270424</v>
          </cell>
          <cell r="C73">
            <v>0</v>
          </cell>
          <cell r="E73">
            <v>250424</v>
          </cell>
          <cell r="F73">
            <v>0</v>
          </cell>
        </row>
        <row r="74">
          <cell r="B74">
            <v>270429</v>
          </cell>
          <cell r="C74">
            <v>0</v>
          </cell>
          <cell r="E74">
            <v>250429</v>
          </cell>
          <cell r="F74">
            <v>0</v>
          </cell>
        </row>
        <row r="75">
          <cell r="B75">
            <v>270430</v>
          </cell>
          <cell r="C75">
            <v>0</v>
          </cell>
          <cell r="E75">
            <v>250430</v>
          </cell>
          <cell r="F75">
            <v>0</v>
          </cell>
        </row>
        <row r="76">
          <cell r="B76">
            <v>270431</v>
          </cell>
          <cell r="C76">
            <v>0</v>
          </cell>
          <cell r="E76">
            <v>250431</v>
          </cell>
          <cell r="F76">
            <v>0</v>
          </cell>
        </row>
        <row r="77">
          <cell r="B77">
            <v>270432</v>
          </cell>
          <cell r="C77">
            <v>0</v>
          </cell>
          <cell r="E77">
            <v>250432</v>
          </cell>
          <cell r="F77">
            <v>0</v>
          </cell>
        </row>
        <row r="78">
          <cell r="B78">
            <v>270433</v>
          </cell>
          <cell r="C78">
            <v>0</v>
          </cell>
          <cell r="E78">
            <v>250433</v>
          </cell>
          <cell r="F78">
            <v>0</v>
          </cell>
        </row>
        <row r="79">
          <cell r="B79">
            <v>270451</v>
          </cell>
          <cell r="C79">
            <v>0</v>
          </cell>
          <cell r="E79">
            <v>250451</v>
          </cell>
          <cell r="F79">
            <v>0</v>
          </cell>
        </row>
        <row r="80">
          <cell r="B80">
            <v>270500</v>
          </cell>
          <cell r="C80">
            <v>575904</v>
          </cell>
          <cell r="E80">
            <v>250500</v>
          </cell>
          <cell r="F80">
            <v>469249</v>
          </cell>
        </row>
        <row r="81">
          <cell r="B81">
            <v>270600</v>
          </cell>
          <cell r="C81">
            <v>0</v>
          </cell>
          <cell r="E81">
            <v>250600</v>
          </cell>
          <cell r="F81">
            <v>0</v>
          </cell>
        </row>
        <row r="82">
          <cell r="B82">
            <v>270601</v>
          </cell>
          <cell r="C82">
            <v>0</v>
          </cell>
          <cell r="E82">
            <v>250601</v>
          </cell>
          <cell r="F82">
            <v>0</v>
          </cell>
        </row>
        <row r="83">
          <cell r="B83">
            <v>270602</v>
          </cell>
          <cell r="C83">
            <v>0</v>
          </cell>
          <cell r="E83">
            <v>250602</v>
          </cell>
          <cell r="F83">
            <v>0</v>
          </cell>
        </row>
        <row r="84">
          <cell r="B84">
            <v>270603</v>
          </cell>
          <cell r="C84">
            <v>0</v>
          </cell>
          <cell r="E84">
            <v>250603</v>
          </cell>
          <cell r="F84">
            <v>0</v>
          </cell>
        </row>
        <row r="85">
          <cell r="B85">
            <v>270604</v>
          </cell>
          <cell r="C85">
            <v>0</v>
          </cell>
          <cell r="E85">
            <v>250604</v>
          </cell>
          <cell r="F85">
            <v>0</v>
          </cell>
        </row>
        <row r="86">
          <cell r="B86">
            <v>270605</v>
          </cell>
          <cell r="C86">
            <v>0</v>
          </cell>
          <cell r="E86">
            <v>250605</v>
          </cell>
          <cell r="F86">
            <v>0</v>
          </cell>
        </row>
        <row r="87">
          <cell r="B87">
            <v>270606</v>
          </cell>
          <cell r="C87">
            <v>0</v>
          </cell>
          <cell r="E87">
            <v>250606</v>
          </cell>
          <cell r="F87">
            <v>0</v>
          </cell>
        </row>
        <row r="88">
          <cell r="B88">
            <v>270607</v>
          </cell>
          <cell r="C88">
            <v>0</v>
          </cell>
          <cell r="E88">
            <v>250607</v>
          </cell>
          <cell r="F88">
            <v>0</v>
          </cell>
        </row>
        <row r="89">
          <cell r="B89">
            <v>270619</v>
          </cell>
          <cell r="C89">
            <v>0</v>
          </cell>
          <cell r="E89">
            <v>250619</v>
          </cell>
          <cell r="F89">
            <v>0</v>
          </cell>
        </row>
        <row r="90">
          <cell r="B90">
            <v>270620</v>
          </cell>
          <cell r="C90">
            <v>0</v>
          </cell>
          <cell r="E90">
            <v>250620</v>
          </cell>
          <cell r="F90">
            <v>0</v>
          </cell>
        </row>
        <row r="91">
          <cell r="B91">
            <v>270621</v>
          </cell>
          <cell r="C91">
            <v>0</v>
          </cell>
          <cell r="E91">
            <v>250621</v>
          </cell>
          <cell r="F91">
            <v>0</v>
          </cell>
        </row>
        <row r="92">
          <cell r="B92">
            <v>270622</v>
          </cell>
          <cell r="C92">
            <v>0</v>
          </cell>
          <cell r="E92">
            <v>250622</v>
          </cell>
          <cell r="F92">
            <v>0</v>
          </cell>
        </row>
        <row r="93">
          <cell r="B93">
            <v>270623</v>
          </cell>
          <cell r="C93">
            <v>0</v>
          </cell>
          <cell r="E93">
            <v>250623</v>
          </cell>
          <cell r="F93">
            <v>0</v>
          </cell>
        </row>
        <row r="94">
          <cell r="B94">
            <v>270624</v>
          </cell>
          <cell r="C94">
            <v>0</v>
          </cell>
          <cell r="E94">
            <v>250624</v>
          </cell>
          <cell r="F94">
            <v>0</v>
          </cell>
        </row>
        <row r="95">
          <cell r="B95">
            <v>270625</v>
          </cell>
          <cell r="C95">
            <v>0</v>
          </cell>
          <cell r="E95">
            <v>250625</v>
          </cell>
          <cell r="F95">
            <v>0</v>
          </cell>
        </row>
        <row r="96">
          <cell r="B96">
            <v>270626</v>
          </cell>
          <cell r="C96">
            <v>0</v>
          </cell>
          <cell r="E96">
            <v>250626</v>
          </cell>
          <cell r="F96">
            <v>0</v>
          </cell>
        </row>
        <row r="97">
          <cell r="B97">
            <v>270639</v>
          </cell>
          <cell r="C97">
            <v>0</v>
          </cell>
          <cell r="E97">
            <v>250639</v>
          </cell>
          <cell r="F97">
            <v>0</v>
          </cell>
        </row>
        <row r="98">
          <cell r="B98">
            <v>270700</v>
          </cell>
          <cell r="C98">
            <v>0</v>
          </cell>
          <cell r="E98">
            <v>250700</v>
          </cell>
          <cell r="F98">
            <v>149002</v>
          </cell>
        </row>
        <row r="99">
          <cell r="B99">
            <v>270701</v>
          </cell>
          <cell r="C99">
            <v>0</v>
          </cell>
          <cell r="E99">
            <v>250701</v>
          </cell>
          <cell r="F99">
            <v>0</v>
          </cell>
        </row>
        <row r="100">
          <cell r="B100">
            <v>270702</v>
          </cell>
          <cell r="C100">
            <v>0</v>
          </cell>
          <cell r="E100">
            <v>250702</v>
          </cell>
          <cell r="F100">
            <v>0</v>
          </cell>
        </row>
        <row r="101">
          <cell r="B101">
            <v>270703</v>
          </cell>
          <cell r="C101">
            <v>0</v>
          </cell>
          <cell r="E101">
            <v>250703</v>
          </cell>
          <cell r="F101">
            <v>0</v>
          </cell>
        </row>
        <row r="102">
          <cell r="B102">
            <v>270900</v>
          </cell>
          <cell r="C102">
            <v>0</v>
          </cell>
          <cell r="E102">
            <v>250704</v>
          </cell>
          <cell r="F102">
            <v>0</v>
          </cell>
        </row>
        <row r="103">
          <cell r="B103">
            <v>270901</v>
          </cell>
          <cell r="C103">
            <v>0</v>
          </cell>
          <cell r="E103">
            <v>250705</v>
          </cell>
          <cell r="F103">
            <v>0</v>
          </cell>
        </row>
        <row r="104">
          <cell r="B104">
            <v>270902</v>
          </cell>
          <cell r="C104">
            <v>0</v>
          </cell>
          <cell r="E104">
            <v>250706</v>
          </cell>
          <cell r="F104">
            <v>0</v>
          </cell>
        </row>
        <row r="105">
          <cell r="B105">
            <v>270903</v>
          </cell>
          <cell r="C105">
            <v>0</v>
          </cell>
          <cell r="E105">
            <v>250707</v>
          </cell>
          <cell r="F105">
            <v>0</v>
          </cell>
        </row>
        <row r="106">
          <cell r="B106">
            <v>270904</v>
          </cell>
          <cell r="C106">
            <v>0</v>
          </cell>
          <cell r="E106">
            <v>250708</v>
          </cell>
          <cell r="F106">
            <v>0</v>
          </cell>
        </row>
        <row r="107">
          <cell r="B107">
            <v>270905</v>
          </cell>
          <cell r="C107">
            <v>0</v>
          </cell>
          <cell r="E107">
            <v>250709</v>
          </cell>
          <cell r="F107">
            <v>0</v>
          </cell>
        </row>
        <row r="108">
          <cell r="B108">
            <v>270906</v>
          </cell>
          <cell r="C108">
            <v>0</v>
          </cell>
          <cell r="E108">
            <v>250720</v>
          </cell>
          <cell r="F108">
            <v>0</v>
          </cell>
        </row>
        <row r="109">
          <cell r="B109">
            <v>270907</v>
          </cell>
          <cell r="C109">
            <v>0</v>
          </cell>
          <cell r="E109">
            <v>250710</v>
          </cell>
          <cell r="F109">
            <v>0</v>
          </cell>
        </row>
        <row r="110">
          <cell r="B110">
            <v>270908</v>
          </cell>
          <cell r="C110">
            <v>0</v>
          </cell>
          <cell r="E110">
            <v>250721</v>
          </cell>
          <cell r="F110">
            <v>0</v>
          </cell>
        </row>
        <row r="111">
          <cell r="B111">
            <v>270909</v>
          </cell>
          <cell r="C111">
            <v>0</v>
          </cell>
          <cell r="E111">
            <v>250722</v>
          </cell>
          <cell r="F111">
            <v>0</v>
          </cell>
        </row>
        <row r="112">
          <cell r="B112">
            <v>270920</v>
          </cell>
          <cell r="C112">
            <v>0</v>
          </cell>
          <cell r="E112">
            <v>250723</v>
          </cell>
          <cell r="F112">
            <v>0</v>
          </cell>
        </row>
        <row r="113">
          <cell r="B113">
            <v>270930</v>
          </cell>
          <cell r="C113">
            <v>0</v>
          </cell>
          <cell r="E113">
            <v>250730</v>
          </cell>
          <cell r="F113">
            <v>0</v>
          </cell>
        </row>
        <row r="114">
          <cell r="B114">
            <v>270940</v>
          </cell>
          <cell r="C114">
            <v>0</v>
          </cell>
          <cell r="E114">
            <v>250731</v>
          </cell>
          <cell r="F114">
            <v>0</v>
          </cell>
        </row>
        <row r="115">
          <cell r="B115">
            <v>270950</v>
          </cell>
          <cell r="C115">
            <v>0</v>
          </cell>
          <cell r="E115">
            <v>250732</v>
          </cell>
          <cell r="F115">
            <v>0</v>
          </cell>
        </row>
        <row r="116">
          <cell r="B116">
            <v>270960</v>
          </cell>
          <cell r="C116">
            <v>0</v>
          </cell>
          <cell r="E116">
            <v>250733</v>
          </cell>
          <cell r="F116">
            <v>64655</v>
          </cell>
        </row>
        <row r="117">
          <cell r="B117">
            <v>270980</v>
          </cell>
          <cell r="C117">
            <v>0</v>
          </cell>
          <cell r="E117">
            <v>250734</v>
          </cell>
          <cell r="F117">
            <v>64655</v>
          </cell>
        </row>
        <row r="118">
          <cell r="B118">
            <v>273000</v>
          </cell>
          <cell r="C118">
            <v>0</v>
          </cell>
          <cell r="E118">
            <v>250735</v>
          </cell>
          <cell r="F118">
            <v>0</v>
          </cell>
        </row>
        <row r="119">
          <cell r="B119">
            <v>273100</v>
          </cell>
          <cell r="C119">
            <v>0</v>
          </cell>
          <cell r="E119">
            <v>250736</v>
          </cell>
          <cell r="F119">
            <v>0</v>
          </cell>
        </row>
        <row r="120">
          <cell r="B120">
            <v>273101</v>
          </cell>
          <cell r="C120">
            <v>0</v>
          </cell>
          <cell r="E120">
            <v>250740</v>
          </cell>
          <cell r="F120">
            <v>0</v>
          </cell>
        </row>
        <row r="121">
          <cell r="B121">
            <v>273102</v>
          </cell>
          <cell r="C121">
            <v>0</v>
          </cell>
          <cell r="E121">
            <v>250741</v>
          </cell>
          <cell r="F121">
            <v>0</v>
          </cell>
        </row>
        <row r="122">
          <cell r="B122">
            <v>273103</v>
          </cell>
          <cell r="C122">
            <v>0</v>
          </cell>
          <cell r="E122">
            <v>250742</v>
          </cell>
          <cell r="F122">
            <v>0</v>
          </cell>
        </row>
        <row r="123">
          <cell r="B123">
            <v>273104</v>
          </cell>
          <cell r="C123">
            <v>0</v>
          </cell>
          <cell r="E123">
            <v>250743</v>
          </cell>
          <cell r="F123">
            <v>0</v>
          </cell>
        </row>
        <row r="124">
          <cell r="B124">
            <v>273111</v>
          </cell>
          <cell r="C124">
            <v>0</v>
          </cell>
          <cell r="E124">
            <v>250744</v>
          </cell>
          <cell r="F124">
            <v>0</v>
          </cell>
        </row>
        <row r="125">
          <cell r="B125">
            <v>273112</v>
          </cell>
          <cell r="C125">
            <v>0</v>
          </cell>
          <cell r="E125">
            <v>250745</v>
          </cell>
          <cell r="F125">
            <v>0</v>
          </cell>
        </row>
        <row r="126">
          <cell r="B126">
            <v>273121</v>
          </cell>
          <cell r="C126">
            <v>0</v>
          </cell>
          <cell r="E126">
            <v>250746</v>
          </cell>
          <cell r="F126">
            <v>0</v>
          </cell>
        </row>
        <row r="127">
          <cell r="B127">
            <v>273200</v>
          </cell>
          <cell r="C127">
            <v>0</v>
          </cell>
          <cell r="E127">
            <v>250750</v>
          </cell>
          <cell r="F127">
            <v>0</v>
          </cell>
        </row>
        <row r="128">
          <cell r="B128">
            <v>273201</v>
          </cell>
          <cell r="C128">
            <v>0</v>
          </cell>
          <cell r="E128">
            <v>250751</v>
          </cell>
          <cell r="F128">
            <v>0</v>
          </cell>
        </row>
        <row r="129">
          <cell r="B129">
            <v>273202</v>
          </cell>
          <cell r="C129">
            <v>0</v>
          </cell>
          <cell r="E129">
            <v>250761</v>
          </cell>
          <cell r="F129">
            <v>84347</v>
          </cell>
        </row>
        <row r="130">
          <cell r="B130">
            <v>273203</v>
          </cell>
          <cell r="C130">
            <v>0</v>
          </cell>
          <cell r="E130">
            <v>250800</v>
          </cell>
          <cell r="F130">
            <v>46722</v>
          </cell>
        </row>
        <row r="131">
          <cell r="B131">
            <v>273204</v>
          </cell>
          <cell r="C131">
            <v>0</v>
          </cell>
          <cell r="E131">
            <v>250801</v>
          </cell>
          <cell r="F131">
            <v>46722</v>
          </cell>
        </row>
        <row r="132">
          <cell r="B132">
            <v>273211</v>
          </cell>
          <cell r="C132">
            <v>0</v>
          </cell>
          <cell r="E132">
            <v>250802</v>
          </cell>
          <cell r="F132">
            <v>0</v>
          </cell>
        </row>
        <row r="133">
          <cell r="B133">
            <v>273212</v>
          </cell>
          <cell r="C133">
            <v>0</v>
          </cell>
          <cell r="E133">
            <v>250803</v>
          </cell>
          <cell r="F133">
            <v>0</v>
          </cell>
        </row>
        <row r="134">
          <cell r="B134">
            <v>273231</v>
          </cell>
          <cell r="C134">
            <v>0</v>
          </cell>
          <cell r="E134">
            <v>250810</v>
          </cell>
          <cell r="F134">
            <v>46722</v>
          </cell>
        </row>
        <row r="135">
          <cell r="B135">
            <v>274000</v>
          </cell>
          <cell r="C135">
            <v>82342</v>
          </cell>
          <cell r="E135">
            <v>250811</v>
          </cell>
          <cell r="F135">
            <v>0</v>
          </cell>
        </row>
        <row r="136">
          <cell r="B136">
            <v>274100</v>
          </cell>
          <cell r="C136">
            <v>27014</v>
          </cell>
          <cell r="E136">
            <v>250812</v>
          </cell>
          <cell r="F136">
            <v>0</v>
          </cell>
        </row>
        <row r="137">
          <cell r="B137">
            <v>274101</v>
          </cell>
          <cell r="C137">
            <v>24917</v>
          </cell>
          <cell r="E137">
            <v>250813</v>
          </cell>
          <cell r="F137">
            <v>0</v>
          </cell>
        </row>
        <row r="138">
          <cell r="B138">
            <v>274111</v>
          </cell>
          <cell r="C138">
            <v>24846</v>
          </cell>
          <cell r="E138">
            <v>250820</v>
          </cell>
          <cell r="F138">
            <v>0</v>
          </cell>
        </row>
        <row r="139">
          <cell r="B139">
            <v>274112</v>
          </cell>
          <cell r="C139">
            <v>70</v>
          </cell>
          <cell r="E139">
            <v>250821</v>
          </cell>
          <cell r="F139">
            <v>0</v>
          </cell>
        </row>
        <row r="140">
          <cell r="B140">
            <v>274102</v>
          </cell>
          <cell r="C140">
            <v>2097</v>
          </cell>
          <cell r="E140">
            <v>250822</v>
          </cell>
          <cell r="F140">
            <v>0</v>
          </cell>
        </row>
        <row r="141">
          <cell r="B141">
            <v>274103</v>
          </cell>
          <cell r="C141">
            <v>1722</v>
          </cell>
          <cell r="E141">
            <v>250823</v>
          </cell>
          <cell r="F141">
            <v>0</v>
          </cell>
        </row>
        <row r="142">
          <cell r="B142">
            <v>274104</v>
          </cell>
          <cell r="C142">
            <v>0</v>
          </cell>
          <cell r="E142">
            <v>250830</v>
          </cell>
          <cell r="F142">
            <v>0</v>
          </cell>
        </row>
        <row r="143">
          <cell r="B143">
            <v>274105</v>
          </cell>
          <cell r="C143">
            <v>376</v>
          </cell>
          <cell r="E143">
            <v>250900</v>
          </cell>
          <cell r="F143">
            <v>0</v>
          </cell>
        </row>
        <row r="144">
          <cell r="B144">
            <v>274110</v>
          </cell>
          <cell r="C144">
            <v>0</v>
          </cell>
          <cell r="E144">
            <v>250901</v>
          </cell>
          <cell r="F144">
            <v>0</v>
          </cell>
        </row>
        <row r="145">
          <cell r="B145">
            <v>274200</v>
          </cell>
          <cell r="C145">
            <v>55328</v>
          </cell>
          <cell r="E145">
            <v>250902</v>
          </cell>
          <cell r="F145">
            <v>0</v>
          </cell>
        </row>
        <row r="146">
          <cell r="B146">
            <v>274201</v>
          </cell>
          <cell r="C146">
            <v>55271</v>
          </cell>
          <cell r="E146">
            <v>250903</v>
          </cell>
          <cell r="F146">
            <v>0</v>
          </cell>
        </row>
        <row r="147">
          <cell r="B147">
            <v>274202</v>
          </cell>
          <cell r="C147">
            <v>46198</v>
          </cell>
          <cell r="E147">
            <v>250904</v>
          </cell>
          <cell r="F147">
            <v>0</v>
          </cell>
        </row>
        <row r="148">
          <cell r="B148">
            <v>274203</v>
          </cell>
          <cell r="C148">
            <v>1410</v>
          </cell>
          <cell r="E148">
            <v>250910</v>
          </cell>
          <cell r="F148">
            <v>0</v>
          </cell>
        </row>
        <row r="149">
          <cell r="B149">
            <v>274204</v>
          </cell>
          <cell r="C149">
            <v>103</v>
          </cell>
          <cell r="E149">
            <v>250921</v>
          </cell>
          <cell r="F149">
            <v>0</v>
          </cell>
        </row>
        <row r="150">
          <cell r="B150">
            <v>274205</v>
          </cell>
          <cell r="C150">
            <v>7560</v>
          </cell>
          <cell r="E150">
            <v>251000</v>
          </cell>
          <cell r="F150">
            <v>61404</v>
          </cell>
        </row>
        <row r="151">
          <cell r="B151">
            <v>274206</v>
          </cell>
          <cell r="C151">
            <v>0</v>
          </cell>
          <cell r="E151">
            <v>251001</v>
          </cell>
          <cell r="F151">
            <v>61404</v>
          </cell>
        </row>
        <row r="152">
          <cell r="B152">
            <v>274207</v>
          </cell>
          <cell r="C152">
            <v>0</v>
          </cell>
          <cell r="E152">
            <v>251002</v>
          </cell>
          <cell r="F152">
            <v>0</v>
          </cell>
        </row>
        <row r="153">
          <cell r="B153">
            <v>274208</v>
          </cell>
          <cell r="C153">
            <v>20</v>
          </cell>
          <cell r="E153">
            <v>251010</v>
          </cell>
          <cell r="F153">
            <v>0</v>
          </cell>
        </row>
        <row r="154">
          <cell r="B154">
            <v>274209</v>
          </cell>
          <cell r="C154">
            <v>36</v>
          </cell>
          <cell r="E154">
            <v>251500</v>
          </cell>
          <cell r="F154">
            <v>98871</v>
          </cell>
        </row>
        <row r="155">
          <cell r="B155">
            <v>274210</v>
          </cell>
          <cell r="C155">
            <v>0</v>
          </cell>
          <cell r="E155">
            <v>251501</v>
          </cell>
          <cell r="F155">
            <v>98871</v>
          </cell>
        </row>
        <row r="156">
          <cell r="B156">
            <v>274221</v>
          </cell>
          <cell r="C156">
            <v>1</v>
          </cell>
          <cell r="E156">
            <v>251502</v>
          </cell>
          <cell r="F156">
            <v>0</v>
          </cell>
        </row>
        <row r="157">
          <cell r="B157">
            <v>274231</v>
          </cell>
          <cell r="C157">
            <v>0</v>
          </cell>
          <cell r="E157">
            <v>251506</v>
          </cell>
          <cell r="F157">
            <v>98871</v>
          </cell>
        </row>
        <row r="158">
          <cell r="B158">
            <v>274232</v>
          </cell>
          <cell r="C158">
            <v>0</v>
          </cell>
          <cell r="E158">
            <v>251507</v>
          </cell>
          <cell r="F158">
            <v>0</v>
          </cell>
        </row>
        <row r="159">
          <cell r="B159">
            <v>274233</v>
          </cell>
          <cell r="C159">
            <v>0</v>
          </cell>
          <cell r="E159">
            <v>251508</v>
          </cell>
          <cell r="F159">
            <v>0</v>
          </cell>
        </row>
        <row r="160">
          <cell r="B160">
            <v>274600</v>
          </cell>
          <cell r="C160">
            <v>0</v>
          </cell>
          <cell r="E160">
            <v>251511</v>
          </cell>
          <cell r="F160">
            <v>0</v>
          </cell>
        </row>
        <row r="161">
          <cell r="B161">
            <v>274601</v>
          </cell>
          <cell r="C161">
            <v>0</v>
          </cell>
          <cell r="E161">
            <v>251512</v>
          </cell>
          <cell r="F161">
            <v>0</v>
          </cell>
        </row>
        <row r="162">
          <cell r="B162">
            <v>274602</v>
          </cell>
          <cell r="C162">
            <v>0</v>
          </cell>
          <cell r="E162">
            <v>251513</v>
          </cell>
          <cell r="F162">
            <v>0</v>
          </cell>
        </row>
        <row r="163">
          <cell r="B163">
            <v>274605</v>
          </cell>
          <cell r="C163">
            <v>0</v>
          </cell>
          <cell r="E163">
            <v>251514</v>
          </cell>
          <cell r="F163">
            <v>0</v>
          </cell>
        </row>
        <row r="164">
          <cell r="B164">
            <v>274606</v>
          </cell>
          <cell r="C164">
            <v>0</v>
          </cell>
          <cell r="E164">
            <v>251519</v>
          </cell>
          <cell r="F164">
            <v>0</v>
          </cell>
        </row>
        <row r="165">
          <cell r="B165">
            <v>275000</v>
          </cell>
          <cell r="C165">
            <v>977963</v>
          </cell>
          <cell r="E165">
            <v>251520</v>
          </cell>
          <cell r="F165">
            <v>0</v>
          </cell>
        </row>
        <row r="166">
          <cell r="B166">
            <v>275100</v>
          </cell>
          <cell r="C166">
            <v>40900</v>
          </cell>
          <cell r="E166">
            <v>251521</v>
          </cell>
          <cell r="F166">
            <v>0</v>
          </cell>
        </row>
        <row r="167">
          <cell r="B167">
            <v>275101</v>
          </cell>
          <cell r="C167">
            <v>0</v>
          </cell>
          <cell r="E167">
            <v>251522</v>
          </cell>
          <cell r="F167">
            <v>0</v>
          </cell>
        </row>
        <row r="168">
          <cell r="B168">
            <v>275102</v>
          </cell>
          <cell r="C168">
            <v>0</v>
          </cell>
          <cell r="E168">
            <v>251523</v>
          </cell>
          <cell r="F168">
            <v>0</v>
          </cell>
        </row>
        <row r="169">
          <cell r="B169">
            <v>275103</v>
          </cell>
          <cell r="C169">
            <v>30000</v>
          </cell>
          <cell r="E169">
            <v>251524</v>
          </cell>
          <cell r="F169">
            <v>0</v>
          </cell>
        </row>
        <row r="170">
          <cell r="B170">
            <v>275104</v>
          </cell>
          <cell r="C170">
            <v>10900</v>
          </cell>
          <cell r="E170">
            <v>251525</v>
          </cell>
          <cell r="F170">
            <v>0</v>
          </cell>
        </row>
        <row r="171">
          <cell r="B171">
            <v>275105</v>
          </cell>
          <cell r="C171">
            <v>0</v>
          </cell>
          <cell r="E171">
            <v>251526</v>
          </cell>
          <cell r="F171">
            <v>0</v>
          </cell>
        </row>
        <row r="172">
          <cell r="B172">
            <v>275200</v>
          </cell>
          <cell r="C172">
            <v>711414</v>
          </cell>
          <cell r="E172">
            <v>251530</v>
          </cell>
          <cell r="F172">
            <v>0</v>
          </cell>
        </row>
        <row r="173">
          <cell r="B173">
            <v>275201</v>
          </cell>
          <cell r="C173">
            <v>145549</v>
          </cell>
          <cell r="E173">
            <v>251531</v>
          </cell>
          <cell r="F173">
            <v>0</v>
          </cell>
        </row>
        <row r="174">
          <cell r="B174">
            <v>275202</v>
          </cell>
          <cell r="C174">
            <v>0</v>
          </cell>
          <cell r="E174">
            <v>251541</v>
          </cell>
          <cell r="F174">
            <v>0</v>
          </cell>
        </row>
        <row r="175">
          <cell r="B175">
            <v>275203</v>
          </cell>
          <cell r="C175">
            <v>233247</v>
          </cell>
          <cell r="E175">
            <v>251542</v>
          </cell>
          <cell r="F175">
            <v>0</v>
          </cell>
        </row>
        <row r="176">
          <cell r="B176">
            <v>275204</v>
          </cell>
          <cell r="C176">
            <v>25711</v>
          </cell>
          <cell r="E176">
            <v>251543</v>
          </cell>
          <cell r="F176">
            <v>0</v>
          </cell>
        </row>
        <row r="177">
          <cell r="B177">
            <v>275205</v>
          </cell>
          <cell r="C177">
            <v>19988</v>
          </cell>
          <cell r="E177">
            <v>251551</v>
          </cell>
          <cell r="F177">
            <v>0</v>
          </cell>
        </row>
        <row r="178">
          <cell r="B178">
            <v>275206</v>
          </cell>
          <cell r="C178">
            <v>33127</v>
          </cell>
          <cell r="E178">
            <v>252000</v>
          </cell>
          <cell r="F178">
            <v>563488</v>
          </cell>
        </row>
        <row r="179">
          <cell r="B179">
            <v>275207</v>
          </cell>
          <cell r="C179">
            <v>11700</v>
          </cell>
          <cell r="E179">
            <v>252001</v>
          </cell>
          <cell r="F179">
            <v>0</v>
          </cell>
        </row>
        <row r="180">
          <cell r="B180">
            <v>275208</v>
          </cell>
          <cell r="C180">
            <v>242094</v>
          </cell>
          <cell r="E180">
            <v>252002</v>
          </cell>
          <cell r="F180">
            <v>0</v>
          </cell>
        </row>
        <row r="181">
          <cell r="B181">
            <v>275300</v>
          </cell>
          <cell r="C181">
            <v>0</v>
          </cell>
          <cell r="E181">
            <v>252003</v>
          </cell>
          <cell r="F181">
            <v>0</v>
          </cell>
        </row>
        <row r="182">
          <cell r="B182">
            <v>275400</v>
          </cell>
          <cell r="C182">
            <v>19679</v>
          </cell>
          <cell r="E182">
            <v>252004</v>
          </cell>
          <cell r="F182">
            <v>0</v>
          </cell>
        </row>
        <row r="183">
          <cell r="B183">
            <v>275401</v>
          </cell>
          <cell r="C183">
            <v>19679</v>
          </cell>
          <cell r="E183">
            <v>252008</v>
          </cell>
          <cell r="F183">
            <v>0</v>
          </cell>
        </row>
        <row r="184">
          <cell r="B184">
            <v>275402</v>
          </cell>
          <cell r="C184">
            <v>0</v>
          </cell>
          <cell r="E184">
            <v>252009</v>
          </cell>
          <cell r="F184">
            <v>0</v>
          </cell>
        </row>
        <row r="185">
          <cell r="B185">
            <v>275403</v>
          </cell>
          <cell r="C185">
            <v>0</v>
          </cell>
          <cell r="E185">
            <v>252010</v>
          </cell>
          <cell r="F185">
            <v>0</v>
          </cell>
        </row>
        <row r="186">
          <cell r="B186">
            <v>275500</v>
          </cell>
          <cell r="C186">
            <v>85336</v>
          </cell>
          <cell r="E186">
            <v>252014</v>
          </cell>
          <cell r="F186">
            <v>0</v>
          </cell>
        </row>
        <row r="187">
          <cell r="B187">
            <v>275501</v>
          </cell>
          <cell r="C187">
            <v>0</v>
          </cell>
          <cell r="E187">
            <v>252015</v>
          </cell>
          <cell r="F187">
            <v>2278</v>
          </cell>
        </row>
        <row r="188">
          <cell r="B188">
            <v>275502</v>
          </cell>
          <cell r="C188">
            <v>36603</v>
          </cell>
          <cell r="E188">
            <v>252016</v>
          </cell>
          <cell r="F188">
            <v>2278</v>
          </cell>
        </row>
        <row r="189">
          <cell r="B189">
            <v>275503</v>
          </cell>
          <cell r="C189">
            <v>28958</v>
          </cell>
          <cell r="E189">
            <v>252020</v>
          </cell>
          <cell r="F189">
            <v>0</v>
          </cell>
        </row>
        <row r="190">
          <cell r="B190">
            <v>275504</v>
          </cell>
          <cell r="C190">
            <v>0</v>
          </cell>
          <cell r="E190">
            <v>252021</v>
          </cell>
          <cell r="F190">
            <v>0</v>
          </cell>
        </row>
        <row r="191">
          <cell r="B191">
            <v>275505</v>
          </cell>
          <cell r="C191">
            <v>12954</v>
          </cell>
          <cell r="E191">
            <v>252022</v>
          </cell>
          <cell r="F191">
            <v>0</v>
          </cell>
        </row>
        <row r="192">
          <cell r="B192">
            <v>275506</v>
          </cell>
          <cell r="C192">
            <v>6820</v>
          </cell>
          <cell r="E192">
            <v>252023</v>
          </cell>
          <cell r="F192">
            <v>0</v>
          </cell>
        </row>
        <row r="193">
          <cell r="B193">
            <v>275600</v>
          </cell>
          <cell r="C193">
            <v>30534</v>
          </cell>
          <cell r="E193">
            <v>252024</v>
          </cell>
          <cell r="F193">
            <v>0</v>
          </cell>
        </row>
        <row r="194">
          <cell r="B194">
            <v>275601</v>
          </cell>
          <cell r="C194">
            <v>30154</v>
          </cell>
          <cell r="E194">
            <v>252028</v>
          </cell>
          <cell r="F194">
            <v>0</v>
          </cell>
        </row>
        <row r="195">
          <cell r="B195">
            <v>275602</v>
          </cell>
          <cell r="C195">
            <v>381</v>
          </cell>
          <cell r="E195">
            <v>252029</v>
          </cell>
          <cell r="F195">
            <v>416417</v>
          </cell>
        </row>
        <row r="196">
          <cell r="B196">
            <v>275700</v>
          </cell>
          <cell r="C196">
            <v>90100</v>
          </cell>
          <cell r="E196">
            <v>252030</v>
          </cell>
          <cell r="F196">
            <v>416417</v>
          </cell>
        </row>
        <row r="197">
          <cell r="B197">
            <v>275701</v>
          </cell>
          <cell r="C197">
            <v>12000</v>
          </cell>
          <cell r="E197">
            <v>252034</v>
          </cell>
          <cell r="F197">
            <v>0</v>
          </cell>
        </row>
        <row r="198">
          <cell r="B198">
            <v>275702</v>
          </cell>
          <cell r="C198">
            <v>78100</v>
          </cell>
          <cell r="E198">
            <v>252035</v>
          </cell>
          <cell r="F198">
            <v>0</v>
          </cell>
        </row>
        <row r="199">
          <cell r="B199">
            <v>276000</v>
          </cell>
          <cell r="C199">
            <v>3824550</v>
          </cell>
          <cell r="E199">
            <v>252036</v>
          </cell>
          <cell r="F199">
            <v>1444</v>
          </cell>
        </row>
        <row r="200">
          <cell r="B200">
            <v>276100</v>
          </cell>
          <cell r="C200">
            <v>1981764</v>
          </cell>
          <cell r="E200">
            <v>252037</v>
          </cell>
          <cell r="F200">
            <v>0</v>
          </cell>
        </row>
        <row r="201">
          <cell r="B201">
            <v>276101</v>
          </cell>
          <cell r="C201">
            <v>218269</v>
          </cell>
          <cell r="E201">
            <v>252041</v>
          </cell>
          <cell r="F201">
            <v>1444</v>
          </cell>
        </row>
        <row r="202">
          <cell r="B202">
            <v>276102</v>
          </cell>
          <cell r="C202">
            <v>0</v>
          </cell>
          <cell r="E202">
            <v>252042</v>
          </cell>
          <cell r="F202">
            <v>140450</v>
          </cell>
        </row>
        <row r="203">
          <cell r="B203">
            <v>276103</v>
          </cell>
          <cell r="C203">
            <v>0</v>
          </cell>
          <cell r="E203">
            <v>252043</v>
          </cell>
          <cell r="F203">
            <v>82557</v>
          </cell>
        </row>
        <row r="204">
          <cell r="B204">
            <v>276104</v>
          </cell>
          <cell r="C204">
            <v>0</v>
          </cell>
          <cell r="E204">
            <v>252044</v>
          </cell>
          <cell r="F204">
            <v>0</v>
          </cell>
        </row>
        <row r="205">
          <cell r="B205">
            <v>276105</v>
          </cell>
          <cell r="C205">
            <v>0</v>
          </cell>
          <cell r="E205">
            <v>252048</v>
          </cell>
          <cell r="F205">
            <v>57894</v>
          </cell>
        </row>
        <row r="206">
          <cell r="B206">
            <v>276106</v>
          </cell>
          <cell r="C206">
            <v>0</v>
          </cell>
          <cell r="E206">
            <v>252049</v>
          </cell>
          <cell r="F206">
            <v>0</v>
          </cell>
        </row>
        <row r="207">
          <cell r="B207">
            <v>276107</v>
          </cell>
          <cell r="C207">
            <v>0</v>
          </cell>
          <cell r="E207">
            <v>252050</v>
          </cell>
          <cell r="F207">
            <v>0</v>
          </cell>
        </row>
        <row r="208">
          <cell r="B208">
            <v>276108</v>
          </cell>
          <cell r="C208">
            <v>32800</v>
          </cell>
          <cell r="E208">
            <v>252051</v>
          </cell>
          <cell r="F208">
            <v>0</v>
          </cell>
        </row>
        <row r="209">
          <cell r="B209">
            <v>276109</v>
          </cell>
          <cell r="C209">
            <v>0</v>
          </cell>
          <cell r="E209">
            <v>252052</v>
          </cell>
          <cell r="F209">
            <v>1591</v>
          </cell>
        </row>
        <row r="210">
          <cell r="B210">
            <v>276110</v>
          </cell>
          <cell r="C210">
            <v>0</v>
          </cell>
          <cell r="E210">
            <v>252053</v>
          </cell>
          <cell r="F210">
            <v>0</v>
          </cell>
        </row>
        <row r="211">
          <cell r="B211">
            <v>276111</v>
          </cell>
          <cell r="C211">
            <v>0</v>
          </cell>
          <cell r="E211">
            <v>252061</v>
          </cell>
          <cell r="F211">
            <v>1308</v>
          </cell>
        </row>
        <row r="212">
          <cell r="B212">
            <v>276112</v>
          </cell>
          <cell r="C212">
            <v>0</v>
          </cell>
          <cell r="E212">
            <v>252500</v>
          </cell>
          <cell r="F212">
            <v>0</v>
          </cell>
        </row>
        <row r="213">
          <cell r="B213">
            <v>276113</v>
          </cell>
          <cell r="C213">
            <v>54639</v>
          </cell>
          <cell r="E213">
            <v>252501</v>
          </cell>
          <cell r="F213">
            <v>0</v>
          </cell>
        </row>
        <row r="214">
          <cell r="B214">
            <v>276114</v>
          </cell>
          <cell r="C214">
            <v>0</v>
          </cell>
          <cell r="E214">
            <v>253000</v>
          </cell>
          <cell r="F214">
            <v>92152</v>
          </cell>
        </row>
        <row r="215">
          <cell r="B215">
            <v>276115</v>
          </cell>
          <cell r="C215">
            <v>32784</v>
          </cell>
          <cell r="E215">
            <v>253100</v>
          </cell>
          <cell r="F215">
            <v>0</v>
          </cell>
        </row>
        <row r="216">
          <cell r="B216">
            <v>276116</v>
          </cell>
          <cell r="C216">
            <v>65995</v>
          </cell>
          <cell r="E216">
            <v>253101</v>
          </cell>
          <cell r="F216">
            <v>0</v>
          </cell>
        </row>
        <row r="217">
          <cell r="B217">
            <v>276117</v>
          </cell>
          <cell r="C217">
            <v>10053</v>
          </cell>
          <cell r="E217">
            <v>253102</v>
          </cell>
          <cell r="F217">
            <v>0</v>
          </cell>
        </row>
        <row r="218">
          <cell r="B218">
            <v>276118</v>
          </cell>
          <cell r="C218">
            <v>21998</v>
          </cell>
          <cell r="E218">
            <v>253103</v>
          </cell>
          <cell r="F218">
            <v>0</v>
          </cell>
        </row>
        <row r="219">
          <cell r="B219">
            <v>276120</v>
          </cell>
          <cell r="C219">
            <v>0</v>
          </cell>
          <cell r="E219">
            <v>253104</v>
          </cell>
          <cell r="F219">
            <v>0</v>
          </cell>
        </row>
        <row r="220">
          <cell r="B220">
            <v>276121</v>
          </cell>
          <cell r="C220">
            <v>773970</v>
          </cell>
          <cell r="E220">
            <v>253105</v>
          </cell>
          <cell r="F220">
            <v>0</v>
          </cell>
        </row>
        <row r="221">
          <cell r="B221">
            <v>276122</v>
          </cell>
          <cell r="C221">
            <v>0</v>
          </cell>
          <cell r="E221">
            <v>253106</v>
          </cell>
          <cell r="F221">
            <v>0</v>
          </cell>
        </row>
        <row r="222">
          <cell r="B222">
            <v>276123</v>
          </cell>
          <cell r="C222">
            <v>0</v>
          </cell>
          <cell r="E222">
            <v>253111</v>
          </cell>
          <cell r="F222">
            <v>0</v>
          </cell>
        </row>
        <row r="223">
          <cell r="B223">
            <v>276124</v>
          </cell>
          <cell r="C223">
            <v>0</v>
          </cell>
          <cell r="E223">
            <v>253200</v>
          </cell>
          <cell r="F223">
            <v>92152</v>
          </cell>
        </row>
        <row r="224">
          <cell r="B224">
            <v>276125</v>
          </cell>
          <cell r="C224">
            <v>456638</v>
          </cell>
          <cell r="E224">
            <v>253201</v>
          </cell>
          <cell r="F224">
            <v>74727</v>
          </cell>
        </row>
        <row r="225">
          <cell r="B225">
            <v>276126</v>
          </cell>
          <cell r="C225">
            <v>135112</v>
          </cell>
          <cell r="E225">
            <v>253202</v>
          </cell>
          <cell r="F225">
            <v>74107</v>
          </cell>
        </row>
        <row r="226">
          <cell r="B226">
            <v>276127</v>
          </cell>
          <cell r="C226">
            <v>182220</v>
          </cell>
          <cell r="E226">
            <v>253203</v>
          </cell>
          <cell r="F226">
            <v>621</v>
          </cell>
        </row>
        <row r="227">
          <cell r="B227">
            <v>276128</v>
          </cell>
          <cell r="C227">
            <v>0</v>
          </cell>
          <cell r="E227">
            <v>253204</v>
          </cell>
          <cell r="F227">
            <v>0</v>
          </cell>
        </row>
        <row r="228">
          <cell r="B228">
            <v>276130</v>
          </cell>
          <cell r="C228">
            <v>0</v>
          </cell>
          <cell r="E228">
            <v>253205</v>
          </cell>
          <cell r="F228">
            <v>17425</v>
          </cell>
        </row>
        <row r="229">
          <cell r="B229">
            <v>276131</v>
          </cell>
          <cell r="C229">
            <v>270998</v>
          </cell>
          <cell r="E229">
            <v>253206</v>
          </cell>
          <cell r="F229">
            <v>0</v>
          </cell>
        </row>
        <row r="230">
          <cell r="B230">
            <v>276132</v>
          </cell>
          <cell r="C230">
            <v>0</v>
          </cell>
          <cell r="E230">
            <v>253211</v>
          </cell>
          <cell r="F230">
            <v>0</v>
          </cell>
        </row>
        <row r="231">
          <cell r="B231">
            <v>276133</v>
          </cell>
          <cell r="C231">
            <v>0</v>
          </cell>
          <cell r="E231">
            <v>253300</v>
          </cell>
          <cell r="F231">
            <v>0</v>
          </cell>
        </row>
        <row r="232">
          <cell r="B232">
            <v>276134</v>
          </cell>
          <cell r="C232">
            <v>0</v>
          </cell>
          <cell r="E232">
            <v>253301</v>
          </cell>
          <cell r="F232">
            <v>0</v>
          </cell>
        </row>
        <row r="233">
          <cell r="B233">
            <v>276135</v>
          </cell>
          <cell r="C233">
            <v>0</v>
          </cell>
          <cell r="E233">
            <v>253302</v>
          </cell>
          <cell r="F233">
            <v>0</v>
          </cell>
        </row>
        <row r="234">
          <cell r="B234">
            <v>276136</v>
          </cell>
          <cell r="C234">
            <v>0</v>
          </cell>
          <cell r="E234">
            <v>253303</v>
          </cell>
          <cell r="F234">
            <v>0</v>
          </cell>
        </row>
        <row r="235">
          <cell r="B235">
            <v>276137</v>
          </cell>
          <cell r="C235">
            <v>0</v>
          </cell>
          <cell r="E235">
            <v>253304</v>
          </cell>
          <cell r="F235">
            <v>0</v>
          </cell>
        </row>
        <row r="236">
          <cell r="B236">
            <v>276138</v>
          </cell>
          <cell r="C236">
            <v>251909</v>
          </cell>
          <cell r="E236">
            <v>253305</v>
          </cell>
          <cell r="F236">
            <v>0</v>
          </cell>
        </row>
        <row r="237">
          <cell r="B237">
            <v>276139</v>
          </cell>
          <cell r="C237">
            <v>0</v>
          </cell>
          <cell r="E237">
            <v>253306</v>
          </cell>
          <cell r="F237">
            <v>0</v>
          </cell>
        </row>
        <row r="238">
          <cell r="B238">
            <v>276140</v>
          </cell>
          <cell r="C238">
            <v>0</v>
          </cell>
          <cell r="E238">
            <v>253307</v>
          </cell>
          <cell r="F238">
            <v>0</v>
          </cell>
        </row>
        <row r="239">
          <cell r="B239">
            <v>276141</v>
          </cell>
          <cell r="C239">
            <v>19089</v>
          </cell>
          <cell r="E239">
            <v>253308</v>
          </cell>
          <cell r="F239">
            <v>0</v>
          </cell>
        </row>
        <row r="240">
          <cell r="B240">
            <v>276142</v>
          </cell>
          <cell r="C240">
            <v>0</v>
          </cell>
          <cell r="E240">
            <v>253309</v>
          </cell>
          <cell r="F240">
            <v>0</v>
          </cell>
        </row>
        <row r="241">
          <cell r="B241">
            <v>276143</v>
          </cell>
          <cell r="C241">
            <v>0</v>
          </cell>
          <cell r="E241">
            <v>253320</v>
          </cell>
          <cell r="F241">
            <v>0</v>
          </cell>
        </row>
        <row r="242">
          <cell r="B242">
            <v>276144</v>
          </cell>
          <cell r="C242">
            <v>0</v>
          </cell>
          <cell r="E242">
            <v>253330</v>
          </cell>
          <cell r="F242">
            <v>0</v>
          </cell>
        </row>
        <row r="243">
          <cell r="B243">
            <v>276150</v>
          </cell>
          <cell r="C243">
            <v>0</v>
          </cell>
          <cell r="E243">
            <v>253340</v>
          </cell>
          <cell r="F243">
            <v>0</v>
          </cell>
        </row>
        <row r="244">
          <cell r="B244">
            <v>276151</v>
          </cell>
          <cell r="C244">
            <v>196247</v>
          </cell>
          <cell r="E244">
            <v>253380</v>
          </cell>
          <cell r="F244">
            <v>0</v>
          </cell>
        </row>
        <row r="245">
          <cell r="B245">
            <v>276152</v>
          </cell>
          <cell r="C245">
            <v>116696</v>
          </cell>
          <cell r="E245">
            <v>254000</v>
          </cell>
          <cell r="F245">
            <v>328901</v>
          </cell>
        </row>
        <row r="246">
          <cell r="B246">
            <v>276153</v>
          </cell>
          <cell r="C246">
            <v>0</v>
          </cell>
          <cell r="E246">
            <v>254100</v>
          </cell>
          <cell r="F246">
            <v>42166</v>
          </cell>
        </row>
        <row r="247">
          <cell r="B247">
            <v>276154</v>
          </cell>
          <cell r="C247">
            <v>5576</v>
          </cell>
          <cell r="E247">
            <v>254101</v>
          </cell>
          <cell r="F247">
            <v>39643</v>
          </cell>
        </row>
        <row r="248">
          <cell r="B248">
            <v>276155</v>
          </cell>
          <cell r="C248">
            <v>0</v>
          </cell>
          <cell r="E248">
            <v>254111</v>
          </cell>
          <cell r="F248">
            <v>39560</v>
          </cell>
        </row>
        <row r="249">
          <cell r="B249">
            <v>276156</v>
          </cell>
          <cell r="C249">
            <v>1306</v>
          </cell>
          <cell r="E249">
            <v>254112</v>
          </cell>
          <cell r="F249">
            <v>83</v>
          </cell>
        </row>
        <row r="250">
          <cell r="B250">
            <v>276157</v>
          </cell>
          <cell r="C250">
            <v>0</v>
          </cell>
          <cell r="E250">
            <v>254102</v>
          </cell>
          <cell r="F250">
            <v>2523</v>
          </cell>
        </row>
        <row r="251">
          <cell r="B251">
            <v>276158</v>
          </cell>
          <cell r="C251">
            <v>9394</v>
          </cell>
          <cell r="E251">
            <v>254103</v>
          </cell>
          <cell r="F251">
            <v>2077</v>
          </cell>
        </row>
        <row r="252">
          <cell r="B252">
            <v>276159</v>
          </cell>
          <cell r="C252">
            <v>0</v>
          </cell>
          <cell r="E252">
            <v>254104</v>
          </cell>
          <cell r="F252">
            <v>0</v>
          </cell>
        </row>
        <row r="253">
          <cell r="B253">
            <v>276160</v>
          </cell>
          <cell r="C253">
            <v>26545</v>
          </cell>
          <cell r="E253">
            <v>254105</v>
          </cell>
          <cell r="F253">
            <v>0</v>
          </cell>
        </row>
        <row r="254">
          <cell r="B254">
            <v>276161</v>
          </cell>
          <cell r="C254">
            <v>10112</v>
          </cell>
          <cell r="E254">
            <v>254106</v>
          </cell>
          <cell r="F254">
            <v>446</v>
          </cell>
        </row>
        <row r="255">
          <cell r="B255">
            <v>276162</v>
          </cell>
          <cell r="C255">
            <v>12333</v>
          </cell>
          <cell r="E255">
            <v>254200</v>
          </cell>
          <cell r="F255">
            <v>270024</v>
          </cell>
        </row>
        <row r="256">
          <cell r="B256">
            <v>276163</v>
          </cell>
          <cell r="C256">
            <v>8645</v>
          </cell>
          <cell r="E256">
            <v>254201</v>
          </cell>
          <cell r="F256">
            <v>0</v>
          </cell>
        </row>
        <row r="257">
          <cell r="B257">
            <v>276164</v>
          </cell>
          <cell r="C257">
            <v>2083</v>
          </cell>
          <cell r="E257">
            <v>254202</v>
          </cell>
          <cell r="F257">
            <v>0</v>
          </cell>
        </row>
        <row r="258">
          <cell r="B258">
            <v>276165</v>
          </cell>
          <cell r="C258">
            <v>0</v>
          </cell>
          <cell r="E258">
            <v>254203</v>
          </cell>
          <cell r="F258">
            <v>0</v>
          </cell>
        </row>
        <row r="259">
          <cell r="B259">
            <v>276166</v>
          </cell>
          <cell r="C259">
            <v>2532</v>
          </cell>
          <cell r="E259">
            <v>254204</v>
          </cell>
          <cell r="F259">
            <v>0</v>
          </cell>
        </row>
        <row r="260">
          <cell r="B260">
            <v>276167</v>
          </cell>
          <cell r="C260">
            <v>1025</v>
          </cell>
          <cell r="E260">
            <v>254205</v>
          </cell>
          <cell r="F260">
            <v>176900</v>
          </cell>
        </row>
        <row r="261">
          <cell r="B261">
            <v>276170</v>
          </cell>
          <cell r="C261">
            <v>522279</v>
          </cell>
          <cell r="E261">
            <v>254206</v>
          </cell>
          <cell r="F261">
            <v>91461</v>
          </cell>
        </row>
        <row r="262">
          <cell r="B262">
            <v>276171</v>
          </cell>
          <cell r="C262">
            <v>248708</v>
          </cell>
          <cell r="E262">
            <v>254207</v>
          </cell>
          <cell r="F262">
            <v>85439</v>
          </cell>
        </row>
        <row r="263">
          <cell r="B263">
            <v>276172</v>
          </cell>
          <cell r="C263">
            <v>206355</v>
          </cell>
          <cell r="E263">
            <v>254208</v>
          </cell>
          <cell r="F263">
            <v>93124</v>
          </cell>
        </row>
        <row r="264">
          <cell r="B264">
            <v>276173</v>
          </cell>
          <cell r="C264">
            <v>67216</v>
          </cell>
          <cell r="E264">
            <v>254300</v>
          </cell>
          <cell r="F264">
            <v>16711</v>
          </cell>
        </row>
        <row r="265">
          <cell r="B265">
            <v>276174</v>
          </cell>
          <cell r="C265">
            <v>0</v>
          </cell>
          <cell r="E265">
            <v>254301</v>
          </cell>
          <cell r="F265">
            <v>0</v>
          </cell>
        </row>
        <row r="266">
          <cell r="B266">
            <v>276200</v>
          </cell>
          <cell r="C266">
            <v>0</v>
          </cell>
          <cell r="E266">
            <v>254302</v>
          </cell>
          <cell r="F266">
            <v>0</v>
          </cell>
        </row>
        <row r="267">
          <cell r="B267">
            <v>276300</v>
          </cell>
          <cell r="C267">
            <v>18121</v>
          </cell>
          <cell r="E267">
            <v>254303</v>
          </cell>
          <cell r="F267">
            <v>13</v>
          </cell>
        </row>
        <row r="268">
          <cell r="B268">
            <v>276301</v>
          </cell>
          <cell r="C268">
            <v>0</v>
          </cell>
          <cell r="E268">
            <v>254304</v>
          </cell>
          <cell r="F268">
            <v>4</v>
          </cell>
        </row>
        <row r="269">
          <cell r="B269">
            <v>276302</v>
          </cell>
          <cell r="C269">
            <v>0</v>
          </cell>
          <cell r="E269">
            <v>254305</v>
          </cell>
          <cell r="F269">
            <v>0</v>
          </cell>
        </row>
        <row r="270">
          <cell r="B270">
            <v>276303</v>
          </cell>
          <cell r="C270">
            <v>9096</v>
          </cell>
          <cell r="E270">
            <v>254306</v>
          </cell>
          <cell r="F270">
            <v>16694</v>
          </cell>
        </row>
        <row r="271">
          <cell r="B271">
            <v>276305</v>
          </cell>
          <cell r="C271">
            <v>8095</v>
          </cell>
          <cell r="E271">
            <v>254307</v>
          </cell>
          <cell r="F271">
            <v>0</v>
          </cell>
        </row>
        <row r="272">
          <cell r="B272">
            <v>276306</v>
          </cell>
          <cell r="C272">
            <v>3796</v>
          </cell>
          <cell r="E272">
            <v>254311</v>
          </cell>
          <cell r="F272">
            <v>0</v>
          </cell>
        </row>
        <row r="273">
          <cell r="B273">
            <v>276307</v>
          </cell>
          <cell r="C273">
            <v>4204</v>
          </cell>
          <cell r="E273">
            <v>255000</v>
          </cell>
          <cell r="F273">
            <v>0</v>
          </cell>
        </row>
        <row r="274">
          <cell r="B274">
            <v>276308</v>
          </cell>
          <cell r="C274">
            <v>95</v>
          </cell>
          <cell r="E274">
            <v>255001</v>
          </cell>
          <cell r="F274">
            <v>0</v>
          </cell>
        </row>
        <row r="275">
          <cell r="B275">
            <v>276311</v>
          </cell>
          <cell r="C275">
            <v>91</v>
          </cell>
          <cell r="E275">
            <v>255002</v>
          </cell>
          <cell r="F275">
            <v>0</v>
          </cell>
        </row>
        <row r="276">
          <cell r="B276">
            <v>276312</v>
          </cell>
          <cell r="C276">
            <v>0</v>
          </cell>
          <cell r="E276">
            <v>255003</v>
          </cell>
          <cell r="F276">
            <v>0</v>
          </cell>
        </row>
        <row r="277">
          <cell r="B277">
            <v>276313</v>
          </cell>
          <cell r="C277">
            <v>839</v>
          </cell>
          <cell r="E277">
            <v>256000</v>
          </cell>
          <cell r="F277">
            <v>87721</v>
          </cell>
        </row>
        <row r="278">
          <cell r="B278">
            <v>276314</v>
          </cell>
          <cell r="C278">
            <v>0</v>
          </cell>
          <cell r="E278">
            <v>256001</v>
          </cell>
          <cell r="F278">
            <v>3500</v>
          </cell>
        </row>
        <row r="279">
          <cell r="B279">
            <v>276315</v>
          </cell>
          <cell r="C279">
            <v>0</v>
          </cell>
          <cell r="E279">
            <v>256002</v>
          </cell>
          <cell r="F279">
            <v>84221</v>
          </cell>
        </row>
        <row r="280">
          <cell r="B280">
            <v>276316</v>
          </cell>
          <cell r="C280">
            <v>0</v>
          </cell>
          <cell r="E280">
            <v>256003</v>
          </cell>
          <cell r="F280">
            <v>0</v>
          </cell>
        </row>
        <row r="281">
          <cell r="B281">
            <v>276317</v>
          </cell>
          <cell r="C281">
            <v>0</v>
          </cell>
          <cell r="E281">
            <v>256004</v>
          </cell>
          <cell r="F281">
            <v>0</v>
          </cell>
        </row>
        <row r="282">
          <cell r="B282">
            <v>276400</v>
          </cell>
          <cell r="C282">
            <v>141</v>
          </cell>
          <cell r="E282">
            <v>256005</v>
          </cell>
          <cell r="F282">
            <v>0</v>
          </cell>
        </row>
        <row r="283">
          <cell r="B283">
            <v>276401</v>
          </cell>
          <cell r="C283">
            <v>141</v>
          </cell>
          <cell r="E283">
            <v>256006</v>
          </cell>
          <cell r="F283">
            <v>0</v>
          </cell>
        </row>
        <row r="284">
          <cell r="B284">
            <v>276402</v>
          </cell>
          <cell r="C284">
            <v>0</v>
          </cell>
          <cell r="E284">
            <v>256007</v>
          </cell>
          <cell r="F284">
            <v>0</v>
          </cell>
        </row>
        <row r="285">
          <cell r="B285">
            <v>276500</v>
          </cell>
          <cell r="C285">
            <v>100000</v>
          </cell>
          <cell r="E285">
            <v>257000</v>
          </cell>
          <cell r="F285">
            <v>788</v>
          </cell>
        </row>
        <row r="286">
          <cell r="B286">
            <v>276600</v>
          </cell>
          <cell r="C286">
            <v>366370</v>
          </cell>
          <cell r="E286">
            <v>257100</v>
          </cell>
          <cell r="F286">
            <v>788</v>
          </cell>
        </row>
        <row r="287">
          <cell r="B287">
            <v>276601</v>
          </cell>
          <cell r="C287">
            <v>20161</v>
          </cell>
          <cell r="E287">
            <v>257101</v>
          </cell>
          <cell r="F287">
            <v>788</v>
          </cell>
        </row>
        <row r="288">
          <cell r="B288">
            <v>276602</v>
          </cell>
          <cell r="C288">
            <v>223182</v>
          </cell>
          <cell r="E288">
            <v>257102</v>
          </cell>
          <cell r="F288">
            <v>788</v>
          </cell>
        </row>
        <row r="289">
          <cell r="B289">
            <v>276603</v>
          </cell>
          <cell r="C289">
            <v>11921</v>
          </cell>
          <cell r="E289">
            <v>257103</v>
          </cell>
          <cell r="F289">
            <v>0</v>
          </cell>
        </row>
        <row r="290">
          <cell r="B290">
            <v>276604</v>
          </cell>
          <cell r="C290">
            <v>2383</v>
          </cell>
          <cell r="E290">
            <v>257111</v>
          </cell>
          <cell r="F290">
            <v>0</v>
          </cell>
        </row>
        <row r="291">
          <cell r="B291">
            <v>276605</v>
          </cell>
          <cell r="C291">
            <v>623</v>
          </cell>
          <cell r="E291">
            <v>257120</v>
          </cell>
          <cell r="F291">
            <v>0</v>
          </cell>
        </row>
        <row r="292">
          <cell r="B292">
            <v>276606</v>
          </cell>
          <cell r="C292">
            <v>0</v>
          </cell>
          <cell r="E292">
            <v>257121</v>
          </cell>
          <cell r="F292">
            <v>0</v>
          </cell>
        </row>
        <row r="293">
          <cell r="B293">
            <v>276607</v>
          </cell>
          <cell r="C293">
            <v>0</v>
          </cell>
          <cell r="E293">
            <v>257122</v>
          </cell>
          <cell r="F293">
            <v>0</v>
          </cell>
        </row>
        <row r="294">
          <cell r="B294">
            <v>276608</v>
          </cell>
          <cell r="C294">
            <v>0</v>
          </cell>
          <cell r="E294">
            <v>257200</v>
          </cell>
          <cell r="F294">
            <v>0</v>
          </cell>
        </row>
        <row r="295">
          <cell r="B295">
            <v>276609</v>
          </cell>
          <cell r="C295">
            <v>0</v>
          </cell>
          <cell r="E295">
            <v>259000</v>
          </cell>
          <cell r="F295">
            <v>1215322</v>
          </cell>
        </row>
        <row r="296">
          <cell r="B296">
            <v>276610</v>
          </cell>
          <cell r="C296">
            <v>8220</v>
          </cell>
          <cell r="E296">
            <v>259100</v>
          </cell>
          <cell r="F296">
            <v>223815</v>
          </cell>
        </row>
        <row r="297">
          <cell r="B297">
            <v>276611</v>
          </cell>
          <cell r="C297">
            <v>99187</v>
          </cell>
          <cell r="E297">
            <v>259101</v>
          </cell>
          <cell r="F297">
            <v>0</v>
          </cell>
        </row>
        <row r="298">
          <cell r="B298">
            <v>276631</v>
          </cell>
          <cell r="C298">
            <v>693</v>
          </cell>
          <cell r="E298">
            <v>259102</v>
          </cell>
          <cell r="F298">
            <v>0</v>
          </cell>
        </row>
        <row r="299">
          <cell r="B299">
            <v>276700</v>
          </cell>
          <cell r="C299">
            <v>5059</v>
          </cell>
          <cell r="E299">
            <v>259103</v>
          </cell>
          <cell r="F299">
            <v>0</v>
          </cell>
        </row>
        <row r="300">
          <cell r="B300">
            <v>276800</v>
          </cell>
          <cell r="C300">
            <v>561635</v>
          </cell>
          <cell r="E300">
            <v>259104</v>
          </cell>
          <cell r="F300">
            <v>194425</v>
          </cell>
        </row>
        <row r="301">
          <cell r="B301">
            <v>276900</v>
          </cell>
          <cell r="C301">
            <v>22288</v>
          </cell>
          <cell r="E301">
            <v>259105</v>
          </cell>
          <cell r="F301">
            <v>194425</v>
          </cell>
        </row>
        <row r="302">
          <cell r="B302">
            <v>276901</v>
          </cell>
          <cell r="C302">
            <v>0</v>
          </cell>
          <cell r="E302">
            <v>259106</v>
          </cell>
          <cell r="F302">
            <v>0</v>
          </cell>
        </row>
        <row r="303">
          <cell r="B303">
            <v>276902</v>
          </cell>
          <cell r="C303">
            <v>0</v>
          </cell>
          <cell r="E303">
            <v>259107</v>
          </cell>
          <cell r="F303">
            <v>0</v>
          </cell>
        </row>
        <row r="304">
          <cell r="B304">
            <v>276903</v>
          </cell>
          <cell r="C304">
            <v>0</v>
          </cell>
          <cell r="E304">
            <v>259108</v>
          </cell>
          <cell r="F304">
            <v>0</v>
          </cell>
        </row>
        <row r="305">
          <cell r="B305">
            <v>276904</v>
          </cell>
          <cell r="C305">
            <v>0</v>
          </cell>
          <cell r="E305">
            <v>259121</v>
          </cell>
          <cell r="F305">
            <v>26417</v>
          </cell>
        </row>
        <row r="306">
          <cell r="B306">
            <v>276905</v>
          </cell>
          <cell r="C306">
            <v>0</v>
          </cell>
          <cell r="E306">
            <v>259122</v>
          </cell>
          <cell r="F306">
            <v>0</v>
          </cell>
        </row>
        <row r="307">
          <cell r="B307">
            <v>276906</v>
          </cell>
          <cell r="C307">
            <v>0</v>
          </cell>
          <cell r="E307">
            <v>259123</v>
          </cell>
          <cell r="F307">
            <v>0</v>
          </cell>
        </row>
        <row r="308">
          <cell r="B308">
            <v>276907</v>
          </cell>
          <cell r="C308">
            <v>0</v>
          </cell>
          <cell r="E308">
            <v>259124</v>
          </cell>
          <cell r="F308">
            <v>0</v>
          </cell>
        </row>
        <row r="309">
          <cell r="B309">
            <v>276908</v>
          </cell>
          <cell r="C309">
            <v>0</v>
          </cell>
          <cell r="E309">
            <v>259131</v>
          </cell>
          <cell r="F309">
            <v>0</v>
          </cell>
        </row>
        <row r="310">
          <cell r="B310">
            <v>276909</v>
          </cell>
          <cell r="C310">
            <v>0</v>
          </cell>
          <cell r="E310">
            <v>259132</v>
          </cell>
          <cell r="F310">
            <v>0</v>
          </cell>
        </row>
        <row r="311">
          <cell r="B311">
            <v>276910</v>
          </cell>
          <cell r="C311">
            <v>0</v>
          </cell>
          <cell r="E311">
            <v>259133</v>
          </cell>
          <cell r="F311">
            <v>0</v>
          </cell>
        </row>
        <row r="312">
          <cell r="B312">
            <v>276911</v>
          </cell>
          <cell r="C312">
            <v>1743</v>
          </cell>
          <cell r="E312">
            <v>259141</v>
          </cell>
          <cell r="F312">
            <v>2973</v>
          </cell>
        </row>
        <row r="313">
          <cell r="B313">
            <v>276912</v>
          </cell>
          <cell r="C313">
            <v>0</v>
          </cell>
          <cell r="E313">
            <v>259150</v>
          </cell>
          <cell r="F313">
            <v>0</v>
          </cell>
        </row>
        <row r="314">
          <cell r="B314">
            <v>276913</v>
          </cell>
          <cell r="C314">
            <v>0</v>
          </cell>
          <cell r="E314">
            <v>259151</v>
          </cell>
          <cell r="F314">
            <v>0</v>
          </cell>
        </row>
        <row r="315">
          <cell r="B315">
            <v>276914</v>
          </cell>
          <cell r="C315">
            <v>0</v>
          </cell>
          <cell r="E315">
            <v>259152</v>
          </cell>
          <cell r="F315">
            <v>0</v>
          </cell>
        </row>
        <row r="316">
          <cell r="B316">
            <v>276915</v>
          </cell>
          <cell r="C316">
            <v>0</v>
          </cell>
          <cell r="E316">
            <v>259153</v>
          </cell>
          <cell r="F316">
            <v>0</v>
          </cell>
        </row>
        <row r="317">
          <cell r="B317">
            <v>276920</v>
          </cell>
          <cell r="C317">
            <v>20545</v>
          </cell>
          <cell r="E317">
            <v>259160</v>
          </cell>
          <cell r="F317">
            <v>0</v>
          </cell>
        </row>
        <row r="318">
          <cell r="B318">
            <v>276921</v>
          </cell>
          <cell r="C318">
            <v>0</v>
          </cell>
          <cell r="E318">
            <v>259161</v>
          </cell>
          <cell r="F318">
            <v>0</v>
          </cell>
        </row>
        <row r="319">
          <cell r="B319">
            <v>276922</v>
          </cell>
          <cell r="C319">
            <v>0</v>
          </cell>
          <cell r="E319">
            <v>259162</v>
          </cell>
          <cell r="F319">
            <v>0</v>
          </cell>
        </row>
        <row r="320">
          <cell r="B320">
            <v>276923</v>
          </cell>
          <cell r="C320">
            <v>0</v>
          </cell>
          <cell r="E320">
            <v>259163</v>
          </cell>
          <cell r="F320">
            <v>0</v>
          </cell>
        </row>
        <row r="321">
          <cell r="B321">
            <v>276924</v>
          </cell>
          <cell r="C321">
            <v>0</v>
          </cell>
          <cell r="E321">
            <v>259170</v>
          </cell>
          <cell r="F321">
            <v>0</v>
          </cell>
        </row>
        <row r="322">
          <cell r="B322">
            <v>276925</v>
          </cell>
          <cell r="C322">
            <v>20047</v>
          </cell>
          <cell r="E322">
            <v>259171</v>
          </cell>
          <cell r="F322">
            <v>0</v>
          </cell>
        </row>
        <row r="323">
          <cell r="B323">
            <v>276926</v>
          </cell>
          <cell r="C323">
            <v>0</v>
          </cell>
          <cell r="E323">
            <v>259172</v>
          </cell>
          <cell r="F323">
            <v>0</v>
          </cell>
        </row>
        <row r="324">
          <cell r="B324">
            <v>276927</v>
          </cell>
          <cell r="C324">
            <v>0</v>
          </cell>
          <cell r="E324">
            <v>259173</v>
          </cell>
          <cell r="F324">
            <v>0</v>
          </cell>
        </row>
        <row r="325">
          <cell r="B325">
            <v>276931</v>
          </cell>
          <cell r="C325">
            <v>498</v>
          </cell>
          <cell r="E325">
            <v>259200</v>
          </cell>
          <cell r="F325">
            <v>356741</v>
          </cell>
        </row>
        <row r="326">
          <cell r="B326">
            <v>277000</v>
          </cell>
          <cell r="C326">
            <v>371144</v>
          </cell>
          <cell r="E326">
            <v>259201</v>
          </cell>
          <cell r="F326">
            <v>356221</v>
          </cell>
        </row>
        <row r="327">
          <cell r="B327">
            <v>277001</v>
          </cell>
          <cell r="C327">
            <v>0</v>
          </cell>
          <cell r="E327">
            <v>259202</v>
          </cell>
          <cell r="F327">
            <v>356221</v>
          </cell>
        </row>
        <row r="328">
          <cell r="B328">
            <v>277002</v>
          </cell>
          <cell r="C328">
            <v>0</v>
          </cell>
          <cell r="E328">
            <v>259203</v>
          </cell>
          <cell r="F328">
            <v>0</v>
          </cell>
        </row>
        <row r="329">
          <cell r="B329">
            <v>277003</v>
          </cell>
          <cell r="C329">
            <v>70327</v>
          </cell>
          <cell r="E329">
            <v>259211</v>
          </cell>
          <cell r="F329">
            <v>520</v>
          </cell>
        </row>
        <row r="330">
          <cell r="B330">
            <v>277004</v>
          </cell>
          <cell r="C330">
            <v>0</v>
          </cell>
          <cell r="E330">
            <v>259221</v>
          </cell>
          <cell r="F330">
            <v>0</v>
          </cell>
        </row>
        <row r="331">
          <cell r="B331">
            <v>277005</v>
          </cell>
          <cell r="C331">
            <v>0</v>
          </cell>
          <cell r="E331">
            <v>259300</v>
          </cell>
          <cell r="F331">
            <v>16836</v>
          </cell>
        </row>
        <row r="332">
          <cell r="B332">
            <v>277006</v>
          </cell>
          <cell r="C332">
            <v>0</v>
          </cell>
          <cell r="E332">
            <v>259400</v>
          </cell>
          <cell r="F332">
            <v>0</v>
          </cell>
        </row>
        <row r="333">
          <cell r="B333">
            <v>277007</v>
          </cell>
          <cell r="C333">
            <v>75778</v>
          </cell>
          <cell r="E333">
            <v>259401</v>
          </cell>
          <cell r="F333">
            <v>0</v>
          </cell>
        </row>
        <row r="334">
          <cell r="B334">
            <v>277008</v>
          </cell>
          <cell r="C334">
            <v>34886</v>
          </cell>
          <cell r="E334">
            <v>259402</v>
          </cell>
          <cell r="F334">
            <v>0</v>
          </cell>
        </row>
        <row r="335">
          <cell r="B335">
            <v>277009</v>
          </cell>
          <cell r="C335">
            <v>8625</v>
          </cell>
          <cell r="E335">
            <v>259411</v>
          </cell>
          <cell r="F335">
            <v>0</v>
          </cell>
        </row>
        <row r="336">
          <cell r="B336">
            <v>277010</v>
          </cell>
          <cell r="C336">
            <v>45978</v>
          </cell>
          <cell r="E336">
            <v>259500</v>
          </cell>
          <cell r="F336">
            <v>0</v>
          </cell>
        </row>
        <row r="337">
          <cell r="B337">
            <v>277011</v>
          </cell>
          <cell r="C337">
            <v>0</v>
          </cell>
          <cell r="E337">
            <v>259501</v>
          </cell>
          <cell r="F337">
            <v>0</v>
          </cell>
        </row>
        <row r="338">
          <cell r="B338">
            <v>277012</v>
          </cell>
          <cell r="C338">
            <v>50080</v>
          </cell>
          <cell r="E338">
            <v>259502</v>
          </cell>
          <cell r="F338">
            <v>0</v>
          </cell>
        </row>
        <row r="339">
          <cell r="B339">
            <v>277013</v>
          </cell>
          <cell r="C339">
            <v>0</v>
          </cell>
          <cell r="E339">
            <v>259511</v>
          </cell>
          <cell r="F339">
            <v>0</v>
          </cell>
        </row>
        <row r="340">
          <cell r="B340">
            <v>277014</v>
          </cell>
          <cell r="C340">
            <v>823</v>
          </cell>
          <cell r="E340">
            <v>259600</v>
          </cell>
          <cell r="F340">
            <v>0</v>
          </cell>
        </row>
        <row r="341">
          <cell r="B341">
            <v>277015</v>
          </cell>
          <cell r="C341">
            <v>14387</v>
          </cell>
          <cell r="E341">
            <v>259700</v>
          </cell>
          <cell r="F341">
            <v>0</v>
          </cell>
        </row>
        <row r="342">
          <cell r="B342">
            <v>277031</v>
          </cell>
          <cell r="C342">
            <v>70259</v>
          </cell>
          <cell r="E342">
            <v>259800</v>
          </cell>
          <cell r="F342">
            <v>0</v>
          </cell>
        </row>
        <row r="343">
          <cell r="B343">
            <v>277061</v>
          </cell>
          <cell r="C343">
            <v>0</v>
          </cell>
          <cell r="E343">
            <v>259900</v>
          </cell>
          <cell r="F343">
            <v>0</v>
          </cell>
        </row>
        <row r="344">
          <cell r="B344">
            <v>277062</v>
          </cell>
          <cell r="C344">
            <v>0</v>
          </cell>
          <cell r="E344">
            <v>259901</v>
          </cell>
          <cell r="F344">
            <v>0</v>
          </cell>
        </row>
        <row r="345">
          <cell r="B345">
            <v>277063</v>
          </cell>
          <cell r="C345">
            <v>0</v>
          </cell>
          <cell r="E345">
            <v>259902</v>
          </cell>
          <cell r="F345">
            <v>0</v>
          </cell>
        </row>
        <row r="346">
          <cell r="B346">
            <v>277064</v>
          </cell>
          <cell r="C346">
            <v>0</v>
          </cell>
          <cell r="E346">
            <v>259911</v>
          </cell>
          <cell r="F346">
            <v>0</v>
          </cell>
        </row>
        <row r="347">
          <cell r="B347">
            <v>277065</v>
          </cell>
          <cell r="C347">
            <v>0</v>
          </cell>
          <cell r="E347">
            <v>260000</v>
          </cell>
          <cell r="F347">
            <v>0</v>
          </cell>
        </row>
        <row r="348">
          <cell r="B348">
            <v>277066</v>
          </cell>
          <cell r="C348">
            <v>0</v>
          </cell>
          <cell r="E348">
            <v>260001</v>
          </cell>
          <cell r="F348">
            <v>0</v>
          </cell>
        </row>
        <row r="349">
          <cell r="B349">
            <v>277067</v>
          </cell>
          <cell r="C349">
            <v>0</v>
          </cell>
          <cell r="E349">
            <v>260002</v>
          </cell>
          <cell r="F349">
            <v>0</v>
          </cell>
        </row>
        <row r="350">
          <cell r="B350">
            <v>277068</v>
          </cell>
          <cell r="C350">
            <v>0</v>
          </cell>
          <cell r="E350">
            <v>260011</v>
          </cell>
          <cell r="F350">
            <v>0</v>
          </cell>
        </row>
        <row r="351">
          <cell r="B351">
            <v>277069</v>
          </cell>
          <cell r="C351">
            <v>0</v>
          </cell>
          <cell r="E351">
            <v>260100</v>
          </cell>
          <cell r="F351">
            <v>0</v>
          </cell>
        </row>
        <row r="352">
          <cell r="B352">
            <v>277100</v>
          </cell>
          <cell r="C352">
            <v>1615</v>
          </cell>
          <cell r="E352">
            <v>260200</v>
          </cell>
          <cell r="F352">
            <v>11532</v>
          </cell>
        </row>
        <row r="353">
          <cell r="B353">
            <v>277101</v>
          </cell>
          <cell r="C353">
            <v>0</v>
          </cell>
          <cell r="E353">
            <v>260300</v>
          </cell>
          <cell r="F353">
            <v>29523</v>
          </cell>
        </row>
        <row r="354">
          <cell r="B354">
            <v>277102</v>
          </cell>
          <cell r="C354">
            <v>0</v>
          </cell>
          <cell r="E354">
            <v>260301</v>
          </cell>
          <cell r="F354">
            <v>0</v>
          </cell>
        </row>
        <row r="355">
          <cell r="B355">
            <v>277103</v>
          </cell>
          <cell r="C355">
            <v>0</v>
          </cell>
          <cell r="E355">
            <v>260302</v>
          </cell>
          <cell r="F355">
            <v>29523</v>
          </cell>
        </row>
        <row r="356">
          <cell r="B356">
            <v>277104</v>
          </cell>
          <cell r="C356">
            <v>0</v>
          </cell>
          <cell r="E356">
            <v>260400</v>
          </cell>
          <cell r="F356">
            <v>0</v>
          </cell>
        </row>
        <row r="357">
          <cell r="B357">
            <v>277105</v>
          </cell>
          <cell r="C357">
            <v>0</v>
          </cell>
          <cell r="E357">
            <v>260500</v>
          </cell>
          <cell r="F357">
            <v>29871</v>
          </cell>
        </row>
        <row r="358">
          <cell r="B358">
            <v>277106</v>
          </cell>
          <cell r="C358">
            <v>0</v>
          </cell>
          <cell r="E358">
            <v>260501</v>
          </cell>
          <cell r="F358">
            <v>0</v>
          </cell>
        </row>
        <row r="359">
          <cell r="B359">
            <v>277107</v>
          </cell>
          <cell r="C359">
            <v>0</v>
          </cell>
          <cell r="E359">
            <v>260502</v>
          </cell>
          <cell r="F359">
            <v>0</v>
          </cell>
        </row>
        <row r="360">
          <cell r="B360">
            <v>277108</v>
          </cell>
          <cell r="C360">
            <v>0</v>
          </cell>
          <cell r="E360">
            <v>260503</v>
          </cell>
          <cell r="F360">
            <v>0</v>
          </cell>
        </row>
        <row r="361">
          <cell r="B361">
            <v>277109</v>
          </cell>
          <cell r="C361">
            <v>0</v>
          </cell>
          <cell r="E361">
            <v>260504</v>
          </cell>
          <cell r="F361">
            <v>29871</v>
          </cell>
        </row>
        <row r="362">
          <cell r="B362">
            <v>277110</v>
          </cell>
          <cell r="C362">
            <v>0</v>
          </cell>
          <cell r="E362">
            <v>260505</v>
          </cell>
          <cell r="F362">
            <v>0</v>
          </cell>
        </row>
        <row r="363">
          <cell r="B363">
            <v>277111</v>
          </cell>
          <cell r="C363">
            <v>0</v>
          </cell>
          <cell r="E363">
            <v>260506</v>
          </cell>
          <cell r="F363">
            <v>0</v>
          </cell>
        </row>
        <row r="364">
          <cell r="B364">
            <v>277112</v>
          </cell>
          <cell r="C364">
            <v>0</v>
          </cell>
          <cell r="E364">
            <v>260507</v>
          </cell>
          <cell r="F364">
            <v>0</v>
          </cell>
        </row>
        <row r="365">
          <cell r="B365">
            <v>277121</v>
          </cell>
          <cell r="C365">
            <v>0</v>
          </cell>
          <cell r="E365">
            <v>260508</v>
          </cell>
          <cell r="F365">
            <v>0</v>
          </cell>
        </row>
        <row r="366">
          <cell r="B366">
            <v>277122</v>
          </cell>
          <cell r="C366">
            <v>0</v>
          </cell>
          <cell r="E366">
            <v>260509</v>
          </cell>
          <cell r="F366">
            <v>0</v>
          </cell>
        </row>
        <row r="367">
          <cell r="B367">
            <v>277123</v>
          </cell>
          <cell r="C367">
            <v>0</v>
          </cell>
          <cell r="E367">
            <v>260510</v>
          </cell>
          <cell r="F367">
            <v>0</v>
          </cell>
        </row>
        <row r="368">
          <cell r="B368">
            <v>277124</v>
          </cell>
          <cell r="C368">
            <v>0</v>
          </cell>
          <cell r="E368">
            <v>260511</v>
          </cell>
          <cell r="F368">
            <v>0</v>
          </cell>
        </row>
        <row r="369">
          <cell r="B369">
            <v>277125</v>
          </cell>
          <cell r="C369">
            <v>0</v>
          </cell>
          <cell r="E369">
            <v>260531</v>
          </cell>
          <cell r="F369">
            <v>0</v>
          </cell>
        </row>
        <row r="370">
          <cell r="B370">
            <v>277126</v>
          </cell>
          <cell r="C370">
            <v>0</v>
          </cell>
          <cell r="E370">
            <v>260600</v>
          </cell>
          <cell r="F370">
            <v>0</v>
          </cell>
        </row>
        <row r="371">
          <cell r="B371">
            <v>277127</v>
          </cell>
          <cell r="C371">
            <v>0</v>
          </cell>
          <cell r="E371">
            <v>260700</v>
          </cell>
          <cell r="F371">
            <v>361250</v>
          </cell>
        </row>
        <row r="372">
          <cell r="B372">
            <v>277128</v>
          </cell>
          <cell r="C372">
            <v>0</v>
          </cell>
          <cell r="E372">
            <v>260701</v>
          </cell>
          <cell r="F372">
            <v>156295</v>
          </cell>
        </row>
        <row r="373">
          <cell r="B373">
            <v>277129</v>
          </cell>
          <cell r="C373">
            <v>0</v>
          </cell>
          <cell r="E373">
            <v>260702</v>
          </cell>
          <cell r="F373">
            <v>204955</v>
          </cell>
        </row>
        <row r="374">
          <cell r="B374">
            <v>277130</v>
          </cell>
          <cell r="C374">
            <v>0</v>
          </cell>
          <cell r="E374">
            <v>260703</v>
          </cell>
          <cell r="F374">
            <v>0</v>
          </cell>
        </row>
        <row r="375">
          <cell r="B375">
            <v>277131</v>
          </cell>
          <cell r="C375">
            <v>0</v>
          </cell>
          <cell r="E375">
            <v>260704</v>
          </cell>
          <cell r="F375">
            <v>0</v>
          </cell>
        </row>
        <row r="376">
          <cell r="B376">
            <v>277141</v>
          </cell>
          <cell r="C376">
            <v>0</v>
          </cell>
          <cell r="E376">
            <v>260711</v>
          </cell>
          <cell r="F376">
            <v>0</v>
          </cell>
        </row>
        <row r="377">
          <cell r="B377">
            <v>277142</v>
          </cell>
          <cell r="C377">
            <v>0</v>
          </cell>
          <cell r="E377">
            <v>260721</v>
          </cell>
          <cell r="F377">
            <v>0</v>
          </cell>
        </row>
        <row r="378">
          <cell r="B378">
            <v>277143</v>
          </cell>
          <cell r="C378">
            <v>0</v>
          </cell>
          <cell r="E378">
            <v>260722</v>
          </cell>
          <cell r="F378">
            <v>0</v>
          </cell>
        </row>
        <row r="379">
          <cell r="B379">
            <v>277144</v>
          </cell>
          <cell r="C379">
            <v>0</v>
          </cell>
          <cell r="E379">
            <v>260723</v>
          </cell>
          <cell r="F379">
            <v>0</v>
          </cell>
        </row>
        <row r="380">
          <cell r="B380">
            <v>277145</v>
          </cell>
          <cell r="C380">
            <v>0</v>
          </cell>
          <cell r="E380">
            <v>260724</v>
          </cell>
          <cell r="F380">
            <v>0</v>
          </cell>
        </row>
        <row r="381">
          <cell r="B381">
            <v>277146</v>
          </cell>
          <cell r="C381">
            <v>0</v>
          </cell>
          <cell r="E381">
            <v>260725</v>
          </cell>
          <cell r="F381">
            <v>0</v>
          </cell>
        </row>
        <row r="382">
          <cell r="B382">
            <v>277147</v>
          </cell>
          <cell r="C382">
            <v>0</v>
          </cell>
          <cell r="E382">
            <v>260800</v>
          </cell>
          <cell r="F382">
            <v>913</v>
          </cell>
        </row>
        <row r="383">
          <cell r="B383">
            <v>277148</v>
          </cell>
          <cell r="C383">
            <v>0</v>
          </cell>
          <cell r="E383">
            <v>260900</v>
          </cell>
          <cell r="F383">
            <v>0</v>
          </cell>
        </row>
        <row r="384">
          <cell r="B384">
            <v>277149</v>
          </cell>
          <cell r="C384">
            <v>0</v>
          </cell>
          <cell r="E384">
            <v>260901</v>
          </cell>
          <cell r="F384">
            <v>0</v>
          </cell>
        </row>
        <row r="385">
          <cell r="B385">
            <v>277150</v>
          </cell>
          <cell r="C385">
            <v>0</v>
          </cell>
          <cell r="E385">
            <v>260902</v>
          </cell>
          <cell r="F385">
            <v>0</v>
          </cell>
        </row>
        <row r="386">
          <cell r="B386">
            <v>277151</v>
          </cell>
          <cell r="C386">
            <v>0</v>
          </cell>
          <cell r="E386">
            <v>260911</v>
          </cell>
          <cell r="F386">
            <v>0</v>
          </cell>
        </row>
        <row r="387">
          <cell r="B387">
            <v>277161</v>
          </cell>
          <cell r="C387">
            <v>0</v>
          </cell>
          <cell r="E387">
            <v>261000</v>
          </cell>
          <cell r="F387">
            <v>0</v>
          </cell>
        </row>
        <row r="388">
          <cell r="B388">
            <v>277162</v>
          </cell>
          <cell r="C388">
            <v>0</v>
          </cell>
          <cell r="E388">
            <v>261100</v>
          </cell>
          <cell r="F388">
            <v>0</v>
          </cell>
        </row>
        <row r="389">
          <cell r="B389">
            <v>277163</v>
          </cell>
          <cell r="C389">
            <v>0</v>
          </cell>
          <cell r="E389">
            <v>261200</v>
          </cell>
          <cell r="F389">
            <v>1570</v>
          </cell>
        </row>
        <row r="390">
          <cell r="B390">
            <v>277164</v>
          </cell>
          <cell r="C390">
            <v>0</v>
          </cell>
          <cell r="E390">
            <v>261201</v>
          </cell>
          <cell r="F390">
            <v>0</v>
          </cell>
        </row>
        <row r="391">
          <cell r="B391">
            <v>277165</v>
          </cell>
          <cell r="C391">
            <v>0</v>
          </cell>
          <cell r="E391">
            <v>261202</v>
          </cell>
          <cell r="F391">
            <v>0</v>
          </cell>
        </row>
        <row r="392">
          <cell r="B392">
            <v>277166</v>
          </cell>
          <cell r="C392">
            <v>0</v>
          </cell>
          <cell r="E392">
            <v>261203</v>
          </cell>
          <cell r="F392">
            <v>0</v>
          </cell>
        </row>
        <row r="393">
          <cell r="B393">
            <v>277167</v>
          </cell>
          <cell r="C393">
            <v>0</v>
          </cell>
          <cell r="E393">
            <v>261204</v>
          </cell>
          <cell r="F393">
            <v>0</v>
          </cell>
        </row>
        <row r="394">
          <cell r="B394">
            <v>277168</v>
          </cell>
          <cell r="C394">
            <v>0</v>
          </cell>
          <cell r="E394">
            <v>261205</v>
          </cell>
          <cell r="F394">
            <v>0</v>
          </cell>
        </row>
        <row r="395">
          <cell r="B395">
            <v>277170</v>
          </cell>
          <cell r="C395">
            <v>0</v>
          </cell>
          <cell r="E395">
            <v>261206</v>
          </cell>
          <cell r="F395">
            <v>0</v>
          </cell>
        </row>
        <row r="396">
          <cell r="B396">
            <v>277171</v>
          </cell>
          <cell r="C396">
            <v>0</v>
          </cell>
          <cell r="E396">
            <v>261207</v>
          </cell>
          <cell r="F396">
            <v>0</v>
          </cell>
        </row>
        <row r="397">
          <cell r="B397">
            <v>277172</v>
          </cell>
          <cell r="C397">
            <v>0</v>
          </cell>
          <cell r="E397">
            <v>261221</v>
          </cell>
          <cell r="F397">
            <v>1570</v>
          </cell>
        </row>
        <row r="398">
          <cell r="B398">
            <v>277173</v>
          </cell>
          <cell r="C398">
            <v>0</v>
          </cell>
          <cell r="E398">
            <v>261300</v>
          </cell>
          <cell r="F398">
            <v>0</v>
          </cell>
        </row>
        <row r="399">
          <cell r="B399">
            <v>277174</v>
          </cell>
          <cell r="C399">
            <v>1615</v>
          </cell>
          <cell r="E399">
            <v>261400</v>
          </cell>
          <cell r="F399">
            <v>0</v>
          </cell>
        </row>
        <row r="400">
          <cell r="B400">
            <v>277175</v>
          </cell>
          <cell r="C400">
            <v>0</v>
          </cell>
          <cell r="E400">
            <v>261401</v>
          </cell>
          <cell r="F400">
            <v>0</v>
          </cell>
        </row>
        <row r="401">
          <cell r="B401">
            <v>277181</v>
          </cell>
          <cell r="C401">
            <v>0</v>
          </cell>
          <cell r="E401">
            <v>261402</v>
          </cell>
          <cell r="F401">
            <v>0</v>
          </cell>
        </row>
        <row r="402">
          <cell r="B402">
            <v>277200</v>
          </cell>
          <cell r="C402">
            <v>0</v>
          </cell>
          <cell r="E402">
            <v>261500</v>
          </cell>
          <cell r="F402">
            <v>0</v>
          </cell>
        </row>
        <row r="403">
          <cell r="B403">
            <v>277201</v>
          </cell>
          <cell r="C403">
            <v>0</v>
          </cell>
          <cell r="E403">
            <v>261600</v>
          </cell>
          <cell r="F403">
            <v>0</v>
          </cell>
        </row>
        <row r="404">
          <cell r="B404">
            <v>277202</v>
          </cell>
          <cell r="C404">
            <v>0</v>
          </cell>
          <cell r="E404">
            <v>261601</v>
          </cell>
          <cell r="F404">
            <v>0</v>
          </cell>
        </row>
        <row r="405">
          <cell r="B405">
            <v>277231</v>
          </cell>
          <cell r="C405">
            <v>0</v>
          </cell>
          <cell r="E405">
            <v>261602</v>
          </cell>
          <cell r="F405">
            <v>0</v>
          </cell>
        </row>
        <row r="406">
          <cell r="B406">
            <v>277300</v>
          </cell>
          <cell r="C406">
            <v>38603</v>
          </cell>
          <cell r="E406">
            <v>261603</v>
          </cell>
          <cell r="F406">
            <v>0</v>
          </cell>
        </row>
        <row r="407">
          <cell r="B407">
            <v>277301</v>
          </cell>
          <cell r="C407">
            <v>0</v>
          </cell>
          <cell r="E407">
            <v>261604</v>
          </cell>
          <cell r="F407">
            <v>0</v>
          </cell>
        </row>
        <row r="408">
          <cell r="B408">
            <v>277302</v>
          </cell>
          <cell r="C408">
            <v>0</v>
          </cell>
          <cell r="E408">
            <v>261605</v>
          </cell>
          <cell r="F408">
            <v>0</v>
          </cell>
        </row>
        <row r="409">
          <cell r="B409">
            <v>277303</v>
          </cell>
          <cell r="C409">
            <v>0</v>
          </cell>
          <cell r="E409">
            <v>261611</v>
          </cell>
          <cell r="F409">
            <v>0</v>
          </cell>
        </row>
        <row r="410">
          <cell r="B410">
            <v>277304</v>
          </cell>
          <cell r="C410">
            <v>0</v>
          </cell>
          <cell r="E410">
            <v>261612</v>
          </cell>
          <cell r="F410">
            <v>0</v>
          </cell>
        </row>
        <row r="411">
          <cell r="B411">
            <v>277305</v>
          </cell>
          <cell r="C411">
            <v>0</v>
          </cell>
          <cell r="E411">
            <v>261613</v>
          </cell>
          <cell r="F411">
            <v>0</v>
          </cell>
        </row>
        <row r="412">
          <cell r="B412">
            <v>277306</v>
          </cell>
          <cell r="C412">
            <v>0</v>
          </cell>
          <cell r="E412">
            <v>261615</v>
          </cell>
          <cell r="F412">
            <v>0</v>
          </cell>
        </row>
        <row r="413">
          <cell r="B413">
            <v>277307</v>
          </cell>
          <cell r="C413">
            <v>0</v>
          </cell>
          <cell r="E413">
            <v>261621</v>
          </cell>
          <cell r="F413">
            <v>0</v>
          </cell>
        </row>
        <row r="414">
          <cell r="B414">
            <v>277308</v>
          </cell>
          <cell r="C414">
            <v>0</v>
          </cell>
          <cell r="E414">
            <v>261631</v>
          </cell>
          <cell r="F414">
            <v>0</v>
          </cell>
        </row>
        <row r="415">
          <cell r="B415">
            <v>277309</v>
          </cell>
          <cell r="C415">
            <v>0</v>
          </cell>
          <cell r="E415">
            <v>261700</v>
          </cell>
          <cell r="F415">
            <v>0</v>
          </cell>
        </row>
        <row r="416">
          <cell r="B416">
            <v>277310</v>
          </cell>
          <cell r="C416">
            <v>0</v>
          </cell>
          <cell r="E416">
            <v>261800</v>
          </cell>
          <cell r="F416">
            <v>0</v>
          </cell>
        </row>
        <row r="417">
          <cell r="B417">
            <v>277311</v>
          </cell>
          <cell r="C417">
            <v>0</v>
          </cell>
          <cell r="E417">
            <v>261900</v>
          </cell>
          <cell r="F417">
            <v>183270</v>
          </cell>
        </row>
        <row r="418">
          <cell r="B418">
            <v>277312</v>
          </cell>
          <cell r="C418">
            <v>0</v>
          </cell>
          <cell r="E418">
            <v>261901</v>
          </cell>
          <cell r="F418">
            <v>0</v>
          </cell>
        </row>
        <row r="419">
          <cell r="B419">
            <v>277313</v>
          </cell>
          <cell r="C419">
            <v>0</v>
          </cell>
          <cell r="E419">
            <v>261902</v>
          </cell>
          <cell r="F419">
            <v>0</v>
          </cell>
        </row>
        <row r="420">
          <cell r="B420">
            <v>277331</v>
          </cell>
          <cell r="C420">
            <v>38603</v>
          </cell>
          <cell r="E420">
            <v>261903</v>
          </cell>
          <cell r="F420">
            <v>0</v>
          </cell>
        </row>
        <row r="421">
          <cell r="B421">
            <v>277400</v>
          </cell>
          <cell r="C421">
            <v>88588</v>
          </cell>
          <cell r="E421">
            <v>261904</v>
          </cell>
          <cell r="F421">
            <v>10</v>
          </cell>
        </row>
        <row r="422">
          <cell r="B422">
            <v>277401</v>
          </cell>
          <cell r="C422">
            <v>0</v>
          </cell>
          <cell r="E422">
            <v>261905</v>
          </cell>
          <cell r="F422">
            <v>0</v>
          </cell>
        </row>
        <row r="423">
          <cell r="B423">
            <v>277402</v>
          </cell>
          <cell r="C423">
            <v>0</v>
          </cell>
          <cell r="E423">
            <v>261906</v>
          </cell>
          <cell r="F423">
            <v>0</v>
          </cell>
        </row>
        <row r="424">
          <cell r="B424">
            <v>277403</v>
          </cell>
          <cell r="C424">
            <v>0</v>
          </cell>
          <cell r="E424">
            <v>261907</v>
          </cell>
          <cell r="F424">
            <v>0</v>
          </cell>
        </row>
        <row r="425">
          <cell r="B425">
            <v>277410</v>
          </cell>
          <cell r="C425">
            <v>0</v>
          </cell>
          <cell r="E425">
            <v>261908</v>
          </cell>
          <cell r="F425">
            <v>0</v>
          </cell>
        </row>
        <row r="426">
          <cell r="B426">
            <v>277411</v>
          </cell>
          <cell r="C426">
            <v>0</v>
          </cell>
          <cell r="E426">
            <v>261909</v>
          </cell>
          <cell r="F426">
            <v>0</v>
          </cell>
        </row>
        <row r="427">
          <cell r="B427">
            <v>277412</v>
          </cell>
          <cell r="C427">
            <v>0</v>
          </cell>
          <cell r="E427">
            <v>261910</v>
          </cell>
          <cell r="F427">
            <v>0</v>
          </cell>
        </row>
        <row r="428">
          <cell r="B428">
            <v>277413</v>
          </cell>
          <cell r="C428">
            <v>0</v>
          </cell>
          <cell r="E428">
            <v>261931</v>
          </cell>
          <cell r="F428">
            <v>183260</v>
          </cell>
        </row>
        <row r="429">
          <cell r="B429">
            <v>277420</v>
          </cell>
          <cell r="C429">
            <v>0</v>
          </cell>
          <cell r="E429">
            <v>261961</v>
          </cell>
          <cell r="F429">
            <v>0</v>
          </cell>
        </row>
        <row r="430">
          <cell r="B430">
            <v>277421</v>
          </cell>
          <cell r="C430">
            <v>0</v>
          </cell>
          <cell r="E430">
            <v>261962</v>
          </cell>
          <cell r="F430">
            <v>0</v>
          </cell>
        </row>
        <row r="431">
          <cell r="B431">
            <v>277431</v>
          </cell>
          <cell r="C431">
            <v>88588</v>
          </cell>
          <cell r="E431">
            <v>262400</v>
          </cell>
          <cell r="F431">
            <v>0</v>
          </cell>
        </row>
        <row r="432">
          <cell r="B432">
            <v>277432</v>
          </cell>
          <cell r="C432">
            <v>0</v>
          </cell>
          <cell r="E432">
            <v>262500</v>
          </cell>
          <cell r="F432">
            <v>0</v>
          </cell>
        </row>
        <row r="433">
          <cell r="B433">
            <v>277433</v>
          </cell>
          <cell r="C433">
            <v>0</v>
          </cell>
          <cell r="E433">
            <v>262600</v>
          </cell>
          <cell r="F433">
            <v>0</v>
          </cell>
        </row>
        <row r="434">
          <cell r="B434">
            <v>277440</v>
          </cell>
          <cell r="C434">
            <v>88588</v>
          </cell>
          <cell r="E434">
            <v>262700</v>
          </cell>
          <cell r="F434">
            <v>0</v>
          </cell>
        </row>
        <row r="435">
          <cell r="B435">
            <v>277500</v>
          </cell>
          <cell r="C435">
            <v>0</v>
          </cell>
          <cell r="E435">
            <v>267100</v>
          </cell>
          <cell r="F435">
            <v>0</v>
          </cell>
        </row>
        <row r="436">
          <cell r="B436">
            <v>277501</v>
          </cell>
          <cell r="C436">
            <v>0</v>
          </cell>
          <cell r="E436">
            <v>267200</v>
          </cell>
          <cell r="F436">
            <v>0</v>
          </cell>
        </row>
        <row r="437">
          <cell r="B437">
            <v>277502</v>
          </cell>
          <cell r="C437">
            <v>0</v>
          </cell>
          <cell r="E437">
            <v>267201</v>
          </cell>
          <cell r="F437">
            <v>0</v>
          </cell>
        </row>
        <row r="438">
          <cell r="B438">
            <v>277503</v>
          </cell>
          <cell r="C438">
            <v>0</v>
          </cell>
          <cell r="E438">
            <v>267202</v>
          </cell>
          <cell r="F438">
            <v>0</v>
          </cell>
        </row>
        <row r="439">
          <cell r="B439">
            <v>277504</v>
          </cell>
          <cell r="C439">
            <v>0</v>
          </cell>
          <cell r="E439">
            <v>267211</v>
          </cell>
          <cell r="F439">
            <v>0</v>
          </cell>
        </row>
        <row r="440">
          <cell r="B440">
            <v>277505</v>
          </cell>
          <cell r="C440">
            <v>0</v>
          </cell>
          <cell r="E440">
            <v>267300</v>
          </cell>
          <cell r="F440">
            <v>0</v>
          </cell>
        </row>
        <row r="441">
          <cell r="B441">
            <v>277506</v>
          </cell>
          <cell r="C441">
            <v>0</v>
          </cell>
          <cell r="E441">
            <v>267301</v>
          </cell>
          <cell r="F441">
            <v>0</v>
          </cell>
        </row>
        <row r="442">
          <cell r="B442">
            <v>277507</v>
          </cell>
          <cell r="C442">
            <v>0</v>
          </cell>
          <cell r="E442">
            <v>267302</v>
          </cell>
          <cell r="F442">
            <v>0</v>
          </cell>
        </row>
        <row r="443">
          <cell r="B443">
            <v>277508</v>
          </cell>
          <cell r="C443">
            <v>0</v>
          </cell>
          <cell r="E443">
            <v>267311</v>
          </cell>
          <cell r="F443">
            <v>0</v>
          </cell>
        </row>
        <row r="444">
          <cell r="B444">
            <v>277509</v>
          </cell>
          <cell r="C444">
            <v>0</v>
          </cell>
          <cell r="E444">
            <v>262000</v>
          </cell>
          <cell r="F444">
            <v>0</v>
          </cell>
        </row>
        <row r="445">
          <cell r="B445">
            <v>277510</v>
          </cell>
          <cell r="C445">
            <v>0</v>
          </cell>
          <cell r="E445">
            <v>262100</v>
          </cell>
          <cell r="F445">
            <v>0</v>
          </cell>
        </row>
        <row r="446">
          <cell r="B446">
            <v>277511</v>
          </cell>
          <cell r="C446">
            <v>0</v>
          </cell>
          <cell r="E446">
            <v>262200</v>
          </cell>
          <cell r="F446">
            <v>0</v>
          </cell>
        </row>
        <row r="447">
          <cell r="B447">
            <v>277512</v>
          </cell>
          <cell r="C447">
            <v>0</v>
          </cell>
          <cell r="E447">
            <v>262300</v>
          </cell>
          <cell r="F447">
            <v>0</v>
          </cell>
        </row>
        <row r="448">
          <cell r="B448">
            <v>277513</v>
          </cell>
          <cell r="C448">
            <v>0</v>
          </cell>
          <cell r="E448">
            <v>262900</v>
          </cell>
          <cell r="F448">
            <v>0</v>
          </cell>
        </row>
        <row r="449">
          <cell r="B449">
            <v>277541</v>
          </cell>
          <cell r="C449">
            <v>0</v>
          </cell>
          <cell r="E449">
            <v>262901</v>
          </cell>
          <cell r="F449">
            <v>0</v>
          </cell>
        </row>
        <row r="450">
          <cell r="B450">
            <v>277600</v>
          </cell>
          <cell r="C450">
            <v>25718</v>
          </cell>
          <cell r="E450">
            <v>262961</v>
          </cell>
          <cell r="F450">
            <v>0</v>
          </cell>
        </row>
        <row r="451">
          <cell r="B451">
            <v>277601</v>
          </cell>
          <cell r="C451">
            <v>0</v>
          </cell>
          <cell r="E451">
            <v>262962</v>
          </cell>
          <cell r="F451">
            <v>0</v>
          </cell>
        </row>
        <row r="452">
          <cell r="B452">
            <v>277602</v>
          </cell>
          <cell r="C452">
            <v>0</v>
          </cell>
          <cell r="E452">
            <v>262963</v>
          </cell>
          <cell r="F452">
            <v>0</v>
          </cell>
        </row>
        <row r="453">
          <cell r="B453">
            <v>277603</v>
          </cell>
          <cell r="C453">
            <v>0</v>
          </cell>
          <cell r="E453">
            <v>262964</v>
          </cell>
          <cell r="F453">
            <v>0</v>
          </cell>
        </row>
        <row r="454">
          <cell r="B454">
            <v>277604</v>
          </cell>
          <cell r="C454">
            <v>0</v>
          </cell>
          <cell r="E454">
            <v>262800</v>
          </cell>
          <cell r="F454">
            <v>0</v>
          </cell>
        </row>
        <row r="455">
          <cell r="B455">
            <v>277605</v>
          </cell>
          <cell r="C455">
            <v>0</v>
          </cell>
          <cell r="E455">
            <v>262801</v>
          </cell>
          <cell r="F455">
            <v>0</v>
          </cell>
        </row>
        <row r="456">
          <cell r="B456">
            <v>277641</v>
          </cell>
          <cell r="C456">
            <v>25718</v>
          </cell>
          <cell r="E456">
            <v>263000</v>
          </cell>
          <cell r="F456">
            <v>0</v>
          </cell>
        </row>
        <row r="457">
          <cell r="B457">
            <v>277900</v>
          </cell>
          <cell r="C457">
            <v>13680</v>
          </cell>
          <cell r="E457">
            <v>263600</v>
          </cell>
          <cell r="F457">
            <v>0</v>
          </cell>
        </row>
        <row r="458">
          <cell r="B458">
            <v>277901</v>
          </cell>
          <cell r="C458">
            <v>0</v>
          </cell>
          <cell r="E458">
            <v>263601</v>
          </cell>
          <cell r="F458">
            <v>0</v>
          </cell>
        </row>
        <row r="459">
          <cell r="B459">
            <v>277902</v>
          </cell>
          <cell r="C459">
            <v>0</v>
          </cell>
          <cell r="E459">
            <v>263602</v>
          </cell>
          <cell r="F459">
            <v>0</v>
          </cell>
        </row>
        <row r="460">
          <cell r="B460">
            <v>277910</v>
          </cell>
          <cell r="C460">
            <v>0</v>
          </cell>
          <cell r="E460">
            <v>263603</v>
          </cell>
          <cell r="F460">
            <v>0</v>
          </cell>
        </row>
        <row r="461">
          <cell r="B461">
            <v>277921</v>
          </cell>
          <cell r="C461">
            <v>13680</v>
          </cell>
          <cell r="E461">
            <v>263604</v>
          </cell>
          <cell r="F461">
            <v>0</v>
          </cell>
        </row>
        <row r="462">
          <cell r="B462">
            <v>277922</v>
          </cell>
          <cell r="C462">
            <v>0</v>
          </cell>
          <cell r="E462">
            <v>263605</v>
          </cell>
          <cell r="F462">
            <v>0</v>
          </cell>
        </row>
        <row r="463">
          <cell r="B463">
            <v>277923</v>
          </cell>
          <cell r="C463">
            <v>0</v>
          </cell>
          <cell r="E463">
            <v>263606</v>
          </cell>
          <cell r="F463">
            <v>0</v>
          </cell>
        </row>
        <row r="464">
          <cell r="B464">
            <v>277924</v>
          </cell>
          <cell r="C464">
            <v>0</v>
          </cell>
          <cell r="E464">
            <v>263607</v>
          </cell>
          <cell r="F464">
            <v>0</v>
          </cell>
        </row>
        <row r="465">
          <cell r="B465">
            <v>277930</v>
          </cell>
          <cell r="C465">
            <v>13680</v>
          </cell>
          <cell r="E465">
            <v>263608</v>
          </cell>
          <cell r="F465">
            <v>0</v>
          </cell>
        </row>
        <row r="466">
          <cell r="B466">
            <v>277941</v>
          </cell>
          <cell r="C466">
            <v>0</v>
          </cell>
          <cell r="E466">
            <v>263609</v>
          </cell>
          <cell r="F466">
            <v>0</v>
          </cell>
        </row>
        <row r="467">
          <cell r="B467">
            <v>277942</v>
          </cell>
          <cell r="C467">
            <v>0</v>
          </cell>
          <cell r="E467">
            <v>263610</v>
          </cell>
          <cell r="F467">
            <v>0</v>
          </cell>
        </row>
        <row r="468">
          <cell r="B468">
            <v>277943</v>
          </cell>
          <cell r="C468">
            <v>0</v>
          </cell>
          <cell r="E468">
            <v>263611</v>
          </cell>
          <cell r="F468">
            <v>0</v>
          </cell>
        </row>
        <row r="469">
          <cell r="B469">
            <v>277944</v>
          </cell>
          <cell r="C469">
            <v>0</v>
          </cell>
          <cell r="E469">
            <v>263631</v>
          </cell>
          <cell r="F469">
            <v>0</v>
          </cell>
        </row>
        <row r="470">
          <cell r="B470">
            <v>277951</v>
          </cell>
          <cell r="C470">
            <v>0</v>
          </cell>
          <cell r="E470">
            <v>264000</v>
          </cell>
          <cell r="F470">
            <v>1079224</v>
          </cell>
        </row>
        <row r="471">
          <cell r="B471">
            <v>277961</v>
          </cell>
          <cell r="C471">
            <v>0</v>
          </cell>
          <cell r="E471">
            <v>264100</v>
          </cell>
          <cell r="F471">
            <v>955535</v>
          </cell>
        </row>
        <row r="472">
          <cell r="B472">
            <v>277971</v>
          </cell>
          <cell r="C472">
            <v>0</v>
          </cell>
          <cell r="E472">
            <v>264101</v>
          </cell>
          <cell r="F472">
            <v>71066</v>
          </cell>
        </row>
        <row r="473">
          <cell r="B473">
            <v>277972</v>
          </cell>
          <cell r="C473">
            <v>0</v>
          </cell>
          <cell r="E473">
            <v>264102</v>
          </cell>
          <cell r="F473">
            <v>0</v>
          </cell>
        </row>
        <row r="474">
          <cell r="B474">
            <v>277973</v>
          </cell>
          <cell r="C474">
            <v>0</v>
          </cell>
          <cell r="E474">
            <v>264103</v>
          </cell>
          <cell r="F474">
            <v>0</v>
          </cell>
        </row>
        <row r="475">
          <cell r="B475">
            <v>277974</v>
          </cell>
          <cell r="C475">
            <v>0</v>
          </cell>
          <cell r="E475">
            <v>264104</v>
          </cell>
          <cell r="F475">
            <v>884469</v>
          </cell>
        </row>
        <row r="476">
          <cell r="B476">
            <v>277975</v>
          </cell>
          <cell r="C476">
            <v>0</v>
          </cell>
          <cell r="E476">
            <v>264105</v>
          </cell>
          <cell r="F476">
            <v>0</v>
          </cell>
        </row>
        <row r="477">
          <cell r="B477">
            <v>277976</v>
          </cell>
          <cell r="C477">
            <v>0</v>
          </cell>
          <cell r="E477">
            <v>264121</v>
          </cell>
          <cell r="F477">
            <v>0</v>
          </cell>
        </row>
        <row r="478">
          <cell r="B478">
            <v>277977</v>
          </cell>
          <cell r="C478">
            <v>0</v>
          </cell>
          <cell r="E478">
            <v>264200</v>
          </cell>
          <cell r="F478">
            <v>0</v>
          </cell>
        </row>
        <row r="479">
          <cell r="B479">
            <v>277978</v>
          </cell>
          <cell r="C479">
            <v>0</v>
          </cell>
          <cell r="E479">
            <v>264300</v>
          </cell>
          <cell r="F479">
            <v>123689</v>
          </cell>
        </row>
        <row r="480">
          <cell r="B480">
            <v>278100</v>
          </cell>
          <cell r="C480">
            <v>0</v>
          </cell>
          <cell r="E480">
            <v>264900</v>
          </cell>
          <cell r="F480">
            <v>0</v>
          </cell>
        </row>
        <row r="481">
          <cell r="B481">
            <v>277700</v>
          </cell>
          <cell r="C481">
            <v>0</v>
          </cell>
          <cell r="E481">
            <v>265000</v>
          </cell>
          <cell r="F481">
            <v>19743</v>
          </cell>
        </row>
        <row r="482">
          <cell r="B482">
            <v>278000</v>
          </cell>
          <cell r="C482">
            <v>791460</v>
          </cell>
          <cell r="E482">
            <v>265100</v>
          </cell>
          <cell r="F482">
            <v>19743</v>
          </cell>
        </row>
        <row r="483">
          <cell r="B483">
            <v>278001</v>
          </cell>
          <cell r="C483">
            <v>29142</v>
          </cell>
          <cell r="E483">
            <v>266000</v>
          </cell>
          <cell r="F483">
            <v>1686027</v>
          </cell>
        </row>
        <row r="484">
          <cell r="B484">
            <v>278002</v>
          </cell>
          <cell r="C484">
            <v>101795</v>
          </cell>
          <cell r="E484">
            <v>266100</v>
          </cell>
          <cell r="F484">
            <v>611721</v>
          </cell>
        </row>
        <row r="485">
          <cell r="B485">
            <v>278003</v>
          </cell>
          <cell r="C485">
            <v>81890</v>
          </cell>
          <cell r="E485">
            <v>266200</v>
          </cell>
          <cell r="F485">
            <v>1074306</v>
          </cell>
        </row>
        <row r="486">
          <cell r="B486">
            <v>278004</v>
          </cell>
          <cell r="C486">
            <v>0</v>
          </cell>
          <cell r="E486">
            <v>268000</v>
          </cell>
          <cell r="F486">
            <v>377209</v>
          </cell>
        </row>
        <row r="487">
          <cell r="B487">
            <v>278005</v>
          </cell>
          <cell r="C487">
            <v>5210</v>
          </cell>
        </row>
        <row r="488">
          <cell r="B488">
            <v>278006</v>
          </cell>
          <cell r="C488">
            <v>14695</v>
          </cell>
        </row>
        <row r="489">
          <cell r="B489">
            <v>278007</v>
          </cell>
          <cell r="C489">
            <v>0</v>
          </cell>
        </row>
        <row r="490">
          <cell r="B490">
            <v>278010</v>
          </cell>
          <cell r="C490">
            <v>0</v>
          </cell>
        </row>
        <row r="491">
          <cell r="B491">
            <v>278011</v>
          </cell>
          <cell r="C491">
            <v>377029</v>
          </cell>
        </row>
        <row r="492">
          <cell r="B492">
            <v>278012</v>
          </cell>
          <cell r="C492">
            <v>0</v>
          </cell>
        </row>
        <row r="493">
          <cell r="B493">
            <v>278013</v>
          </cell>
          <cell r="C493">
            <v>0</v>
          </cell>
        </row>
        <row r="494">
          <cell r="B494">
            <v>278014</v>
          </cell>
          <cell r="C494">
            <v>78520</v>
          </cell>
        </row>
        <row r="495">
          <cell r="B495">
            <v>278015</v>
          </cell>
          <cell r="C495">
            <v>0</v>
          </cell>
        </row>
        <row r="496">
          <cell r="B496">
            <v>278016</v>
          </cell>
          <cell r="C496">
            <v>26191</v>
          </cell>
        </row>
        <row r="497">
          <cell r="B497">
            <v>278017</v>
          </cell>
          <cell r="C497">
            <v>0</v>
          </cell>
        </row>
        <row r="498">
          <cell r="B498">
            <v>278018</v>
          </cell>
          <cell r="C498">
            <v>4572</v>
          </cell>
        </row>
        <row r="499">
          <cell r="B499">
            <v>278019</v>
          </cell>
          <cell r="C499">
            <v>58139</v>
          </cell>
        </row>
        <row r="500">
          <cell r="B500">
            <v>278020</v>
          </cell>
          <cell r="C500">
            <v>69698</v>
          </cell>
        </row>
        <row r="501">
          <cell r="B501">
            <v>278021</v>
          </cell>
          <cell r="C501">
            <v>23706</v>
          </cell>
        </row>
        <row r="502">
          <cell r="B502">
            <v>278022</v>
          </cell>
          <cell r="C502">
            <v>3767</v>
          </cell>
        </row>
        <row r="503">
          <cell r="B503">
            <v>278025</v>
          </cell>
          <cell r="C503">
            <v>112437</v>
          </cell>
        </row>
        <row r="504">
          <cell r="B504">
            <v>278026</v>
          </cell>
          <cell r="C504">
            <v>39952</v>
          </cell>
        </row>
        <row r="505">
          <cell r="B505">
            <v>278027</v>
          </cell>
          <cell r="C505">
            <v>14123</v>
          </cell>
        </row>
        <row r="506">
          <cell r="B506">
            <v>278028</v>
          </cell>
          <cell r="C506">
            <v>8482</v>
          </cell>
        </row>
        <row r="507">
          <cell r="B507">
            <v>278029</v>
          </cell>
          <cell r="C507">
            <v>801</v>
          </cell>
        </row>
        <row r="508">
          <cell r="B508">
            <v>278030</v>
          </cell>
          <cell r="C508">
            <v>1653</v>
          </cell>
        </row>
        <row r="509">
          <cell r="B509">
            <v>278031</v>
          </cell>
          <cell r="C509">
            <v>0</v>
          </cell>
        </row>
        <row r="510">
          <cell r="B510">
            <v>278035</v>
          </cell>
          <cell r="C510">
            <v>6028</v>
          </cell>
        </row>
        <row r="511">
          <cell r="B511">
            <v>278036</v>
          </cell>
          <cell r="C511">
            <v>5753</v>
          </cell>
        </row>
        <row r="512">
          <cell r="B512">
            <v>278037</v>
          </cell>
          <cell r="C512">
            <v>0</v>
          </cell>
        </row>
        <row r="513">
          <cell r="B513">
            <v>278038</v>
          </cell>
          <cell r="C513">
            <v>0</v>
          </cell>
        </row>
        <row r="514">
          <cell r="B514">
            <v>278040</v>
          </cell>
          <cell r="C514">
            <v>5753</v>
          </cell>
        </row>
        <row r="515">
          <cell r="B515">
            <v>278041</v>
          </cell>
          <cell r="C515">
            <v>2236</v>
          </cell>
        </row>
        <row r="516">
          <cell r="B516">
            <v>278042</v>
          </cell>
          <cell r="C516">
            <v>2936</v>
          </cell>
        </row>
        <row r="517">
          <cell r="B517">
            <v>278043</v>
          </cell>
          <cell r="C517">
            <v>0</v>
          </cell>
        </row>
        <row r="518">
          <cell r="B518">
            <v>278044</v>
          </cell>
          <cell r="C518">
            <v>35891</v>
          </cell>
        </row>
        <row r="519">
          <cell r="B519">
            <v>278056</v>
          </cell>
          <cell r="C519">
            <v>28113</v>
          </cell>
        </row>
        <row r="520">
          <cell r="B520">
            <v>278057</v>
          </cell>
          <cell r="C520">
            <v>7778</v>
          </cell>
        </row>
        <row r="521">
          <cell r="B521">
            <v>278045</v>
          </cell>
          <cell r="C521">
            <v>0</v>
          </cell>
        </row>
        <row r="522">
          <cell r="B522">
            <v>278046</v>
          </cell>
          <cell r="C522">
            <v>55007</v>
          </cell>
        </row>
        <row r="523">
          <cell r="B523">
            <v>278047</v>
          </cell>
          <cell r="C523">
            <v>13367</v>
          </cell>
        </row>
        <row r="524">
          <cell r="B524">
            <v>278048</v>
          </cell>
          <cell r="C524">
            <v>35806</v>
          </cell>
        </row>
        <row r="525">
          <cell r="B525">
            <v>278049</v>
          </cell>
          <cell r="C525">
            <v>2629</v>
          </cell>
        </row>
        <row r="526">
          <cell r="B526">
            <v>278050</v>
          </cell>
          <cell r="C526">
            <v>0</v>
          </cell>
        </row>
        <row r="527">
          <cell r="B527">
            <v>278051</v>
          </cell>
          <cell r="C527">
            <v>24121</v>
          </cell>
        </row>
        <row r="528">
          <cell r="B528">
            <v>278052</v>
          </cell>
          <cell r="C528">
            <v>15261</v>
          </cell>
        </row>
        <row r="529">
          <cell r="B529">
            <v>278053</v>
          </cell>
          <cell r="C529">
            <v>14362</v>
          </cell>
        </row>
        <row r="530">
          <cell r="B530">
            <v>278054</v>
          </cell>
          <cell r="C530">
            <v>3300</v>
          </cell>
        </row>
        <row r="531">
          <cell r="B531">
            <v>278055</v>
          </cell>
          <cell r="C531">
            <v>0</v>
          </cell>
        </row>
        <row r="532">
          <cell r="B532">
            <v>278058</v>
          </cell>
          <cell r="C532">
            <v>0</v>
          </cell>
        </row>
        <row r="533">
          <cell r="B533">
            <v>278071</v>
          </cell>
          <cell r="C533">
            <v>10267</v>
          </cell>
        </row>
        <row r="534">
          <cell r="B534">
            <v>279000</v>
          </cell>
          <cell r="C534">
            <v>646614</v>
          </cell>
        </row>
        <row r="535">
          <cell r="B535">
            <v>279100</v>
          </cell>
          <cell r="C535">
            <v>526475</v>
          </cell>
        </row>
        <row r="536">
          <cell r="B536">
            <v>279101</v>
          </cell>
          <cell r="C536">
            <v>524600</v>
          </cell>
        </row>
        <row r="537">
          <cell r="B537">
            <v>279102</v>
          </cell>
          <cell r="C537">
            <v>226208</v>
          </cell>
        </row>
        <row r="538">
          <cell r="B538">
            <v>279103</v>
          </cell>
          <cell r="C538">
            <v>0</v>
          </cell>
        </row>
        <row r="539">
          <cell r="B539">
            <v>279104</v>
          </cell>
          <cell r="C539">
            <v>0</v>
          </cell>
        </row>
        <row r="540">
          <cell r="B540">
            <v>279105</v>
          </cell>
          <cell r="C540">
            <v>0</v>
          </cell>
        </row>
        <row r="541">
          <cell r="B541">
            <v>279106</v>
          </cell>
          <cell r="C541">
            <v>0</v>
          </cell>
        </row>
        <row r="542">
          <cell r="B542">
            <v>279107</v>
          </cell>
          <cell r="C542">
            <v>0</v>
          </cell>
        </row>
        <row r="543">
          <cell r="B543">
            <v>279108</v>
          </cell>
          <cell r="C543">
            <v>298392</v>
          </cell>
        </row>
        <row r="544">
          <cell r="B544">
            <v>279109</v>
          </cell>
          <cell r="C544">
            <v>0</v>
          </cell>
        </row>
        <row r="545">
          <cell r="B545">
            <v>279121</v>
          </cell>
          <cell r="C545">
            <v>0</v>
          </cell>
        </row>
        <row r="546">
          <cell r="B546">
            <v>279131</v>
          </cell>
          <cell r="C546">
            <v>0</v>
          </cell>
        </row>
        <row r="547">
          <cell r="B547">
            <v>279141</v>
          </cell>
          <cell r="C547">
            <v>1876</v>
          </cell>
        </row>
        <row r="548">
          <cell r="B548">
            <v>279151</v>
          </cell>
          <cell r="C548">
            <v>0</v>
          </cell>
        </row>
        <row r="549">
          <cell r="B549">
            <v>279200</v>
          </cell>
          <cell r="C549">
            <v>0</v>
          </cell>
        </row>
        <row r="550">
          <cell r="B550">
            <v>279201</v>
          </cell>
          <cell r="C550">
            <v>0</v>
          </cell>
        </row>
        <row r="551">
          <cell r="B551">
            <v>279202</v>
          </cell>
          <cell r="C551">
            <v>0</v>
          </cell>
        </row>
        <row r="552">
          <cell r="B552">
            <v>279211</v>
          </cell>
          <cell r="C552">
            <v>0</v>
          </cell>
        </row>
        <row r="553">
          <cell r="B553">
            <v>279300</v>
          </cell>
          <cell r="C553">
            <v>0</v>
          </cell>
        </row>
        <row r="554">
          <cell r="B554">
            <v>279301</v>
          </cell>
          <cell r="C554">
            <v>0</v>
          </cell>
        </row>
        <row r="555">
          <cell r="B555">
            <v>279302</v>
          </cell>
          <cell r="C555">
            <v>0</v>
          </cell>
        </row>
        <row r="556">
          <cell r="B556">
            <v>279311</v>
          </cell>
          <cell r="C556">
            <v>0</v>
          </cell>
        </row>
        <row r="557">
          <cell r="B557">
            <v>279400</v>
          </cell>
          <cell r="C557">
            <v>0</v>
          </cell>
        </row>
        <row r="558">
          <cell r="B558">
            <v>279500</v>
          </cell>
          <cell r="C558">
            <v>0</v>
          </cell>
        </row>
        <row r="559">
          <cell r="B559">
            <v>279600</v>
          </cell>
          <cell r="C559">
            <v>0</v>
          </cell>
        </row>
        <row r="560">
          <cell r="B560">
            <v>279700</v>
          </cell>
          <cell r="C560">
            <v>0</v>
          </cell>
        </row>
        <row r="561">
          <cell r="B561">
            <v>279800</v>
          </cell>
          <cell r="C561">
            <v>0</v>
          </cell>
        </row>
        <row r="562">
          <cell r="B562">
            <v>279801</v>
          </cell>
          <cell r="C562">
            <v>0</v>
          </cell>
        </row>
        <row r="563">
          <cell r="B563">
            <v>279802</v>
          </cell>
          <cell r="C563">
            <v>0</v>
          </cell>
        </row>
        <row r="564">
          <cell r="B564">
            <v>279811</v>
          </cell>
          <cell r="C564">
            <v>0</v>
          </cell>
        </row>
        <row r="565">
          <cell r="B565">
            <v>279900</v>
          </cell>
          <cell r="C565">
            <v>0</v>
          </cell>
        </row>
        <row r="566">
          <cell r="B566">
            <v>280000</v>
          </cell>
          <cell r="C566">
            <v>4863</v>
          </cell>
        </row>
        <row r="567">
          <cell r="B567">
            <v>280100</v>
          </cell>
          <cell r="C567">
            <v>0</v>
          </cell>
        </row>
        <row r="568">
          <cell r="B568">
            <v>280101</v>
          </cell>
          <cell r="C568">
            <v>0</v>
          </cell>
        </row>
        <row r="569">
          <cell r="B569">
            <v>280102</v>
          </cell>
          <cell r="C569">
            <v>0</v>
          </cell>
        </row>
        <row r="570">
          <cell r="B570">
            <v>280200</v>
          </cell>
          <cell r="C570">
            <v>0</v>
          </cell>
        </row>
        <row r="571">
          <cell r="B571">
            <v>280300</v>
          </cell>
          <cell r="C571">
            <v>200</v>
          </cell>
        </row>
        <row r="572">
          <cell r="B572">
            <v>280400</v>
          </cell>
          <cell r="C572">
            <v>0</v>
          </cell>
        </row>
        <row r="573">
          <cell r="B573">
            <v>280500</v>
          </cell>
          <cell r="C573">
            <v>0</v>
          </cell>
        </row>
        <row r="574">
          <cell r="B574">
            <v>280600</v>
          </cell>
          <cell r="C574">
            <v>0</v>
          </cell>
        </row>
        <row r="575">
          <cell r="B575">
            <v>280700</v>
          </cell>
          <cell r="C575">
            <v>0</v>
          </cell>
        </row>
        <row r="576">
          <cell r="B576">
            <v>280800</v>
          </cell>
          <cell r="C576">
            <v>0</v>
          </cell>
        </row>
        <row r="577">
          <cell r="B577">
            <v>280900</v>
          </cell>
          <cell r="C577">
            <v>0</v>
          </cell>
        </row>
        <row r="578">
          <cell r="B578">
            <v>280901</v>
          </cell>
          <cell r="C578">
            <v>0</v>
          </cell>
        </row>
        <row r="579">
          <cell r="B579">
            <v>280902</v>
          </cell>
          <cell r="C579">
            <v>0</v>
          </cell>
        </row>
        <row r="580">
          <cell r="B580">
            <v>280903</v>
          </cell>
          <cell r="C580">
            <v>0</v>
          </cell>
        </row>
        <row r="581">
          <cell r="B581">
            <v>280904</v>
          </cell>
          <cell r="C581">
            <v>0</v>
          </cell>
        </row>
        <row r="582">
          <cell r="B582">
            <v>280905</v>
          </cell>
          <cell r="C582">
            <v>0</v>
          </cell>
        </row>
        <row r="583">
          <cell r="B583">
            <v>280906</v>
          </cell>
          <cell r="C583">
            <v>0</v>
          </cell>
        </row>
        <row r="584">
          <cell r="B584">
            <v>280907</v>
          </cell>
          <cell r="C584">
            <v>0</v>
          </cell>
        </row>
        <row r="585">
          <cell r="B585">
            <v>280908</v>
          </cell>
          <cell r="C585">
            <v>0</v>
          </cell>
        </row>
        <row r="586">
          <cell r="B586">
            <v>280921</v>
          </cell>
          <cell r="C586">
            <v>0</v>
          </cell>
        </row>
        <row r="587">
          <cell r="B587">
            <v>281100</v>
          </cell>
          <cell r="C587">
            <v>0</v>
          </cell>
        </row>
        <row r="588">
          <cell r="B588">
            <v>281200</v>
          </cell>
          <cell r="C588">
            <v>0</v>
          </cell>
        </row>
        <row r="589">
          <cell r="B589">
            <v>281300</v>
          </cell>
          <cell r="C589">
            <v>3000</v>
          </cell>
        </row>
        <row r="590">
          <cell r="B590">
            <v>281400</v>
          </cell>
          <cell r="C590">
            <v>0</v>
          </cell>
        </row>
        <row r="591">
          <cell r="B591">
            <v>281401</v>
          </cell>
          <cell r="C591">
            <v>0</v>
          </cell>
        </row>
        <row r="592">
          <cell r="B592">
            <v>281402</v>
          </cell>
          <cell r="C592">
            <v>0</v>
          </cell>
        </row>
        <row r="593">
          <cell r="B593">
            <v>281500</v>
          </cell>
          <cell r="C593">
            <v>0</v>
          </cell>
        </row>
        <row r="594">
          <cell r="B594">
            <v>281501</v>
          </cell>
          <cell r="C594">
            <v>0</v>
          </cell>
        </row>
        <row r="595">
          <cell r="B595">
            <v>281502</v>
          </cell>
          <cell r="C595">
            <v>0</v>
          </cell>
        </row>
        <row r="596">
          <cell r="B596">
            <v>281511</v>
          </cell>
          <cell r="C596">
            <v>0</v>
          </cell>
        </row>
        <row r="597">
          <cell r="B597">
            <v>281600</v>
          </cell>
          <cell r="C597">
            <v>106791</v>
          </cell>
        </row>
        <row r="598">
          <cell r="B598">
            <v>281601</v>
          </cell>
          <cell r="C598">
            <v>0</v>
          </cell>
        </row>
        <row r="599">
          <cell r="B599">
            <v>281602</v>
          </cell>
          <cell r="C599">
            <v>0</v>
          </cell>
        </row>
        <row r="600">
          <cell r="B600">
            <v>281603</v>
          </cell>
          <cell r="C600">
            <v>0</v>
          </cell>
        </row>
        <row r="601">
          <cell r="B601">
            <v>281604</v>
          </cell>
          <cell r="C601">
            <v>0</v>
          </cell>
        </row>
        <row r="602">
          <cell r="B602">
            <v>281605</v>
          </cell>
          <cell r="C602">
            <v>0</v>
          </cell>
        </row>
        <row r="603">
          <cell r="B603">
            <v>281611</v>
          </cell>
          <cell r="C603">
            <v>0</v>
          </cell>
        </row>
        <row r="604">
          <cell r="B604">
            <v>281612</v>
          </cell>
          <cell r="C604">
            <v>0</v>
          </cell>
        </row>
        <row r="605">
          <cell r="B605">
            <v>281613</v>
          </cell>
          <cell r="C605">
            <v>0</v>
          </cell>
        </row>
        <row r="606">
          <cell r="B606">
            <v>281615</v>
          </cell>
          <cell r="C606">
            <v>0</v>
          </cell>
        </row>
        <row r="607">
          <cell r="B607">
            <v>281621</v>
          </cell>
          <cell r="C607">
            <v>106791</v>
          </cell>
        </row>
        <row r="608">
          <cell r="B608">
            <v>281651</v>
          </cell>
          <cell r="C608">
            <v>0</v>
          </cell>
        </row>
        <row r="609">
          <cell r="B609">
            <v>281700</v>
          </cell>
          <cell r="C609">
            <v>0</v>
          </cell>
        </row>
        <row r="610">
          <cell r="B610">
            <v>281701</v>
          </cell>
          <cell r="C610">
            <v>0</v>
          </cell>
        </row>
        <row r="611">
          <cell r="B611">
            <v>281702</v>
          </cell>
          <cell r="C611">
            <v>0</v>
          </cell>
        </row>
        <row r="612">
          <cell r="B612">
            <v>281711</v>
          </cell>
          <cell r="C612">
            <v>0</v>
          </cell>
        </row>
        <row r="613">
          <cell r="B613">
            <v>281800</v>
          </cell>
          <cell r="C613">
            <v>0</v>
          </cell>
        </row>
        <row r="614">
          <cell r="B614">
            <v>281900</v>
          </cell>
          <cell r="C614">
            <v>5284</v>
          </cell>
        </row>
        <row r="615">
          <cell r="B615">
            <v>281901</v>
          </cell>
          <cell r="C615">
            <v>0</v>
          </cell>
        </row>
        <row r="616">
          <cell r="B616">
            <v>281902</v>
          </cell>
          <cell r="C616">
            <v>0</v>
          </cell>
        </row>
        <row r="617">
          <cell r="B617">
            <v>281903</v>
          </cell>
          <cell r="C617">
            <v>0</v>
          </cell>
        </row>
        <row r="618">
          <cell r="B618">
            <v>281904</v>
          </cell>
          <cell r="C618">
            <v>0</v>
          </cell>
        </row>
        <row r="619">
          <cell r="B619">
            <v>281905</v>
          </cell>
          <cell r="C619">
            <v>0</v>
          </cell>
        </row>
        <row r="620">
          <cell r="B620">
            <v>281906</v>
          </cell>
          <cell r="C620">
            <v>0</v>
          </cell>
        </row>
        <row r="621">
          <cell r="B621">
            <v>281907</v>
          </cell>
          <cell r="C621">
            <v>0</v>
          </cell>
        </row>
        <row r="622">
          <cell r="B622">
            <v>281908</v>
          </cell>
          <cell r="C622">
            <v>0</v>
          </cell>
        </row>
        <row r="623">
          <cell r="B623">
            <v>281909</v>
          </cell>
          <cell r="C623">
            <v>0</v>
          </cell>
        </row>
        <row r="624">
          <cell r="B624">
            <v>281910</v>
          </cell>
          <cell r="C624">
            <v>0</v>
          </cell>
        </row>
        <row r="625">
          <cell r="B625">
            <v>281911</v>
          </cell>
          <cell r="C625">
            <v>0</v>
          </cell>
        </row>
        <row r="626">
          <cell r="B626">
            <v>281921</v>
          </cell>
          <cell r="C626">
            <v>0</v>
          </cell>
        </row>
        <row r="627">
          <cell r="B627">
            <v>281922</v>
          </cell>
          <cell r="C627">
            <v>0</v>
          </cell>
        </row>
        <row r="628">
          <cell r="B628">
            <v>281923</v>
          </cell>
          <cell r="C628">
            <v>0</v>
          </cell>
        </row>
        <row r="629">
          <cell r="B629">
            <v>281924</v>
          </cell>
          <cell r="C629">
            <v>0</v>
          </cell>
        </row>
        <row r="630">
          <cell r="B630">
            <v>281925</v>
          </cell>
          <cell r="C630">
            <v>0</v>
          </cell>
        </row>
        <row r="631">
          <cell r="B631">
            <v>281931</v>
          </cell>
          <cell r="C631">
            <v>5284</v>
          </cell>
        </row>
        <row r="632">
          <cell r="B632">
            <v>281961</v>
          </cell>
          <cell r="C632">
            <v>0</v>
          </cell>
        </row>
        <row r="633">
          <cell r="B633">
            <v>281962</v>
          </cell>
          <cell r="C633">
            <v>0</v>
          </cell>
        </row>
        <row r="634">
          <cell r="B634">
            <v>282200</v>
          </cell>
          <cell r="C634">
            <v>0</v>
          </cell>
        </row>
        <row r="635">
          <cell r="B635">
            <v>282300</v>
          </cell>
          <cell r="C635">
            <v>0</v>
          </cell>
        </row>
        <row r="636">
          <cell r="B636">
            <v>282400</v>
          </cell>
          <cell r="C636">
            <v>0</v>
          </cell>
        </row>
        <row r="637">
          <cell r="B637">
            <v>282000</v>
          </cell>
          <cell r="C637">
            <v>0</v>
          </cell>
        </row>
        <row r="638">
          <cell r="B638">
            <v>282100</v>
          </cell>
          <cell r="C638">
            <v>0</v>
          </cell>
        </row>
        <row r="639">
          <cell r="B639">
            <v>282900</v>
          </cell>
          <cell r="C639">
            <v>0</v>
          </cell>
        </row>
        <row r="640">
          <cell r="B640">
            <v>282901</v>
          </cell>
          <cell r="C640">
            <v>0</v>
          </cell>
        </row>
        <row r="641">
          <cell r="B641">
            <v>282961</v>
          </cell>
          <cell r="C641">
            <v>0</v>
          </cell>
        </row>
        <row r="642">
          <cell r="B642">
            <v>282962</v>
          </cell>
          <cell r="C642">
            <v>0</v>
          </cell>
        </row>
        <row r="643">
          <cell r="B643">
            <v>282963</v>
          </cell>
          <cell r="C643">
            <v>0</v>
          </cell>
        </row>
        <row r="644">
          <cell r="B644">
            <v>283000</v>
          </cell>
          <cell r="C644">
            <v>0</v>
          </cell>
        </row>
        <row r="645">
          <cell r="B645">
            <v>283100</v>
          </cell>
          <cell r="C645">
            <v>9986</v>
          </cell>
        </row>
        <row r="646">
          <cell r="B646">
            <v>283200</v>
          </cell>
          <cell r="C646">
            <v>9986</v>
          </cell>
        </row>
        <row r="647">
          <cell r="B647">
            <v>283201</v>
          </cell>
          <cell r="C647">
            <v>9986</v>
          </cell>
        </row>
        <row r="648">
          <cell r="B648">
            <v>283202</v>
          </cell>
          <cell r="C648">
            <v>9720</v>
          </cell>
        </row>
        <row r="649">
          <cell r="B649">
            <v>283203</v>
          </cell>
          <cell r="C649">
            <v>10</v>
          </cell>
        </row>
        <row r="650">
          <cell r="B650">
            <v>283212</v>
          </cell>
          <cell r="C650">
            <v>250</v>
          </cell>
        </row>
        <row r="651">
          <cell r="B651">
            <v>283213</v>
          </cell>
          <cell r="C651">
            <v>0</v>
          </cell>
        </row>
        <row r="652">
          <cell r="B652">
            <v>283214</v>
          </cell>
          <cell r="C652">
            <v>6</v>
          </cell>
        </row>
        <row r="653">
          <cell r="B653">
            <v>283215</v>
          </cell>
          <cell r="C653">
            <v>0</v>
          </cell>
        </row>
        <row r="654">
          <cell r="B654">
            <v>283211</v>
          </cell>
          <cell r="C654">
            <v>0</v>
          </cell>
        </row>
        <row r="655">
          <cell r="B655">
            <v>283600</v>
          </cell>
          <cell r="C655">
            <v>0</v>
          </cell>
        </row>
        <row r="656">
          <cell r="B656">
            <v>283601</v>
          </cell>
          <cell r="C656">
            <v>0</v>
          </cell>
        </row>
        <row r="657">
          <cell r="B657">
            <v>283602</v>
          </cell>
          <cell r="C657">
            <v>0</v>
          </cell>
        </row>
        <row r="658">
          <cell r="B658">
            <v>283603</v>
          </cell>
          <cell r="C658">
            <v>0</v>
          </cell>
        </row>
        <row r="659">
          <cell r="B659">
            <v>283604</v>
          </cell>
          <cell r="C659">
            <v>0</v>
          </cell>
        </row>
        <row r="660">
          <cell r="B660">
            <v>283605</v>
          </cell>
          <cell r="C660">
            <v>0</v>
          </cell>
        </row>
        <row r="661">
          <cell r="B661">
            <v>283606</v>
          </cell>
          <cell r="C661">
            <v>0</v>
          </cell>
        </row>
        <row r="662">
          <cell r="B662">
            <v>283607</v>
          </cell>
          <cell r="C662">
            <v>0</v>
          </cell>
        </row>
        <row r="663">
          <cell r="B663">
            <v>283608</v>
          </cell>
          <cell r="C663">
            <v>0</v>
          </cell>
        </row>
        <row r="664">
          <cell r="B664">
            <v>283609</v>
          </cell>
          <cell r="C664">
            <v>0</v>
          </cell>
        </row>
        <row r="665">
          <cell r="B665">
            <v>283610</v>
          </cell>
          <cell r="C665">
            <v>0</v>
          </cell>
        </row>
        <row r="666">
          <cell r="B666">
            <v>283611</v>
          </cell>
          <cell r="C666">
            <v>0</v>
          </cell>
        </row>
        <row r="667">
          <cell r="B667">
            <v>283612</v>
          </cell>
          <cell r="C667">
            <v>0</v>
          </cell>
        </row>
        <row r="668">
          <cell r="B668">
            <v>283631</v>
          </cell>
          <cell r="C668">
            <v>0</v>
          </cell>
        </row>
        <row r="669">
          <cell r="B669">
            <v>284000</v>
          </cell>
          <cell r="C669">
            <v>1079224</v>
          </cell>
        </row>
        <row r="670">
          <cell r="B670">
            <v>284100</v>
          </cell>
          <cell r="C670">
            <v>955535</v>
          </cell>
        </row>
        <row r="671">
          <cell r="B671">
            <v>284101</v>
          </cell>
          <cell r="C671">
            <v>71066</v>
          </cell>
        </row>
        <row r="672">
          <cell r="B672">
            <v>284102</v>
          </cell>
          <cell r="C672">
            <v>0</v>
          </cell>
        </row>
        <row r="673">
          <cell r="B673">
            <v>284103</v>
          </cell>
          <cell r="C673">
            <v>0</v>
          </cell>
        </row>
        <row r="674">
          <cell r="B674">
            <v>284104</v>
          </cell>
          <cell r="C674">
            <v>884469</v>
          </cell>
        </row>
        <row r="675">
          <cell r="B675">
            <v>284105</v>
          </cell>
          <cell r="C675">
            <v>0</v>
          </cell>
        </row>
        <row r="676">
          <cell r="B676">
            <v>284121</v>
          </cell>
          <cell r="C676">
            <v>0</v>
          </cell>
        </row>
        <row r="677">
          <cell r="B677">
            <v>284200</v>
          </cell>
          <cell r="C677">
            <v>0</v>
          </cell>
        </row>
        <row r="678">
          <cell r="B678">
            <v>284300</v>
          </cell>
          <cell r="C678">
            <v>123689</v>
          </cell>
        </row>
        <row r="679">
          <cell r="B679">
            <v>284900</v>
          </cell>
          <cell r="C679">
            <v>0</v>
          </cell>
        </row>
        <row r="680">
          <cell r="B680">
            <v>285000</v>
          </cell>
          <cell r="C680">
            <v>225328</v>
          </cell>
        </row>
        <row r="681">
          <cell r="B681">
            <v>285100</v>
          </cell>
          <cell r="C681">
            <v>225328</v>
          </cell>
        </row>
        <row r="682">
          <cell r="B682">
            <v>286000</v>
          </cell>
          <cell r="C682">
            <v>376997</v>
          </cell>
        </row>
        <row r="683">
          <cell r="B683">
            <v>286100</v>
          </cell>
          <cell r="C683">
            <v>376997</v>
          </cell>
        </row>
        <row r="684">
          <cell r="B684">
            <v>286101</v>
          </cell>
          <cell r="C684">
            <v>0</v>
          </cell>
        </row>
        <row r="685">
          <cell r="B685">
            <v>286102</v>
          </cell>
          <cell r="C685">
            <v>0</v>
          </cell>
        </row>
        <row r="686">
          <cell r="B686">
            <v>286120</v>
          </cell>
          <cell r="C686">
            <v>376997</v>
          </cell>
        </row>
        <row r="687">
          <cell r="B687">
            <v>287000</v>
          </cell>
          <cell r="C687">
            <v>0</v>
          </cell>
        </row>
        <row r="688">
          <cell r="B688">
            <v>287001</v>
          </cell>
          <cell r="C688">
            <v>0</v>
          </cell>
        </row>
        <row r="689">
          <cell r="B689">
            <v>287002</v>
          </cell>
          <cell r="C689">
            <v>0</v>
          </cell>
        </row>
        <row r="690">
          <cell r="B690">
            <v>287003</v>
          </cell>
          <cell r="C690">
            <v>0</v>
          </cell>
        </row>
        <row r="691">
          <cell r="B691">
            <v>287004</v>
          </cell>
          <cell r="C691">
            <v>0</v>
          </cell>
        </row>
        <row r="692">
          <cell r="B692">
            <v>287005</v>
          </cell>
          <cell r="C692">
            <v>0</v>
          </cell>
        </row>
        <row r="693">
          <cell r="B693">
            <v>288000</v>
          </cell>
          <cell r="C693">
            <v>0</v>
          </cell>
        </row>
        <row r="694">
          <cell r="B694">
            <v>229700</v>
          </cell>
          <cell r="C694">
            <v>36792154</v>
          </cell>
          <cell r="E694">
            <v>249700</v>
          </cell>
          <cell r="F694">
            <v>36792154</v>
          </cell>
        </row>
        <row r="695">
          <cell r="E695">
            <v>299600</v>
          </cell>
          <cell r="F695">
            <v>0</v>
          </cell>
        </row>
        <row r="696">
          <cell r="E696">
            <v>299700</v>
          </cell>
          <cell r="F696">
            <v>0</v>
          </cell>
        </row>
        <row r="697">
          <cell r="E697">
            <v>299800</v>
          </cell>
          <cell r="F697">
            <v>0</v>
          </cell>
        </row>
        <row r="698">
          <cell r="E698">
            <v>299900</v>
          </cell>
          <cell r="F698">
            <v>0</v>
          </cell>
        </row>
        <row r="1005">
          <cell r="B1005" t="e">
            <v>#N/A</v>
          </cell>
          <cell r="C1005" t="e">
            <v>#N/A</v>
          </cell>
          <cell r="E1005" t="e">
            <v>#N/A</v>
          </cell>
          <cell r="F1005" t="e">
            <v>#N/A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기타손익(5)"/>
      <sheetName val="대손충당금"/>
      <sheetName val="평균종사인원"/>
      <sheetName val="인건비,조합원"/>
      <sheetName val="준조합원,지분"/>
      <sheetName val="데이터시트"/>
    </sheetNames>
    <sheetDataSet>
      <sheetData sheetId="0" refreshError="1"/>
      <sheetData sheetId="1">
        <row r="6">
          <cell r="C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C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J31">
            <v>0</v>
          </cell>
          <cell r="K31">
            <v>0</v>
          </cell>
          <cell r="M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J32">
            <v>0</v>
          </cell>
          <cell r="K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J35">
            <v>0</v>
          </cell>
          <cell r="K35">
            <v>0</v>
          </cell>
          <cell r="M35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J37">
            <v>0</v>
          </cell>
          <cell r="K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J40">
            <v>0</v>
          </cell>
          <cell r="K40">
            <v>0</v>
          </cell>
          <cell r="M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J41">
            <v>0</v>
          </cell>
          <cell r="K41">
            <v>0</v>
          </cell>
          <cell r="M41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2"/>
      <sheetData sheetId="3">
        <row r="7">
          <cell r="C7">
            <v>0</v>
          </cell>
          <cell r="E7">
            <v>0</v>
          </cell>
          <cell r="I7">
            <v>0</v>
          </cell>
          <cell r="K7">
            <v>0</v>
          </cell>
          <cell r="O7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</sheetData>
      <sheetData sheetId="4">
        <row r="5">
          <cell r="C5">
            <v>0</v>
          </cell>
          <cell r="E5">
            <v>0</v>
          </cell>
          <cell r="G5">
            <v>0</v>
          </cell>
          <cell r="I5">
            <v>0</v>
          </cell>
          <cell r="K5">
            <v>0</v>
          </cell>
          <cell r="M5">
            <v>0</v>
          </cell>
        </row>
        <row r="6">
          <cell r="C6">
            <v>0</v>
          </cell>
          <cell r="E6">
            <v>0</v>
          </cell>
          <cell r="G6">
            <v>0</v>
          </cell>
          <cell r="I6">
            <v>0</v>
          </cell>
          <cell r="K6">
            <v>0</v>
          </cell>
          <cell r="M6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N33">
            <v>0</v>
          </cell>
        </row>
        <row r="38">
          <cell r="C38">
            <v>0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0</v>
          </cell>
          <cell r="Q38">
            <v>0</v>
          </cell>
        </row>
        <row r="39">
          <cell r="C39">
            <v>0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47">
          <cell r="C47">
            <v>0</v>
          </cell>
          <cell r="E47">
            <v>0</v>
          </cell>
          <cell r="G47">
            <v>0</v>
          </cell>
          <cell r="K47">
            <v>0</v>
          </cell>
          <cell r="M47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K48">
            <v>0</v>
          </cell>
          <cell r="M48">
            <v>0</v>
          </cell>
        </row>
      </sheetData>
      <sheetData sheetId="5">
        <row r="7">
          <cell r="C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E9">
            <v>0</v>
          </cell>
          <cell r="F9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</row>
        <row r="43">
          <cell r="C43">
            <v>0</v>
          </cell>
          <cell r="D43">
            <v>0</v>
          </cell>
          <cell r="G43">
            <v>0</v>
          </cell>
          <cell r="H43">
            <v>0</v>
          </cell>
        </row>
        <row r="52">
          <cell r="C52">
            <v>0</v>
          </cell>
          <cell r="D52">
            <v>0</v>
          </cell>
          <cell r="G52">
            <v>0</v>
          </cell>
          <cell r="H52">
            <v>0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뉴화면"/>
      <sheetName val="입력"/>
      <sheetName val="상호금융대출"/>
      <sheetName val="산식(과목별)"/>
      <sheetName val="정책대출금"/>
      <sheetName val="산식(정책)"/>
      <sheetName val="일반대출금"/>
      <sheetName val="산식(일반)"/>
      <sheetName val="자립대출금"/>
      <sheetName val="산식(자립)"/>
      <sheetName val="작성안내"/>
    </sheetNames>
    <sheetDataSet>
      <sheetData sheetId="0" refreshError="1"/>
      <sheetData sheetId="1">
        <row r="5">
          <cell r="AC5">
            <v>3</v>
          </cell>
        </row>
        <row r="7">
          <cell r="AC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/>
    <pageSetUpPr fitToPage="1"/>
  </sheetPr>
  <dimension ref="A1:I120"/>
  <sheetViews>
    <sheetView showGridLines="0" showZeros="0" topLeftCell="A82" workbookViewId="0">
      <selection activeCell="K13" sqref="K13"/>
    </sheetView>
  </sheetViews>
  <sheetFormatPr defaultColWidth="8.5" defaultRowHeight="11.25" customHeight="1"/>
  <cols>
    <col min="1" max="1" width="3.25" style="19" customWidth="1"/>
    <col min="2" max="2" width="19.875" style="19" customWidth="1"/>
    <col min="3" max="3" width="16.875" style="19" customWidth="1"/>
    <col min="4" max="4" width="15.625" style="19" customWidth="1"/>
    <col min="5" max="5" width="2.625" style="19" customWidth="1"/>
    <col min="6" max="6" width="3.5" style="19" customWidth="1"/>
    <col min="7" max="7" width="19.875" style="19" customWidth="1"/>
    <col min="8" max="9" width="16.875" style="19" customWidth="1"/>
    <col min="10" max="10" width="24" style="19" customWidth="1"/>
    <col min="11" max="256" width="8.5" style="19"/>
    <col min="257" max="257" width="3.25" style="19" customWidth="1"/>
    <col min="258" max="258" width="19.875" style="19" customWidth="1"/>
    <col min="259" max="259" width="16.875" style="19" customWidth="1"/>
    <col min="260" max="260" width="15.625" style="19" customWidth="1"/>
    <col min="261" max="261" width="2.625" style="19" customWidth="1"/>
    <col min="262" max="262" width="3.5" style="19" customWidth="1"/>
    <col min="263" max="263" width="19.875" style="19" customWidth="1"/>
    <col min="264" max="265" width="16.875" style="19" customWidth="1"/>
    <col min="266" max="266" width="24" style="19" customWidth="1"/>
    <col min="267" max="512" width="8.5" style="19"/>
    <col min="513" max="513" width="3.25" style="19" customWidth="1"/>
    <col min="514" max="514" width="19.875" style="19" customWidth="1"/>
    <col min="515" max="515" width="16.875" style="19" customWidth="1"/>
    <col min="516" max="516" width="15.625" style="19" customWidth="1"/>
    <col min="517" max="517" width="2.625" style="19" customWidth="1"/>
    <col min="518" max="518" width="3.5" style="19" customWidth="1"/>
    <col min="519" max="519" width="19.875" style="19" customWidth="1"/>
    <col min="520" max="521" width="16.875" style="19" customWidth="1"/>
    <col min="522" max="522" width="24" style="19" customWidth="1"/>
    <col min="523" max="768" width="8.5" style="19"/>
    <col min="769" max="769" width="3.25" style="19" customWidth="1"/>
    <col min="770" max="770" width="19.875" style="19" customWidth="1"/>
    <col min="771" max="771" width="16.875" style="19" customWidth="1"/>
    <col min="772" max="772" width="15.625" style="19" customWidth="1"/>
    <col min="773" max="773" width="2.625" style="19" customWidth="1"/>
    <col min="774" max="774" width="3.5" style="19" customWidth="1"/>
    <col min="775" max="775" width="19.875" style="19" customWidth="1"/>
    <col min="776" max="777" width="16.875" style="19" customWidth="1"/>
    <col min="778" max="778" width="24" style="19" customWidth="1"/>
    <col min="779" max="1024" width="8.5" style="19"/>
    <col min="1025" max="1025" width="3.25" style="19" customWidth="1"/>
    <col min="1026" max="1026" width="19.875" style="19" customWidth="1"/>
    <col min="1027" max="1027" width="16.875" style="19" customWidth="1"/>
    <col min="1028" max="1028" width="15.625" style="19" customWidth="1"/>
    <col min="1029" max="1029" width="2.625" style="19" customWidth="1"/>
    <col min="1030" max="1030" width="3.5" style="19" customWidth="1"/>
    <col min="1031" max="1031" width="19.875" style="19" customWidth="1"/>
    <col min="1032" max="1033" width="16.875" style="19" customWidth="1"/>
    <col min="1034" max="1034" width="24" style="19" customWidth="1"/>
    <col min="1035" max="1280" width="8.5" style="19"/>
    <col min="1281" max="1281" width="3.25" style="19" customWidth="1"/>
    <col min="1282" max="1282" width="19.875" style="19" customWidth="1"/>
    <col min="1283" max="1283" width="16.875" style="19" customWidth="1"/>
    <col min="1284" max="1284" width="15.625" style="19" customWidth="1"/>
    <col min="1285" max="1285" width="2.625" style="19" customWidth="1"/>
    <col min="1286" max="1286" width="3.5" style="19" customWidth="1"/>
    <col min="1287" max="1287" width="19.875" style="19" customWidth="1"/>
    <col min="1288" max="1289" width="16.875" style="19" customWidth="1"/>
    <col min="1290" max="1290" width="24" style="19" customWidth="1"/>
    <col min="1291" max="1536" width="8.5" style="19"/>
    <col min="1537" max="1537" width="3.25" style="19" customWidth="1"/>
    <col min="1538" max="1538" width="19.875" style="19" customWidth="1"/>
    <col min="1539" max="1539" width="16.875" style="19" customWidth="1"/>
    <col min="1540" max="1540" width="15.625" style="19" customWidth="1"/>
    <col min="1541" max="1541" width="2.625" style="19" customWidth="1"/>
    <col min="1542" max="1542" width="3.5" style="19" customWidth="1"/>
    <col min="1543" max="1543" width="19.875" style="19" customWidth="1"/>
    <col min="1544" max="1545" width="16.875" style="19" customWidth="1"/>
    <col min="1546" max="1546" width="24" style="19" customWidth="1"/>
    <col min="1547" max="1792" width="8.5" style="19"/>
    <col min="1793" max="1793" width="3.25" style="19" customWidth="1"/>
    <col min="1794" max="1794" width="19.875" style="19" customWidth="1"/>
    <col min="1795" max="1795" width="16.875" style="19" customWidth="1"/>
    <col min="1796" max="1796" width="15.625" style="19" customWidth="1"/>
    <col min="1797" max="1797" width="2.625" style="19" customWidth="1"/>
    <col min="1798" max="1798" width="3.5" style="19" customWidth="1"/>
    <col min="1799" max="1799" width="19.875" style="19" customWidth="1"/>
    <col min="1800" max="1801" width="16.875" style="19" customWidth="1"/>
    <col min="1802" max="1802" width="24" style="19" customWidth="1"/>
    <col min="1803" max="2048" width="8.5" style="19"/>
    <col min="2049" max="2049" width="3.25" style="19" customWidth="1"/>
    <col min="2050" max="2050" width="19.875" style="19" customWidth="1"/>
    <col min="2051" max="2051" width="16.875" style="19" customWidth="1"/>
    <col min="2052" max="2052" width="15.625" style="19" customWidth="1"/>
    <col min="2053" max="2053" width="2.625" style="19" customWidth="1"/>
    <col min="2054" max="2054" width="3.5" style="19" customWidth="1"/>
    <col min="2055" max="2055" width="19.875" style="19" customWidth="1"/>
    <col min="2056" max="2057" width="16.875" style="19" customWidth="1"/>
    <col min="2058" max="2058" width="24" style="19" customWidth="1"/>
    <col min="2059" max="2304" width="8.5" style="19"/>
    <col min="2305" max="2305" width="3.25" style="19" customWidth="1"/>
    <col min="2306" max="2306" width="19.875" style="19" customWidth="1"/>
    <col min="2307" max="2307" width="16.875" style="19" customWidth="1"/>
    <col min="2308" max="2308" width="15.625" style="19" customWidth="1"/>
    <col min="2309" max="2309" width="2.625" style="19" customWidth="1"/>
    <col min="2310" max="2310" width="3.5" style="19" customWidth="1"/>
    <col min="2311" max="2311" width="19.875" style="19" customWidth="1"/>
    <col min="2312" max="2313" width="16.875" style="19" customWidth="1"/>
    <col min="2314" max="2314" width="24" style="19" customWidth="1"/>
    <col min="2315" max="2560" width="8.5" style="19"/>
    <col min="2561" max="2561" width="3.25" style="19" customWidth="1"/>
    <col min="2562" max="2562" width="19.875" style="19" customWidth="1"/>
    <col min="2563" max="2563" width="16.875" style="19" customWidth="1"/>
    <col min="2564" max="2564" width="15.625" style="19" customWidth="1"/>
    <col min="2565" max="2565" width="2.625" style="19" customWidth="1"/>
    <col min="2566" max="2566" width="3.5" style="19" customWidth="1"/>
    <col min="2567" max="2567" width="19.875" style="19" customWidth="1"/>
    <col min="2568" max="2569" width="16.875" style="19" customWidth="1"/>
    <col min="2570" max="2570" width="24" style="19" customWidth="1"/>
    <col min="2571" max="2816" width="8.5" style="19"/>
    <col min="2817" max="2817" width="3.25" style="19" customWidth="1"/>
    <col min="2818" max="2818" width="19.875" style="19" customWidth="1"/>
    <col min="2819" max="2819" width="16.875" style="19" customWidth="1"/>
    <col min="2820" max="2820" width="15.625" style="19" customWidth="1"/>
    <col min="2821" max="2821" width="2.625" style="19" customWidth="1"/>
    <col min="2822" max="2822" width="3.5" style="19" customWidth="1"/>
    <col min="2823" max="2823" width="19.875" style="19" customWidth="1"/>
    <col min="2824" max="2825" width="16.875" style="19" customWidth="1"/>
    <col min="2826" max="2826" width="24" style="19" customWidth="1"/>
    <col min="2827" max="3072" width="8.5" style="19"/>
    <col min="3073" max="3073" width="3.25" style="19" customWidth="1"/>
    <col min="3074" max="3074" width="19.875" style="19" customWidth="1"/>
    <col min="3075" max="3075" width="16.875" style="19" customWidth="1"/>
    <col min="3076" max="3076" width="15.625" style="19" customWidth="1"/>
    <col min="3077" max="3077" width="2.625" style="19" customWidth="1"/>
    <col min="3078" max="3078" width="3.5" style="19" customWidth="1"/>
    <col min="3079" max="3079" width="19.875" style="19" customWidth="1"/>
    <col min="3080" max="3081" width="16.875" style="19" customWidth="1"/>
    <col min="3082" max="3082" width="24" style="19" customWidth="1"/>
    <col min="3083" max="3328" width="8.5" style="19"/>
    <col min="3329" max="3329" width="3.25" style="19" customWidth="1"/>
    <col min="3330" max="3330" width="19.875" style="19" customWidth="1"/>
    <col min="3331" max="3331" width="16.875" style="19" customWidth="1"/>
    <col min="3332" max="3332" width="15.625" style="19" customWidth="1"/>
    <col min="3333" max="3333" width="2.625" style="19" customWidth="1"/>
    <col min="3334" max="3334" width="3.5" style="19" customWidth="1"/>
    <col min="3335" max="3335" width="19.875" style="19" customWidth="1"/>
    <col min="3336" max="3337" width="16.875" style="19" customWidth="1"/>
    <col min="3338" max="3338" width="24" style="19" customWidth="1"/>
    <col min="3339" max="3584" width="8.5" style="19"/>
    <col min="3585" max="3585" width="3.25" style="19" customWidth="1"/>
    <col min="3586" max="3586" width="19.875" style="19" customWidth="1"/>
    <col min="3587" max="3587" width="16.875" style="19" customWidth="1"/>
    <col min="3588" max="3588" width="15.625" style="19" customWidth="1"/>
    <col min="3589" max="3589" width="2.625" style="19" customWidth="1"/>
    <col min="3590" max="3590" width="3.5" style="19" customWidth="1"/>
    <col min="3591" max="3591" width="19.875" style="19" customWidth="1"/>
    <col min="3592" max="3593" width="16.875" style="19" customWidth="1"/>
    <col min="3594" max="3594" width="24" style="19" customWidth="1"/>
    <col min="3595" max="3840" width="8.5" style="19"/>
    <col min="3841" max="3841" width="3.25" style="19" customWidth="1"/>
    <col min="3842" max="3842" width="19.875" style="19" customWidth="1"/>
    <col min="3843" max="3843" width="16.875" style="19" customWidth="1"/>
    <col min="3844" max="3844" width="15.625" style="19" customWidth="1"/>
    <col min="3845" max="3845" width="2.625" style="19" customWidth="1"/>
    <col min="3846" max="3846" width="3.5" style="19" customWidth="1"/>
    <col min="3847" max="3847" width="19.875" style="19" customWidth="1"/>
    <col min="3848" max="3849" width="16.875" style="19" customWidth="1"/>
    <col min="3850" max="3850" width="24" style="19" customWidth="1"/>
    <col min="3851" max="4096" width="8.5" style="19"/>
    <col min="4097" max="4097" width="3.25" style="19" customWidth="1"/>
    <col min="4098" max="4098" width="19.875" style="19" customWidth="1"/>
    <col min="4099" max="4099" width="16.875" style="19" customWidth="1"/>
    <col min="4100" max="4100" width="15.625" style="19" customWidth="1"/>
    <col min="4101" max="4101" width="2.625" style="19" customWidth="1"/>
    <col min="4102" max="4102" width="3.5" style="19" customWidth="1"/>
    <col min="4103" max="4103" width="19.875" style="19" customWidth="1"/>
    <col min="4104" max="4105" width="16.875" style="19" customWidth="1"/>
    <col min="4106" max="4106" width="24" style="19" customWidth="1"/>
    <col min="4107" max="4352" width="8.5" style="19"/>
    <col min="4353" max="4353" width="3.25" style="19" customWidth="1"/>
    <col min="4354" max="4354" width="19.875" style="19" customWidth="1"/>
    <col min="4355" max="4355" width="16.875" style="19" customWidth="1"/>
    <col min="4356" max="4356" width="15.625" style="19" customWidth="1"/>
    <col min="4357" max="4357" width="2.625" style="19" customWidth="1"/>
    <col min="4358" max="4358" width="3.5" style="19" customWidth="1"/>
    <col min="4359" max="4359" width="19.875" style="19" customWidth="1"/>
    <col min="4360" max="4361" width="16.875" style="19" customWidth="1"/>
    <col min="4362" max="4362" width="24" style="19" customWidth="1"/>
    <col min="4363" max="4608" width="8.5" style="19"/>
    <col min="4609" max="4609" width="3.25" style="19" customWidth="1"/>
    <col min="4610" max="4610" width="19.875" style="19" customWidth="1"/>
    <col min="4611" max="4611" width="16.875" style="19" customWidth="1"/>
    <col min="4612" max="4612" width="15.625" style="19" customWidth="1"/>
    <col min="4613" max="4613" width="2.625" style="19" customWidth="1"/>
    <col min="4614" max="4614" width="3.5" style="19" customWidth="1"/>
    <col min="4615" max="4615" width="19.875" style="19" customWidth="1"/>
    <col min="4616" max="4617" width="16.875" style="19" customWidth="1"/>
    <col min="4618" max="4618" width="24" style="19" customWidth="1"/>
    <col min="4619" max="4864" width="8.5" style="19"/>
    <col min="4865" max="4865" width="3.25" style="19" customWidth="1"/>
    <col min="4866" max="4866" width="19.875" style="19" customWidth="1"/>
    <col min="4867" max="4867" width="16.875" style="19" customWidth="1"/>
    <col min="4868" max="4868" width="15.625" style="19" customWidth="1"/>
    <col min="4869" max="4869" width="2.625" style="19" customWidth="1"/>
    <col min="4870" max="4870" width="3.5" style="19" customWidth="1"/>
    <col min="4871" max="4871" width="19.875" style="19" customWidth="1"/>
    <col min="4872" max="4873" width="16.875" style="19" customWidth="1"/>
    <col min="4874" max="4874" width="24" style="19" customWidth="1"/>
    <col min="4875" max="5120" width="8.5" style="19"/>
    <col min="5121" max="5121" width="3.25" style="19" customWidth="1"/>
    <col min="5122" max="5122" width="19.875" style="19" customWidth="1"/>
    <col min="5123" max="5123" width="16.875" style="19" customWidth="1"/>
    <col min="5124" max="5124" width="15.625" style="19" customWidth="1"/>
    <col min="5125" max="5125" width="2.625" style="19" customWidth="1"/>
    <col min="5126" max="5126" width="3.5" style="19" customWidth="1"/>
    <col min="5127" max="5127" width="19.875" style="19" customWidth="1"/>
    <col min="5128" max="5129" width="16.875" style="19" customWidth="1"/>
    <col min="5130" max="5130" width="24" style="19" customWidth="1"/>
    <col min="5131" max="5376" width="8.5" style="19"/>
    <col min="5377" max="5377" width="3.25" style="19" customWidth="1"/>
    <col min="5378" max="5378" width="19.875" style="19" customWidth="1"/>
    <col min="5379" max="5379" width="16.875" style="19" customWidth="1"/>
    <col min="5380" max="5380" width="15.625" style="19" customWidth="1"/>
    <col min="5381" max="5381" width="2.625" style="19" customWidth="1"/>
    <col min="5382" max="5382" width="3.5" style="19" customWidth="1"/>
    <col min="5383" max="5383" width="19.875" style="19" customWidth="1"/>
    <col min="5384" max="5385" width="16.875" style="19" customWidth="1"/>
    <col min="5386" max="5386" width="24" style="19" customWidth="1"/>
    <col min="5387" max="5632" width="8.5" style="19"/>
    <col min="5633" max="5633" width="3.25" style="19" customWidth="1"/>
    <col min="5634" max="5634" width="19.875" style="19" customWidth="1"/>
    <col min="5635" max="5635" width="16.875" style="19" customWidth="1"/>
    <col min="5636" max="5636" width="15.625" style="19" customWidth="1"/>
    <col min="5637" max="5637" width="2.625" style="19" customWidth="1"/>
    <col min="5638" max="5638" width="3.5" style="19" customWidth="1"/>
    <col min="5639" max="5639" width="19.875" style="19" customWidth="1"/>
    <col min="5640" max="5641" width="16.875" style="19" customWidth="1"/>
    <col min="5642" max="5642" width="24" style="19" customWidth="1"/>
    <col min="5643" max="5888" width="8.5" style="19"/>
    <col min="5889" max="5889" width="3.25" style="19" customWidth="1"/>
    <col min="5890" max="5890" width="19.875" style="19" customWidth="1"/>
    <col min="5891" max="5891" width="16.875" style="19" customWidth="1"/>
    <col min="5892" max="5892" width="15.625" style="19" customWidth="1"/>
    <col min="5893" max="5893" width="2.625" style="19" customWidth="1"/>
    <col min="5894" max="5894" width="3.5" style="19" customWidth="1"/>
    <col min="5895" max="5895" width="19.875" style="19" customWidth="1"/>
    <col min="5896" max="5897" width="16.875" style="19" customWidth="1"/>
    <col min="5898" max="5898" width="24" style="19" customWidth="1"/>
    <col min="5899" max="6144" width="8.5" style="19"/>
    <col min="6145" max="6145" width="3.25" style="19" customWidth="1"/>
    <col min="6146" max="6146" width="19.875" style="19" customWidth="1"/>
    <col min="6147" max="6147" width="16.875" style="19" customWidth="1"/>
    <col min="6148" max="6148" width="15.625" style="19" customWidth="1"/>
    <col min="6149" max="6149" width="2.625" style="19" customWidth="1"/>
    <col min="6150" max="6150" width="3.5" style="19" customWidth="1"/>
    <col min="6151" max="6151" width="19.875" style="19" customWidth="1"/>
    <col min="6152" max="6153" width="16.875" style="19" customWidth="1"/>
    <col min="6154" max="6154" width="24" style="19" customWidth="1"/>
    <col min="6155" max="6400" width="8.5" style="19"/>
    <col min="6401" max="6401" width="3.25" style="19" customWidth="1"/>
    <col min="6402" max="6402" width="19.875" style="19" customWidth="1"/>
    <col min="6403" max="6403" width="16.875" style="19" customWidth="1"/>
    <col min="6404" max="6404" width="15.625" style="19" customWidth="1"/>
    <col min="6405" max="6405" width="2.625" style="19" customWidth="1"/>
    <col min="6406" max="6406" width="3.5" style="19" customWidth="1"/>
    <col min="6407" max="6407" width="19.875" style="19" customWidth="1"/>
    <col min="6408" max="6409" width="16.875" style="19" customWidth="1"/>
    <col min="6410" max="6410" width="24" style="19" customWidth="1"/>
    <col min="6411" max="6656" width="8.5" style="19"/>
    <col min="6657" max="6657" width="3.25" style="19" customWidth="1"/>
    <col min="6658" max="6658" width="19.875" style="19" customWidth="1"/>
    <col min="6659" max="6659" width="16.875" style="19" customWidth="1"/>
    <col min="6660" max="6660" width="15.625" style="19" customWidth="1"/>
    <col min="6661" max="6661" width="2.625" style="19" customWidth="1"/>
    <col min="6662" max="6662" width="3.5" style="19" customWidth="1"/>
    <col min="6663" max="6663" width="19.875" style="19" customWidth="1"/>
    <col min="6664" max="6665" width="16.875" style="19" customWidth="1"/>
    <col min="6666" max="6666" width="24" style="19" customWidth="1"/>
    <col min="6667" max="6912" width="8.5" style="19"/>
    <col min="6913" max="6913" width="3.25" style="19" customWidth="1"/>
    <col min="6914" max="6914" width="19.875" style="19" customWidth="1"/>
    <col min="6915" max="6915" width="16.875" style="19" customWidth="1"/>
    <col min="6916" max="6916" width="15.625" style="19" customWidth="1"/>
    <col min="6917" max="6917" width="2.625" style="19" customWidth="1"/>
    <col min="6918" max="6918" width="3.5" style="19" customWidth="1"/>
    <col min="6919" max="6919" width="19.875" style="19" customWidth="1"/>
    <col min="6920" max="6921" width="16.875" style="19" customWidth="1"/>
    <col min="6922" max="6922" width="24" style="19" customWidth="1"/>
    <col min="6923" max="7168" width="8.5" style="19"/>
    <col min="7169" max="7169" width="3.25" style="19" customWidth="1"/>
    <col min="7170" max="7170" width="19.875" style="19" customWidth="1"/>
    <col min="7171" max="7171" width="16.875" style="19" customWidth="1"/>
    <col min="7172" max="7172" width="15.625" style="19" customWidth="1"/>
    <col min="7173" max="7173" width="2.625" style="19" customWidth="1"/>
    <col min="7174" max="7174" width="3.5" style="19" customWidth="1"/>
    <col min="7175" max="7175" width="19.875" style="19" customWidth="1"/>
    <col min="7176" max="7177" width="16.875" style="19" customWidth="1"/>
    <col min="7178" max="7178" width="24" style="19" customWidth="1"/>
    <col min="7179" max="7424" width="8.5" style="19"/>
    <col min="7425" max="7425" width="3.25" style="19" customWidth="1"/>
    <col min="7426" max="7426" width="19.875" style="19" customWidth="1"/>
    <col min="7427" max="7427" width="16.875" style="19" customWidth="1"/>
    <col min="7428" max="7428" width="15.625" style="19" customWidth="1"/>
    <col min="7429" max="7429" width="2.625" style="19" customWidth="1"/>
    <col min="7430" max="7430" width="3.5" style="19" customWidth="1"/>
    <col min="7431" max="7431" width="19.875" style="19" customWidth="1"/>
    <col min="7432" max="7433" width="16.875" style="19" customWidth="1"/>
    <col min="7434" max="7434" width="24" style="19" customWidth="1"/>
    <col min="7435" max="7680" width="8.5" style="19"/>
    <col min="7681" max="7681" width="3.25" style="19" customWidth="1"/>
    <col min="7682" max="7682" width="19.875" style="19" customWidth="1"/>
    <col min="7683" max="7683" width="16.875" style="19" customWidth="1"/>
    <col min="7684" max="7684" width="15.625" style="19" customWidth="1"/>
    <col min="7685" max="7685" width="2.625" style="19" customWidth="1"/>
    <col min="7686" max="7686" width="3.5" style="19" customWidth="1"/>
    <col min="7687" max="7687" width="19.875" style="19" customWidth="1"/>
    <col min="7688" max="7689" width="16.875" style="19" customWidth="1"/>
    <col min="7690" max="7690" width="24" style="19" customWidth="1"/>
    <col min="7691" max="7936" width="8.5" style="19"/>
    <col min="7937" max="7937" width="3.25" style="19" customWidth="1"/>
    <col min="7938" max="7938" width="19.875" style="19" customWidth="1"/>
    <col min="7939" max="7939" width="16.875" style="19" customWidth="1"/>
    <col min="7940" max="7940" width="15.625" style="19" customWidth="1"/>
    <col min="7941" max="7941" width="2.625" style="19" customWidth="1"/>
    <col min="7942" max="7942" width="3.5" style="19" customWidth="1"/>
    <col min="7943" max="7943" width="19.875" style="19" customWidth="1"/>
    <col min="7944" max="7945" width="16.875" style="19" customWidth="1"/>
    <col min="7946" max="7946" width="24" style="19" customWidth="1"/>
    <col min="7947" max="8192" width="8.5" style="19"/>
    <col min="8193" max="8193" width="3.25" style="19" customWidth="1"/>
    <col min="8194" max="8194" width="19.875" style="19" customWidth="1"/>
    <col min="8195" max="8195" width="16.875" style="19" customWidth="1"/>
    <col min="8196" max="8196" width="15.625" style="19" customWidth="1"/>
    <col min="8197" max="8197" width="2.625" style="19" customWidth="1"/>
    <col min="8198" max="8198" width="3.5" style="19" customWidth="1"/>
    <col min="8199" max="8199" width="19.875" style="19" customWidth="1"/>
    <col min="8200" max="8201" width="16.875" style="19" customWidth="1"/>
    <col min="8202" max="8202" width="24" style="19" customWidth="1"/>
    <col min="8203" max="8448" width="8.5" style="19"/>
    <col min="8449" max="8449" width="3.25" style="19" customWidth="1"/>
    <col min="8450" max="8450" width="19.875" style="19" customWidth="1"/>
    <col min="8451" max="8451" width="16.875" style="19" customWidth="1"/>
    <col min="8452" max="8452" width="15.625" style="19" customWidth="1"/>
    <col min="8453" max="8453" width="2.625" style="19" customWidth="1"/>
    <col min="8454" max="8454" width="3.5" style="19" customWidth="1"/>
    <col min="8455" max="8455" width="19.875" style="19" customWidth="1"/>
    <col min="8456" max="8457" width="16.875" style="19" customWidth="1"/>
    <col min="8458" max="8458" width="24" style="19" customWidth="1"/>
    <col min="8459" max="8704" width="8.5" style="19"/>
    <col min="8705" max="8705" width="3.25" style="19" customWidth="1"/>
    <col min="8706" max="8706" width="19.875" style="19" customWidth="1"/>
    <col min="8707" max="8707" width="16.875" style="19" customWidth="1"/>
    <col min="8708" max="8708" width="15.625" style="19" customWidth="1"/>
    <col min="8709" max="8709" width="2.625" style="19" customWidth="1"/>
    <col min="8710" max="8710" width="3.5" style="19" customWidth="1"/>
    <col min="8711" max="8711" width="19.875" style="19" customWidth="1"/>
    <col min="8712" max="8713" width="16.875" style="19" customWidth="1"/>
    <col min="8714" max="8714" width="24" style="19" customWidth="1"/>
    <col min="8715" max="8960" width="8.5" style="19"/>
    <col min="8961" max="8961" width="3.25" style="19" customWidth="1"/>
    <col min="8962" max="8962" width="19.875" style="19" customWidth="1"/>
    <col min="8963" max="8963" width="16.875" style="19" customWidth="1"/>
    <col min="8964" max="8964" width="15.625" style="19" customWidth="1"/>
    <col min="8965" max="8965" width="2.625" style="19" customWidth="1"/>
    <col min="8966" max="8966" width="3.5" style="19" customWidth="1"/>
    <col min="8967" max="8967" width="19.875" style="19" customWidth="1"/>
    <col min="8968" max="8969" width="16.875" style="19" customWidth="1"/>
    <col min="8970" max="8970" width="24" style="19" customWidth="1"/>
    <col min="8971" max="9216" width="8.5" style="19"/>
    <col min="9217" max="9217" width="3.25" style="19" customWidth="1"/>
    <col min="9218" max="9218" width="19.875" style="19" customWidth="1"/>
    <col min="9219" max="9219" width="16.875" style="19" customWidth="1"/>
    <col min="9220" max="9220" width="15.625" style="19" customWidth="1"/>
    <col min="9221" max="9221" width="2.625" style="19" customWidth="1"/>
    <col min="9222" max="9222" width="3.5" style="19" customWidth="1"/>
    <col min="9223" max="9223" width="19.875" style="19" customWidth="1"/>
    <col min="9224" max="9225" width="16.875" style="19" customWidth="1"/>
    <col min="9226" max="9226" width="24" style="19" customWidth="1"/>
    <col min="9227" max="9472" width="8.5" style="19"/>
    <col min="9473" max="9473" width="3.25" style="19" customWidth="1"/>
    <col min="9474" max="9474" width="19.875" style="19" customWidth="1"/>
    <col min="9475" max="9475" width="16.875" style="19" customWidth="1"/>
    <col min="9476" max="9476" width="15.625" style="19" customWidth="1"/>
    <col min="9477" max="9477" width="2.625" style="19" customWidth="1"/>
    <col min="9478" max="9478" width="3.5" style="19" customWidth="1"/>
    <col min="9479" max="9479" width="19.875" style="19" customWidth="1"/>
    <col min="9480" max="9481" width="16.875" style="19" customWidth="1"/>
    <col min="9482" max="9482" width="24" style="19" customWidth="1"/>
    <col min="9483" max="9728" width="8.5" style="19"/>
    <col min="9729" max="9729" width="3.25" style="19" customWidth="1"/>
    <col min="9730" max="9730" width="19.875" style="19" customWidth="1"/>
    <col min="9731" max="9731" width="16.875" style="19" customWidth="1"/>
    <col min="9732" max="9732" width="15.625" style="19" customWidth="1"/>
    <col min="9733" max="9733" width="2.625" style="19" customWidth="1"/>
    <col min="9734" max="9734" width="3.5" style="19" customWidth="1"/>
    <col min="9735" max="9735" width="19.875" style="19" customWidth="1"/>
    <col min="9736" max="9737" width="16.875" style="19" customWidth="1"/>
    <col min="9738" max="9738" width="24" style="19" customWidth="1"/>
    <col min="9739" max="9984" width="8.5" style="19"/>
    <col min="9985" max="9985" width="3.25" style="19" customWidth="1"/>
    <col min="9986" max="9986" width="19.875" style="19" customWidth="1"/>
    <col min="9987" max="9987" width="16.875" style="19" customWidth="1"/>
    <col min="9988" max="9988" width="15.625" style="19" customWidth="1"/>
    <col min="9989" max="9989" width="2.625" style="19" customWidth="1"/>
    <col min="9990" max="9990" width="3.5" style="19" customWidth="1"/>
    <col min="9991" max="9991" width="19.875" style="19" customWidth="1"/>
    <col min="9992" max="9993" width="16.875" style="19" customWidth="1"/>
    <col min="9994" max="9994" width="24" style="19" customWidth="1"/>
    <col min="9995" max="10240" width="8.5" style="19"/>
    <col min="10241" max="10241" width="3.25" style="19" customWidth="1"/>
    <col min="10242" max="10242" width="19.875" style="19" customWidth="1"/>
    <col min="10243" max="10243" width="16.875" style="19" customWidth="1"/>
    <col min="10244" max="10244" width="15.625" style="19" customWidth="1"/>
    <col min="10245" max="10245" width="2.625" style="19" customWidth="1"/>
    <col min="10246" max="10246" width="3.5" style="19" customWidth="1"/>
    <col min="10247" max="10247" width="19.875" style="19" customWidth="1"/>
    <col min="10248" max="10249" width="16.875" style="19" customWidth="1"/>
    <col min="10250" max="10250" width="24" style="19" customWidth="1"/>
    <col min="10251" max="10496" width="8.5" style="19"/>
    <col min="10497" max="10497" width="3.25" style="19" customWidth="1"/>
    <col min="10498" max="10498" width="19.875" style="19" customWidth="1"/>
    <col min="10499" max="10499" width="16.875" style="19" customWidth="1"/>
    <col min="10500" max="10500" width="15.625" style="19" customWidth="1"/>
    <col min="10501" max="10501" width="2.625" style="19" customWidth="1"/>
    <col min="10502" max="10502" width="3.5" style="19" customWidth="1"/>
    <col min="10503" max="10503" width="19.875" style="19" customWidth="1"/>
    <col min="10504" max="10505" width="16.875" style="19" customWidth="1"/>
    <col min="10506" max="10506" width="24" style="19" customWidth="1"/>
    <col min="10507" max="10752" width="8.5" style="19"/>
    <col min="10753" max="10753" width="3.25" style="19" customWidth="1"/>
    <col min="10754" max="10754" width="19.875" style="19" customWidth="1"/>
    <col min="10755" max="10755" width="16.875" style="19" customWidth="1"/>
    <col min="10756" max="10756" width="15.625" style="19" customWidth="1"/>
    <col min="10757" max="10757" width="2.625" style="19" customWidth="1"/>
    <col min="10758" max="10758" width="3.5" style="19" customWidth="1"/>
    <col min="10759" max="10759" width="19.875" style="19" customWidth="1"/>
    <col min="10760" max="10761" width="16.875" style="19" customWidth="1"/>
    <col min="10762" max="10762" width="24" style="19" customWidth="1"/>
    <col min="10763" max="11008" width="8.5" style="19"/>
    <col min="11009" max="11009" width="3.25" style="19" customWidth="1"/>
    <col min="11010" max="11010" width="19.875" style="19" customWidth="1"/>
    <col min="11011" max="11011" width="16.875" style="19" customWidth="1"/>
    <col min="11012" max="11012" width="15.625" style="19" customWidth="1"/>
    <col min="11013" max="11013" width="2.625" style="19" customWidth="1"/>
    <col min="11014" max="11014" width="3.5" style="19" customWidth="1"/>
    <col min="11015" max="11015" width="19.875" style="19" customWidth="1"/>
    <col min="11016" max="11017" width="16.875" style="19" customWidth="1"/>
    <col min="11018" max="11018" width="24" style="19" customWidth="1"/>
    <col min="11019" max="11264" width="8.5" style="19"/>
    <col min="11265" max="11265" width="3.25" style="19" customWidth="1"/>
    <col min="11266" max="11266" width="19.875" style="19" customWidth="1"/>
    <col min="11267" max="11267" width="16.875" style="19" customWidth="1"/>
    <col min="11268" max="11268" width="15.625" style="19" customWidth="1"/>
    <col min="11269" max="11269" width="2.625" style="19" customWidth="1"/>
    <col min="11270" max="11270" width="3.5" style="19" customWidth="1"/>
    <col min="11271" max="11271" width="19.875" style="19" customWidth="1"/>
    <col min="11272" max="11273" width="16.875" style="19" customWidth="1"/>
    <col min="11274" max="11274" width="24" style="19" customWidth="1"/>
    <col min="11275" max="11520" width="8.5" style="19"/>
    <col min="11521" max="11521" width="3.25" style="19" customWidth="1"/>
    <col min="11522" max="11522" width="19.875" style="19" customWidth="1"/>
    <col min="11523" max="11523" width="16.875" style="19" customWidth="1"/>
    <col min="11524" max="11524" width="15.625" style="19" customWidth="1"/>
    <col min="11525" max="11525" width="2.625" style="19" customWidth="1"/>
    <col min="11526" max="11526" width="3.5" style="19" customWidth="1"/>
    <col min="11527" max="11527" width="19.875" style="19" customWidth="1"/>
    <col min="11528" max="11529" width="16.875" style="19" customWidth="1"/>
    <col min="11530" max="11530" width="24" style="19" customWidth="1"/>
    <col min="11531" max="11776" width="8.5" style="19"/>
    <col min="11777" max="11777" width="3.25" style="19" customWidth="1"/>
    <col min="11778" max="11778" width="19.875" style="19" customWidth="1"/>
    <col min="11779" max="11779" width="16.875" style="19" customWidth="1"/>
    <col min="11780" max="11780" width="15.625" style="19" customWidth="1"/>
    <col min="11781" max="11781" width="2.625" style="19" customWidth="1"/>
    <col min="11782" max="11782" width="3.5" style="19" customWidth="1"/>
    <col min="11783" max="11783" width="19.875" style="19" customWidth="1"/>
    <col min="11784" max="11785" width="16.875" style="19" customWidth="1"/>
    <col min="11786" max="11786" width="24" style="19" customWidth="1"/>
    <col min="11787" max="12032" width="8.5" style="19"/>
    <col min="12033" max="12033" width="3.25" style="19" customWidth="1"/>
    <col min="12034" max="12034" width="19.875" style="19" customWidth="1"/>
    <col min="12035" max="12035" width="16.875" style="19" customWidth="1"/>
    <col min="12036" max="12036" width="15.625" style="19" customWidth="1"/>
    <col min="12037" max="12037" width="2.625" style="19" customWidth="1"/>
    <col min="12038" max="12038" width="3.5" style="19" customWidth="1"/>
    <col min="12039" max="12039" width="19.875" style="19" customWidth="1"/>
    <col min="12040" max="12041" width="16.875" style="19" customWidth="1"/>
    <col min="12042" max="12042" width="24" style="19" customWidth="1"/>
    <col min="12043" max="12288" width="8.5" style="19"/>
    <col min="12289" max="12289" width="3.25" style="19" customWidth="1"/>
    <col min="12290" max="12290" width="19.875" style="19" customWidth="1"/>
    <col min="12291" max="12291" width="16.875" style="19" customWidth="1"/>
    <col min="12292" max="12292" width="15.625" style="19" customWidth="1"/>
    <col min="12293" max="12293" width="2.625" style="19" customWidth="1"/>
    <col min="12294" max="12294" width="3.5" style="19" customWidth="1"/>
    <col min="12295" max="12295" width="19.875" style="19" customWidth="1"/>
    <col min="12296" max="12297" width="16.875" style="19" customWidth="1"/>
    <col min="12298" max="12298" width="24" style="19" customWidth="1"/>
    <col min="12299" max="12544" width="8.5" style="19"/>
    <col min="12545" max="12545" width="3.25" style="19" customWidth="1"/>
    <col min="12546" max="12546" width="19.875" style="19" customWidth="1"/>
    <col min="12547" max="12547" width="16.875" style="19" customWidth="1"/>
    <col min="12548" max="12548" width="15.625" style="19" customWidth="1"/>
    <col min="12549" max="12549" width="2.625" style="19" customWidth="1"/>
    <col min="12550" max="12550" width="3.5" style="19" customWidth="1"/>
    <col min="12551" max="12551" width="19.875" style="19" customWidth="1"/>
    <col min="12552" max="12553" width="16.875" style="19" customWidth="1"/>
    <col min="12554" max="12554" width="24" style="19" customWidth="1"/>
    <col min="12555" max="12800" width="8.5" style="19"/>
    <col min="12801" max="12801" width="3.25" style="19" customWidth="1"/>
    <col min="12802" max="12802" width="19.875" style="19" customWidth="1"/>
    <col min="12803" max="12803" width="16.875" style="19" customWidth="1"/>
    <col min="12804" max="12804" width="15.625" style="19" customWidth="1"/>
    <col min="12805" max="12805" width="2.625" style="19" customWidth="1"/>
    <col min="12806" max="12806" width="3.5" style="19" customWidth="1"/>
    <col min="12807" max="12807" width="19.875" style="19" customWidth="1"/>
    <col min="12808" max="12809" width="16.875" style="19" customWidth="1"/>
    <col min="12810" max="12810" width="24" style="19" customWidth="1"/>
    <col min="12811" max="13056" width="8.5" style="19"/>
    <col min="13057" max="13057" width="3.25" style="19" customWidth="1"/>
    <col min="13058" max="13058" width="19.875" style="19" customWidth="1"/>
    <col min="13059" max="13059" width="16.875" style="19" customWidth="1"/>
    <col min="13060" max="13060" width="15.625" style="19" customWidth="1"/>
    <col min="13061" max="13061" width="2.625" style="19" customWidth="1"/>
    <col min="13062" max="13062" width="3.5" style="19" customWidth="1"/>
    <col min="13063" max="13063" width="19.875" style="19" customWidth="1"/>
    <col min="13064" max="13065" width="16.875" style="19" customWidth="1"/>
    <col min="13066" max="13066" width="24" style="19" customWidth="1"/>
    <col min="13067" max="13312" width="8.5" style="19"/>
    <col min="13313" max="13313" width="3.25" style="19" customWidth="1"/>
    <col min="13314" max="13314" width="19.875" style="19" customWidth="1"/>
    <col min="13315" max="13315" width="16.875" style="19" customWidth="1"/>
    <col min="13316" max="13316" width="15.625" style="19" customWidth="1"/>
    <col min="13317" max="13317" width="2.625" style="19" customWidth="1"/>
    <col min="13318" max="13318" width="3.5" style="19" customWidth="1"/>
    <col min="13319" max="13319" width="19.875" style="19" customWidth="1"/>
    <col min="13320" max="13321" width="16.875" style="19" customWidth="1"/>
    <col min="13322" max="13322" width="24" style="19" customWidth="1"/>
    <col min="13323" max="13568" width="8.5" style="19"/>
    <col min="13569" max="13569" width="3.25" style="19" customWidth="1"/>
    <col min="13570" max="13570" width="19.875" style="19" customWidth="1"/>
    <col min="13571" max="13571" width="16.875" style="19" customWidth="1"/>
    <col min="13572" max="13572" width="15.625" style="19" customWidth="1"/>
    <col min="13573" max="13573" width="2.625" style="19" customWidth="1"/>
    <col min="13574" max="13574" width="3.5" style="19" customWidth="1"/>
    <col min="13575" max="13575" width="19.875" style="19" customWidth="1"/>
    <col min="13576" max="13577" width="16.875" style="19" customWidth="1"/>
    <col min="13578" max="13578" width="24" style="19" customWidth="1"/>
    <col min="13579" max="13824" width="8.5" style="19"/>
    <col min="13825" max="13825" width="3.25" style="19" customWidth="1"/>
    <col min="13826" max="13826" width="19.875" style="19" customWidth="1"/>
    <col min="13827" max="13827" width="16.875" style="19" customWidth="1"/>
    <col min="13828" max="13828" width="15.625" style="19" customWidth="1"/>
    <col min="13829" max="13829" width="2.625" style="19" customWidth="1"/>
    <col min="13830" max="13830" width="3.5" style="19" customWidth="1"/>
    <col min="13831" max="13831" width="19.875" style="19" customWidth="1"/>
    <col min="13832" max="13833" width="16.875" style="19" customWidth="1"/>
    <col min="13834" max="13834" width="24" style="19" customWidth="1"/>
    <col min="13835" max="14080" width="8.5" style="19"/>
    <col min="14081" max="14081" width="3.25" style="19" customWidth="1"/>
    <col min="14082" max="14082" width="19.875" style="19" customWidth="1"/>
    <col min="14083" max="14083" width="16.875" style="19" customWidth="1"/>
    <col min="14084" max="14084" width="15.625" style="19" customWidth="1"/>
    <col min="14085" max="14085" width="2.625" style="19" customWidth="1"/>
    <col min="14086" max="14086" width="3.5" style="19" customWidth="1"/>
    <col min="14087" max="14087" width="19.875" style="19" customWidth="1"/>
    <col min="14088" max="14089" width="16.875" style="19" customWidth="1"/>
    <col min="14090" max="14090" width="24" style="19" customWidth="1"/>
    <col min="14091" max="14336" width="8.5" style="19"/>
    <col min="14337" max="14337" width="3.25" style="19" customWidth="1"/>
    <col min="14338" max="14338" width="19.875" style="19" customWidth="1"/>
    <col min="14339" max="14339" width="16.875" style="19" customWidth="1"/>
    <col min="14340" max="14340" width="15.625" style="19" customWidth="1"/>
    <col min="14341" max="14341" width="2.625" style="19" customWidth="1"/>
    <col min="14342" max="14342" width="3.5" style="19" customWidth="1"/>
    <col min="14343" max="14343" width="19.875" style="19" customWidth="1"/>
    <col min="14344" max="14345" width="16.875" style="19" customWidth="1"/>
    <col min="14346" max="14346" width="24" style="19" customWidth="1"/>
    <col min="14347" max="14592" width="8.5" style="19"/>
    <col min="14593" max="14593" width="3.25" style="19" customWidth="1"/>
    <col min="14594" max="14594" width="19.875" style="19" customWidth="1"/>
    <col min="14595" max="14595" width="16.875" style="19" customWidth="1"/>
    <col min="14596" max="14596" width="15.625" style="19" customWidth="1"/>
    <col min="14597" max="14597" width="2.625" style="19" customWidth="1"/>
    <col min="14598" max="14598" width="3.5" style="19" customWidth="1"/>
    <col min="14599" max="14599" width="19.875" style="19" customWidth="1"/>
    <col min="14600" max="14601" width="16.875" style="19" customWidth="1"/>
    <col min="14602" max="14602" width="24" style="19" customWidth="1"/>
    <col min="14603" max="14848" width="8.5" style="19"/>
    <col min="14849" max="14849" width="3.25" style="19" customWidth="1"/>
    <col min="14850" max="14850" width="19.875" style="19" customWidth="1"/>
    <col min="14851" max="14851" width="16.875" style="19" customWidth="1"/>
    <col min="14852" max="14852" width="15.625" style="19" customWidth="1"/>
    <col min="14853" max="14853" width="2.625" style="19" customWidth="1"/>
    <col min="14854" max="14854" width="3.5" style="19" customWidth="1"/>
    <col min="14855" max="14855" width="19.875" style="19" customWidth="1"/>
    <col min="14856" max="14857" width="16.875" style="19" customWidth="1"/>
    <col min="14858" max="14858" width="24" style="19" customWidth="1"/>
    <col min="14859" max="15104" width="8.5" style="19"/>
    <col min="15105" max="15105" width="3.25" style="19" customWidth="1"/>
    <col min="15106" max="15106" width="19.875" style="19" customWidth="1"/>
    <col min="15107" max="15107" width="16.875" style="19" customWidth="1"/>
    <col min="15108" max="15108" width="15.625" style="19" customWidth="1"/>
    <col min="15109" max="15109" width="2.625" style="19" customWidth="1"/>
    <col min="15110" max="15110" width="3.5" style="19" customWidth="1"/>
    <col min="15111" max="15111" width="19.875" style="19" customWidth="1"/>
    <col min="15112" max="15113" width="16.875" style="19" customWidth="1"/>
    <col min="15114" max="15114" width="24" style="19" customWidth="1"/>
    <col min="15115" max="15360" width="8.5" style="19"/>
    <col min="15361" max="15361" width="3.25" style="19" customWidth="1"/>
    <col min="15362" max="15362" width="19.875" style="19" customWidth="1"/>
    <col min="15363" max="15363" width="16.875" style="19" customWidth="1"/>
    <col min="15364" max="15364" width="15.625" style="19" customWidth="1"/>
    <col min="15365" max="15365" width="2.625" style="19" customWidth="1"/>
    <col min="15366" max="15366" width="3.5" style="19" customWidth="1"/>
    <col min="15367" max="15367" width="19.875" style="19" customWidth="1"/>
    <col min="15368" max="15369" width="16.875" style="19" customWidth="1"/>
    <col min="15370" max="15370" width="24" style="19" customWidth="1"/>
    <col min="15371" max="15616" width="8.5" style="19"/>
    <col min="15617" max="15617" width="3.25" style="19" customWidth="1"/>
    <col min="15618" max="15618" width="19.875" style="19" customWidth="1"/>
    <col min="15619" max="15619" width="16.875" style="19" customWidth="1"/>
    <col min="15620" max="15620" width="15.625" style="19" customWidth="1"/>
    <col min="15621" max="15621" width="2.625" style="19" customWidth="1"/>
    <col min="15622" max="15622" width="3.5" style="19" customWidth="1"/>
    <col min="15623" max="15623" width="19.875" style="19" customWidth="1"/>
    <col min="15624" max="15625" width="16.875" style="19" customWidth="1"/>
    <col min="15626" max="15626" width="24" style="19" customWidth="1"/>
    <col min="15627" max="15872" width="8.5" style="19"/>
    <col min="15873" max="15873" width="3.25" style="19" customWidth="1"/>
    <col min="15874" max="15874" width="19.875" style="19" customWidth="1"/>
    <col min="15875" max="15875" width="16.875" style="19" customWidth="1"/>
    <col min="15876" max="15876" width="15.625" style="19" customWidth="1"/>
    <col min="15877" max="15877" width="2.625" style="19" customWidth="1"/>
    <col min="15878" max="15878" width="3.5" style="19" customWidth="1"/>
    <col min="15879" max="15879" width="19.875" style="19" customWidth="1"/>
    <col min="15880" max="15881" width="16.875" style="19" customWidth="1"/>
    <col min="15882" max="15882" width="24" style="19" customWidth="1"/>
    <col min="15883" max="16128" width="8.5" style="19"/>
    <col min="16129" max="16129" width="3.25" style="19" customWidth="1"/>
    <col min="16130" max="16130" width="19.875" style="19" customWidth="1"/>
    <col min="16131" max="16131" width="16.875" style="19" customWidth="1"/>
    <col min="16132" max="16132" width="15.625" style="19" customWidth="1"/>
    <col min="16133" max="16133" width="2.625" style="19" customWidth="1"/>
    <col min="16134" max="16134" width="3.5" style="19" customWidth="1"/>
    <col min="16135" max="16135" width="19.875" style="19" customWidth="1"/>
    <col min="16136" max="16137" width="16.875" style="19" customWidth="1"/>
    <col min="16138" max="16138" width="24" style="19" customWidth="1"/>
    <col min="16139" max="16384" width="8.5" style="19"/>
  </cols>
  <sheetData>
    <row r="1" spans="1:9" ht="30" customHeight="1">
      <c r="A1" s="593" t="s">
        <v>71</v>
      </c>
      <c r="B1" s="593"/>
      <c r="C1" s="593"/>
      <c r="D1" s="593"/>
      <c r="E1" s="593"/>
      <c r="F1" s="593"/>
      <c r="G1" s="593"/>
      <c r="H1" s="593"/>
      <c r="I1" s="593"/>
    </row>
    <row r="2" spans="1:9" s="20" customFormat="1" ht="11.25" customHeight="1">
      <c r="A2" s="594" t="str">
        <f>"제 ( "&amp;[4]자료입력!F8&amp;" )기 "&amp;YEAR([4]자료입력!C8)&amp;"년 "&amp;MONTH([4]자료입력!C8)&amp;"월 "&amp;DAY([4]자료입력!C8)&amp;"일 현재"</f>
        <v>제 ( 47 )기 2012년 12월 31일 현재</v>
      </c>
      <c r="B2" s="594"/>
      <c r="C2" s="594"/>
      <c r="D2" s="594"/>
      <c r="E2" s="594"/>
      <c r="F2" s="594"/>
      <c r="G2" s="594"/>
      <c r="H2" s="594"/>
      <c r="I2" s="594"/>
    </row>
    <row r="3" spans="1:9" s="20" customFormat="1" ht="11.25" customHeight="1">
      <c r="A3" s="594" t="str">
        <f>"제 ( "&amp;[4]자료입력!F10&amp;" )기 "&amp;YEAR([4]자료입력!C10)&amp;"년 "&amp;MONTH([4]자료입력!C10)&amp;"월 "&amp;DAY([4]자료입력!C10)&amp;"일 현재"</f>
        <v>제 ( 46 )기 2011년 12월 31일 현재</v>
      </c>
      <c r="B3" s="594"/>
      <c r="C3" s="594"/>
      <c r="D3" s="594"/>
      <c r="E3" s="594"/>
      <c r="F3" s="594"/>
      <c r="G3" s="594"/>
      <c r="H3" s="594"/>
      <c r="I3" s="594"/>
    </row>
    <row r="4" spans="1:9" s="20" customFormat="1" ht="11.25" customHeight="1">
      <c r="A4" s="21"/>
      <c r="B4" s="21"/>
      <c r="C4" s="21"/>
      <c r="D4" s="21"/>
      <c r="E4" s="21"/>
      <c r="F4" s="21"/>
      <c r="G4" s="21"/>
      <c r="H4" s="21"/>
      <c r="I4" s="21"/>
    </row>
    <row r="5" spans="1:9" s="20" customFormat="1" ht="15.75" customHeight="1">
      <c r="A5" s="595" t="s">
        <v>72</v>
      </c>
      <c r="B5" s="595"/>
      <c r="I5" s="22" t="s">
        <v>73</v>
      </c>
    </row>
    <row r="6" spans="1:9" s="20" customFormat="1" ht="18" customHeight="1">
      <c r="A6" s="583" t="s">
        <v>74</v>
      </c>
      <c r="B6" s="584"/>
      <c r="C6" s="23" t="s">
        <v>75</v>
      </c>
      <c r="D6" s="23" t="s">
        <v>76</v>
      </c>
      <c r="E6" s="583" t="s">
        <v>77</v>
      </c>
      <c r="F6" s="586"/>
      <c r="G6" s="584"/>
      <c r="H6" s="23" t="s">
        <v>75</v>
      </c>
      <c r="I6" s="23" t="s">
        <v>78</v>
      </c>
    </row>
    <row r="7" spans="1:9" s="20" customFormat="1" ht="18" customHeight="1">
      <c r="A7" s="583" t="s">
        <v>79</v>
      </c>
      <c r="B7" s="584"/>
      <c r="C7" s="23" t="s">
        <v>80</v>
      </c>
      <c r="D7" s="23" t="s">
        <v>80</v>
      </c>
      <c r="E7" s="592" t="s">
        <v>79</v>
      </c>
      <c r="F7" s="586"/>
      <c r="G7" s="584"/>
      <c r="H7" s="23" t="s">
        <v>80</v>
      </c>
      <c r="I7" s="23" t="s">
        <v>80</v>
      </c>
    </row>
    <row r="8" spans="1:9" s="20" customFormat="1" ht="17.25" customHeight="1">
      <c r="A8" s="588" t="s">
        <v>81</v>
      </c>
      <c r="B8" s="588"/>
      <c r="C8" s="24">
        <f>SUM(C9:C11,C14,C16,C18:C19,C22,C24,C26:C31,C34,C36,C39:C45,C48)-SUM(C12:C13,C15,C17,C23,C25,C32:C33,C35,C37,C46:C47,C49,C51,C20:C21)</f>
        <v>15249080</v>
      </c>
      <c r="D8" s="24">
        <f>SUM(D9:D11,D14,D16,D18:D19,D22,D24,D26:D31,D34,D36,D39:D45,D48)-SUM(D12:D13,D15,D17,D23,D25,D32:D33,D35,D37,D46:D47,D49,D51,D20:D21)</f>
        <v>13678750</v>
      </c>
      <c r="E8" s="25"/>
      <c r="F8" s="588" t="s">
        <v>82</v>
      </c>
      <c r="G8" s="588"/>
      <c r="H8" s="26">
        <f>SUM(H9:H15,H17:H19,H21:H38)-SUM(H16,H20)</f>
        <v>13094114</v>
      </c>
      <c r="I8" s="26">
        <f>SUM(I9:I15,I17:I19,I21:I38)-SUM(I16,I20)</f>
        <v>14001533</v>
      </c>
    </row>
    <row r="9" spans="1:9" s="20" customFormat="1" ht="17.25" customHeight="1">
      <c r="A9" s="27">
        <v>1</v>
      </c>
      <c r="B9" s="28" t="s">
        <v>83</v>
      </c>
      <c r="C9" s="29">
        <f>'[4]2.신용(BS)'!D9+'[4]2.신용(BS)'!D10+'[4]3.일반(BS)'!D9</f>
        <v>733458</v>
      </c>
      <c r="D9" s="30">
        <f>'[4]2.신용(BS)'!E9+'[4]2.신용(BS)'!E10+'[4]3.일반(BS)'!E9</f>
        <v>634419</v>
      </c>
      <c r="E9" s="31"/>
      <c r="F9" s="32">
        <v>1</v>
      </c>
      <c r="G9" s="28" t="s">
        <v>84</v>
      </c>
      <c r="H9" s="33">
        <f>'[4]3.일반(BS)'!J8</f>
        <v>510707</v>
      </c>
      <c r="I9" s="33">
        <f>'[4]3.일반(BS)'!K8</f>
        <v>182782</v>
      </c>
    </row>
    <row r="10" spans="1:9" s="20" customFormat="1" ht="17.25" customHeight="1">
      <c r="A10" s="34">
        <v>2</v>
      </c>
      <c r="B10" s="35" t="s">
        <v>85</v>
      </c>
      <c r="C10" s="36">
        <f>'[4]2.신용(BS)'!D20+'[4]3.일반(BS)'!D11</f>
        <v>0</v>
      </c>
      <c r="D10" s="37">
        <f>'[4]2.신용(BS)'!E20+'[4]3.일반(BS)'!E11</f>
        <v>0</v>
      </c>
      <c r="E10" s="31"/>
      <c r="F10" s="38">
        <v>2</v>
      </c>
      <c r="G10" s="35" t="s">
        <v>86</v>
      </c>
      <c r="H10" s="39">
        <f>'[4]3.일반(BS)'!J9</f>
        <v>6769</v>
      </c>
      <c r="I10" s="39">
        <f>'[4]3.일반(BS)'!K9</f>
        <v>3176</v>
      </c>
    </row>
    <row r="11" spans="1:9" s="20" customFormat="1" ht="17.25" customHeight="1">
      <c r="A11" s="34">
        <v>3</v>
      </c>
      <c r="B11" s="35" t="s">
        <v>87</v>
      </c>
      <c r="C11" s="36">
        <f>'[4]3.일반(BS)'!D12</f>
        <v>6021146</v>
      </c>
      <c r="D11" s="37">
        <f>'[4]3.일반(BS)'!E12</f>
        <v>5197523</v>
      </c>
      <c r="E11" s="31"/>
      <c r="F11" s="38">
        <v>3</v>
      </c>
      <c r="G11" s="35" t="s">
        <v>88</v>
      </c>
      <c r="H11" s="39">
        <f>'[4]3.일반(BS)'!J10</f>
        <v>370180</v>
      </c>
      <c r="I11" s="39">
        <f>'[4]3.일반(BS)'!K10</f>
        <v>260795</v>
      </c>
    </row>
    <row r="12" spans="1:9" s="20" customFormat="1" ht="17.25" customHeight="1">
      <c r="A12" s="34"/>
      <c r="B12" s="40" t="s">
        <v>89</v>
      </c>
      <c r="C12" s="36">
        <f>'[4]3.일반(BS)'!D13</f>
        <v>206068</v>
      </c>
      <c r="D12" s="37">
        <f>'[4]3.일반(BS)'!E13</f>
        <v>240444</v>
      </c>
      <c r="E12" s="31"/>
      <c r="F12" s="38">
        <v>4</v>
      </c>
      <c r="G12" s="35" t="s">
        <v>90</v>
      </c>
      <c r="H12" s="39">
        <f>'[4]3.일반(BS)'!J11</f>
        <v>0</v>
      </c>
      <c r="I12" s="39">
        <f>'[4]3.일반(BS)'!K11</f>
        <v>0</v>
      </c>
    </row>
    <row r="13" spans="1:9" s="20" customFormat="1" ht="17.25" customHeight="1">
      <c r="A13" s="41"/>
      <c r="B13" s="40" t="s">
        <v>91</v>
      </c>
      <c r="C13" s="36">
        <f>'[4]3.일반(BS)'!D14</f>
        <v>0</v>
      </c>
      <c r="D13" s="37">
        <f>'[4]3.일반(BS)'!E14</f>
        <v>0</v>
      </c>
      <c r="E13" s="31"/>
      <c r="F13" s="38">
        <v>5</v>
      </c>
      <c r="G13" s="35" t="s">
        <v>92</v>
      </c>
      <c r="H13" s="39">
        <f>'[4]3.일반(BS)'!J12</f>
        <v>13738</v>
      </c>
      <c r="I13" s="39">
        <f>'[4]3.일반(BS)'!K12</f>
        <v>14088</v>
      </c>
    </row>
    <row r="14" spans="1:9" s="20" customFormat="1" ht="17.25" customHeight="1">
      <c r="A14" s="34">
        <v>4</v>
      </c>
      <c r="B14" s="35" t="s">
        <v>93</v>
      </c>
      <c r="C14" s="36">
        <f>SUM('[4]3.일반(BS)'!D39,'[4]3.일반(BS)'!D41,'[4]3.일반(BS)'!D43,'[4]3.일반(BS)'!D45:D46,'[4]3.일반(BS)'!D48:D50)</f>
        <v>869578</v>
      </c>
      <c r="D14" s="36">
        <f>SUM('[4]3.일반(BS)'!E39,'[4]3.일반(BS)'!E41,'[4]3.일반(BS)'!E43,'[4]3.일반(BS)'!E45:E46,'[4]3.일반(BS)'!E48:E50)</f>
        <v>1389955</v>
      </c>
      <c r="E14" s="31"/>
      <c r="F14" s="38">
        <v>6</v>
      </c>
      <c r="G14" s="35" t="s">
        <v>94</v>
      </c>
      <c r="H14" s="39">
        <f>'[4]2.신용(BS)'!J47+'[4]3.일반(BS)'!J13</f>
        <v>52174</v>
      </c>
      <c r="I14" s="39">
        <f>'[4]2.신용(BS)'!K47+'[4]3.일반(BS)'!K13</f>
        <v>15024</v>
      </c>
    </row>
    <row r="15" spans="1:9" s="20" customFormat="1" ht="17.25" customHeight="1">
      <c r="A15" s="34"/>
      <c r="B15" s="40" t="s">
        <v>95</v>
      </c>
      <c r="C15" s="36">
        <f>'[4]3.일반(BS)'!D40+'[4]3.일반(BS)'!D42+'[4]3.일반(BS)'!D44+'[4]3.일반(BS)'!D47+'[4]3.일반(BS)'!D51+'[4]3.일반(BS)'!D55</f>
        <v>0</v>
      </c>
      <c r="D15" s="37">
        <f>'[4]3.일반(BS)'!E40+'[4]3.일반(BS)'!E42+'[4]3.일반(BS)'!E44+'[4]3.일반(BS)'!E47+'[4]3.일반(BS)'!E51+'[4]3.일반(BS)'!E55</f>
        <v>0</v>
      </c>
      <c r="E15" s="31"/>
      <c r="F15" s="38">
        <v>7</v>
      </c>
      <c r="G15" s="35" t="s">
        <v>96</v>
      </c>
      <c r="H15" s="39">
        <f>'[4]3.일반(BS)'!J14</f>
        <v>7970000</v>
      </c>
      <c r="I15" s="39">
        <f>'[4]3.일반(BS)'!K14</f>
        <v>10240000</v>
      </c>
    </row>
    <row r="16" spans="1:9" s="20" customFormat="1" ht="17.25" customHeight="1">
      <c r="A16" s="34">
        <v>5</v>
      </c>
      <c r="B16" s="35" t="s">
        <v>97</v>
      </c>
      <c r="C16" s="36">
        <f>'[4]2.신용(BS)'!D134</f>
        <v>265478</v>
      </c>
      <c r="D16" s="37">
        <f>'[4]2.신용(BS)'!E134</f>
        <v>263029</v>
      </c>
      <c r="E16" s="31"/>
      <c r="F16" s="38"/>
      <c r="G16" s="40" t="s">
        <v>98</v>
      </c>
      <c r="H16" s="39">
        <f>'[4]3.일반(BS)'!J15</f>
        <v>0</v>
      </c>
      <c r="I16" s="39">
        <f>'[4]3.일반(BS)'!K15</f>
        <v>0</v>
      </c>
    </row>
    <row r="17" spans="1:9" s="20" customFormat="1" ht="17.25" customHeight="1">
      <c r="A17" s="34"/>
      <c r="B17" s="40" t="s">
        <v>99</v>
      </c>
      <c r="C17" s="36">
        <f>'[4]2.신용(BS)'!D135</f>
        <v>78411</v>
      </c>
      <c r="D17" s="37">
        <f>'[4]2.신용(BS)'!E135</f>
        <v>44157</v>
      </c>
      <c r="E17" s="31"/>
      <c r="F17" s="38">
        <v>8</v>
      </c>
      <c r="G17" s="35" t="s">
        <v>100</v>
      </c>
      <c r="H17" s="39">
        <f>'[4]2.신용(BS)'!J35+'[4]3.일반(BS)'!J16</f>
        <v>2543481</v>
      </c>
      <c r="I17" s="39">
        <f>'[4]2.신용(BS)'!K35+'[4]3.일반(BS)'!K16</f>
        <v>2487836</v>
      </c>
    </row>
    <row r="18" spans="1:9" s="20" customFormat="1" ht="17.25" customHeight="1">
      <c r="A18" s="34">
        <v>6</v>
      </c>
      <c r="B18" s="35" t="s">
        <v>101</v>
      </c>
      <c r="C18" s="36">
        <f>'[4]2.신용(BS)'!D147+'[4]3.일반(BS)'!D34</f>
        <v>0</v>
      </c>
      <c r="D18" s="37">
        <f>'[4]2.신용(BS)'!E147+'[4]3.일반(BS)'!E34</f>
        <v>0</v>
      </c>
      <c r="E18" s="31"/>
      <c r="F18" s="38">
        <v>9</v>
      </c>
      <c r="G18" s="35" t="s">
        <v>102</v>
      </c>
      <c r="H18" s="39">
        <f>'[4]2.신용(BS)'!J36+'[4]3.일반(BS)'!J17</f>
        <v>345909</v>
      </c>
      <c r="I18" s="39">
        <f>'[4]2.신용(BS)'!K36+'[4]3.일반(BS)'!K17</f>
        <v>178794</v>
      </c>
    </row>
    <row r="19" spans="1:9" s="20" customFormat="1" ht="17.25" customHeight="1">
      <c r="A19" s="34">
        <v>7</v>
      </c>
      <c r="B19" s="35" t="s">
        <v>103</v>
      </c>
      <c r="C19" s="36">
        <f>'[4]3.일반(BS)'!D53+'[4]3.일반(BS)'!D54+'[4]3.일반(BS)'!D57+'[4]3.일반(BS)'!D58</f>
        <v>393079</v>
      </c>
      <c r="D19" s="36">
        <f>'[4]3.일반(BS)'!E53+'[4]3.일반(BS)'!E54+'[4]3.일반(BS)'!E57+'[4]3.일반(BS)'!E58</f>
        <v>182425</v>
      </c>
      <c r="E19" s="31"/>
      <c r="F19" s="38">
        <v>10</v>
      </c>
      <c r="G19" s="35" t="s">
        <v>104</v>
      </c>
      <c r="H19" s="39">
        <f>'[4]2.신용(BS)'!J39+'[4]3.일반(BS)'!J18</f>
        <v>591382</v>
      </c>
      <c r="I19" s="39">
        <f>'[4]2.신용(BS)'!K39+'[4]3.일반(BS)'!K18</f>
        <v>299379</v>
      </c>
    </row>
    <row r="20" spans="1:9" s="20" customFormat="1" ht="17.25" customHeight="1">
      <c r="A20" s="34"/>
      <c r="B20" s="42" t="s">
        <v>105</v>
      </c>
      <c r="C20" s="36">
        <f>'[4]3.일반(BS)'!D55</f>
        <v>0</v>
      </c>
      <c r="D20" s="37">
        <f>'[4]3.일반(BS)'!E55</f>
        <v>0</v>
      </c>
      <c r="E20" s="31"/>
      <c r="F20" s="38"/>
      <c r="G20" s="40" t="s">
        <v>91</v>
      </c>
      <c r="H20" s="39">
        <f>'[4]2.신용(BS)'!J40</f>
        <v>0</v>
      </c>
      <c r="I20" s="39">
        <f>'[4]2.신용(BS)'!K40</f>
        <v>0</v>
      </c>
    </row>
    <row r="21" spans="1:9" s="20" customFormat="1" ht="17.25" customHeight="1">
      <c r="A21" s="34"/>
      <c r="B21" s="43" t="s">
        <v>106</v>
      </c>
      <c r="C21" s="36">
        <f>'[4]3.일반(BS)'!D56</f>
        <v>0</v>
      </c>
      <c r="D21" s="37">
        <f>'[4]3.일반(BS)'!E56</f>
        <v>0</v>
      </c>
      <c r="E21" s="44" t="s">
        <v>107</v>
      </c>
      <c r="F21" s="38">
        <v>11</v>
      </c>
      <c r="G21" s="35" t="s">
        <v>108</v>
      </c>
      <c r="H21" s="39">
        <f>'[4]3.일반(BS)'!J19</f>
        <v>0</v>
      </c>
      <c r="I21" s="39">
        <f>'[4]3.일반(BS)'!K19</f>
        <v>0</v>
      </c>
    </row>
    <row r="22" spans="1:9" s="20" customFormat="1" ht="17.25" customHeight="1">
      <c r="A22" s="34">
        <v>8</v>
      </c>
      <c r="B22" s="35" t="s">
        <v>109</v>
      </c>
      <c r="C22" s="36">
        <f>'[4]3.일반(BS)'!D15</f>
        <v>0</v>
      </c>
      <c r="D22" s="37">
        <f>'[4]3.일반(BS)'!E15</f>
        <v>0</v>
      </c>
      <c r="E22" s="44"/>
      <c r="F22" s="38">
        <v>12</v>
      </c>
      <c r="G22" s="35" t="s">
        <v>110</v>
      </c>
      <c r="H22" s="39">
        <f>'[4]3.일반(BS)'!J20</f>
        <v>0</v>
      </c>
      <c r="I22" s="39">
        <f>'[4]3.일반(BS)'!K20</f>
        <v>0</v>
      </c>
    </row>
    <row r="23" spans="1:9" s="20" customFormat="1" ht="17.25" customHeight="1">
      <c r="A23" s="34"/>
      <c r="B23" s="40" t="s">
        <v>89</v>
      </c>
      <c r="C23" s="36">
        <f>'[4]3.일반(BS)'!D16</f>
        <v>0</v>
      </c>
      <c r="D23" s="37">
        <f>'[4]3.일반(BS)'!E16</f>
        <v>0</v>
      </c>
      <c r="E23" s="31"/>
      <c r="F23" s="38">
        <v>13</v>
      </c>
      <c r="G23" s="35" t="s">
        <v>111</v>
      </c>
      <c r="H23" s="39">
        <f>'[4]3.일반(BS)'!J21</f>
        <v>0</v>
      </c>
      <c r="I23" s="39">
        <f>'[4]3.일반(BS)'!K21</f>
        <v>0</v>
      </c>
    </row>
    <row r="24" spans="1:9" s="20" customFormat="1" ht="17.25" customHeight="1">
      <c r="A24" s="34">
        <v>9</v>
      </c>
      <c r="B24" s="35" t="s">
        <v>112</v>
      </c>
      <c r="C24" s="36">
        <f>'[4]3.일반(BS)'!D17</f>
        <v>5557266</v>
      </c>
      <c r="D24" s="37">
        <f>'[4]3.일반(BS)'!E17</f>
        <v>4673834</v>
      </c>
      <c r="E24" s="31"/>
      <c r="F24" s="38">
        <v>14</v>
      </c>
      <c r="G24" s="35" t="s">
        <v>113</v>
      </c>
      <c r="H24" s="39">
        <f>'[4]3.일반(BS)'!J22</f>
        <v>0</v>
      </c>
      <c r="I24" s="39">
        <f>'[4]3.일반(BS)'!K22</f>
        <v>0</v>
      </c>
    </row>
    <row r="25" spans="1:9" s="20" customFormat="1" ht="17.25" customHeight="1">
      <c r="A25" s="34"/>
      <c r="B25" s="40" t="s">
        <v>89</v>
      </c>
      <c r="C25" s="36">
        <f>'[4]3.일반(BS)'!D18</f>
        <v>0</v>
      </c>
      <c r="D25" s="37">
        <f>'[4]3.일반(BS)'!E18</f>
        <v>0</v>
      </c>
      <c r="E25" s="31"/>
      <c r="F25" s="38">
        <v>15</v>
      </c>
      <c r="G25" s="35" t="s">
        <v>114</v>
      </c>
      <c r="H25" s="39">
        <f>'[4]3.일반(BS)'!J23</f>
        <v>0</v>
      </c>
      <c r="I25" s="39">
        <f>'[4]3.일반(BS)'!K23</f>
        <v>0</v>
      </c>
    </row>
    <row r="26" spans="1:9" s="20" customFormat="1" ht="17.25" customHeight="1">
      <c r="A26" s="34">
        <v>10</v>
      </c>
      <c r="B26" s="35" t="s">
        <v>115</v>
      </c>
      <c r="C26" s="36">
        <f>'[4]3.일반(BS)'!D19</f>
        <v>0</v>
      </c>
      <c r="D26" s="37">
        <f>'[4]3.일반(BS)'!E19</f>
        <v>0</v>
      </c>
      <c r="E26" s="31"/>
      <c r="F26" s="38">
        <v>16</v>
      </c>
      <c r="G26" s="35" t="s">
        <v>116</v>
      </c>
      <c r="H26" s="39">
        <f>'[4]2.신용(BS)'!J41+'[4]3.일반(BS)'!J24</f>
        <v>100495</v>
      </c>
      <c r="I26" s="39">
        <f>'[4]2.신용(BS)'!K41+'[4]3.일반(BS)'!K24</f>
        <v>97640</v>
      </c>
    </row>
    <row r="27" spans="1:9" s="20" customFormat="1" ht="17.25" customHeight="1">
      <c r="A27" s="34">
        <v>11</v>
      </c>
      <c r="B27" s="35" t="s">
        <v>117</v>
      </c>
      <c r="C27" s="36">
        <f>'[4]2.신용(BS)'!D146+'[4]3.일반(BS)'!D20</f>
        <v>65541</v>
      </c>
      <c r="D27" s="37">
        <f>'[4]2.신용(BS)'!E146+'[4]3.일반(BS)'!E20</f>
        <v>34651</v>
      </c>
      <c r="E27" s="31"/>
      <c r="F27" s="38">
        <v>17</v>
      </c>
      <c r="G27" s="35" t="s">
        <v>118</v>
      </c>
      <c r="H27" s="39">
        <f>'[4]2.신용(BS)'!J42+'[4]3.일반(BS)'!J25</f>
        <v>77624</v>
      </c>
      <c r="I27" s="39">
        <f>'[4]2.신용(BS)'!K42+'[4]3.일반(BS)'!K25</f>
        <v>28150</v>
      </c>
    </row>
    <row r="28" spans="1:9" s="20" customFormat="1" ht="17.25" customHeight="1">
      <c r="A28" s="34">
        <v>12</v>
      </c>
      <c r="B28" s="35" t="s">
        <v>119</v>
      </c>
      <c r="C28" s="36">
        <f>'[4]2.신용(BS)'!D144+'[4]3.일반(BS)'!D21</f>
        <v>0</v>
      </c>
      <c r="D28" s="37">
        <f>'[4]2.신용(BS)'!E144+'[4]3.일반(BS)'!E21</f>
        <v>0</v>
      </c>
      <c r="E28" s="31"/>
      <c r="F28" s="38">
        <v>18</v>
      </c>
      <c r="G28" s="35" t="s">
        <v>101</v>
      </c>
      <c r="H28" s="39">
        <f>'[4]2.신용(BS)'!J51+'[4]3.일반(BS)'!J26</f>
        <v>0</v>
      </c>
      <c r="I28" s="39">
        <f>'[4]2.신용(BS)'!K51+'[4]3.일반(BS)'!K26</f>
        <v>0</v>
      </c>
    </row>
    <row r="29" spans="1:9" s="20" customFormat="1" ht="17.25" customHeight="1">
      <c r="A29" s="34">
        <v>13</v>
      </c>
      <c r="B29" s="35" t="s">
        <v>120</v>
      </c>
      <c r="C29" s="36">
        <f>'[4]2.신용(BS)'!D142+'[4]3.일반(BS)'!D22</f>
        <v>1699768</v>
      </c>
      <c r="D29" s="37">
        <f>'[4]2.신용(BS)'!E142+'[4]3.일반(BS)'!E22</f>
        <v>1674876</v>
      </c>
      <c r="E29" s="31"/>
      <c r="F29" s="38">
        <v>19</v>
      </c>
      <c r="G29" s="35" t="s">
        <v>121</v>
      </c>
      <c r="H29" s="39">
        <f>'[4]2.신용(BS)'!J32</f>
        <v>0</v>
      </c>
      <c r="I29" s="39">
        <f>'[4]2.신용(BS)'!K32</f>
        <v>0</v>
      </c>
    </row>
    <row r="30" spans="1:9" s="20" customFormat="1" ht="17.25" customHeight="1">
      <c r="A30" s="34">
        <v>14</v>
      </c>
      <c r="B30" s="35" t="s">
        <v>122</v>
      </c>
      <c r="C30" s="36">
        <f>'[4]2.신용(BS)'!D143+'[4]3.일반(BS)'!D23</f>
        <v>0</v>
      </c>
      <c r="D30" s="37">
        <f>'[4]2.신용(BS)'!E143+'[4]3.일반(BS)'!E23</f>
        <v>0</v>
      </c>
      <c r="E30" s="31"/>
      <c r="F30" s="38">
        <v>20</v>
      </c>
      <c r="G30" s="35" t="s">
        <v>123</v>
      </c>
      <c r="H30" s="39">
        <f>'[4]2.신용(BS)'!J33</f>
        <v>213101</v>
      </c>
      <c r="I30" s="39">
        <f>'[4]2.신용(BS)'!K33</f>
        <v>11437</v>
      </c>
    </row>
    <row r="31" spans="1:9" s="20" customFormat="1" ht="17.25" customHeight="1">
      <c r="A31" s="34">
        <v>15</v>
      </c>
      <c r="B31" s="35" t="s">
        <v>124</v>
      </c>
      <c r="C31" s="36">
        <f>'[4]2.신용(BS)'!D137+'[4]3.일반(BS)'!D24</f>
        <v>800</v>
      </c>
      <c r="D31" s="37">
        <f>'[4]2.신용(BS)'!E137+'[4]3.일반(BS)'!E24</f>
        <v>0</v>
      </c>
      <c r="E31" s="31"/>
      <c r="F31" s="38">
        <v>21</v>
      </c>
      <c r="G31" s="35" t="s">
        <v>125</v>
      </c>
      <c r="H31" s="39">
        <f>'[4]2.신용(BS)'!J34</f>
        <v>0</v>
      </c>
      <c r="I31" s="39">
        <f>'[4]2.신용(BS)'!K34</f>
        <v>0</v>
      </c>
    </row>
    <row r="32" spans="1:9" s="20" customFormat="1" ht="17.25" customHeight="1">
      <c r="A32" s="34"/>
      <c r="B32" s="40" t="s">
        <v>89</v>
      </c>
      <c r="C32" s="36">
        <f>'[4]2.신용(BS)'!D138+'[4]3.일반(BS)'!D25</f>
        <v>0</v>
      </c>
      <c r="D32" s="37">
        <f>'[4]2.신용(BS)'!E138+'[4]3.일반(BS)'!E25</f>
        <v>0</v>
      </c>
      <c r="E32" s="31"/>
      <c r="F32" s="38">
        <v>22</v>
      </c>
      <c r="G32" s="35" t="s">
        <v>126</v>
      </c>
      <c r="H32" s="39">
        <f>'[4]2.신용(BS)'!J37</f>
        <v>0</v>
      </c>
      <c r="I32" s="39">
        <f>'[4]2.신용(BS)'!K37</f>
        <v>0</v>
      </c>
    </row>
    <row r="33" spans="1:9" s="20" customFormat="1" ht="17.25" customHeight="1">
      <c r="A33" s="34"/>
      <c r="B33" s="40" t="s">
        <v>91</v>
      </c>
      <c r="C33" s="36">
        <f>'[4]2.신용(BS)'!D139</f>
        <v>0</v>
      </c>
      <c r="D33" s="37">
        <f>'[4]2.신용(BS)'!E139</f>
        <v>0</v>
      </c>
      <c r="E33" s="31"/>
      <c r="F33" s="38">
        <v>23</v>
      </c>
      <c r="G33" s="35" t="s">
        <v>127</v>
      </c>
      <c r="H33" s="39">
        <f>'[4]2.신용(BS)'!J38</f>
        <v>197527</v>
      </c>
      <c r="I33" s="39">
        <f>'[4]2.신용(BS)'!K38</f>
        <v>47538</v>
      </c>
    </row>
    <row r="34" spans="1:9" s="20" customFormat="1" ht="17.25" customHeight="1">
      <c r="A34" s="34">
        <v>16</v>
      </c>
      <c r="B34" s="35" t="s">
        <v>128</v>
      </c>
      <c r="C34" s="36">
        <f>'[4]3.일반(BS)'!D26</f>
        <v>0</v>
      </c>
      <c r="D34" s="37">
        <f>'[4]3.일반(BS)'!E26</f>
        <v>0</v>
      </c>
      <c r="E34" s="31"/>
      <c r="F34" s="38">
        <v>24</v>
      </c>
      <c r="G34" s="35" t="s">
        <v>129</v>
      </c>
      <c r="H34" s="39">
        <f>'[4]2.신용(BS)'!J48</f>
        <v>0</v>
      </c>
      <c r="I34" s="39">
        <f>'[4]2.신용(BS)'!K48</f>
        <v>0</v>
      </c>
    </row>
    <row r="35" spans="1:9" s="20" customFormat="1" ht="17.25" customHeight="1">
      <c r="A35" s="34"/>
      <c r="B35" s="40" t="s">
        <v>89</v>
      </c>
      <c r="C35" s="36">
        <f>'[4]3.일반(BS)'!D27</f>
        <v>0</v>
      </c>
      <c r="D35" s="37">
        <f>'[4]3.일반(BS)'!E27</f>
        <v>0</v>
      </c>
      <c r="E35" s="31"/>
      <c r="F35" s="45">
        <v>25</v>
      </c>
      <c r="G35" s="35" t="s">
        <v>130</v>
      </c>
      <c r="H35" s="46">
        <f>'[4]2.신용(BS)'!J52</f>
        <v>0</v>
      </c>
      <c r="I35" s="46">
        <f>'[4]2.신용(BS)'!K52</f>
        <v>0</v>
      </c>
    </row>
    <row r="36" spans="1:9" s="20" customFormat="1" ht="17.25" customHeight="1">
      <c r="A36" s="34">
        <v>17</v>
      </c>
      <c r="B36" s="35" t="s">
        <v>131</v>
      </c>
      <c r="C36" s="36">
        <f>'[4]3.일반(BS)'!D28</f>
        <v>0</v>
      </c>
      <c r="D36" s="37">
        <f>'[4]3.일반(BS)'!E28</f>
        <v>0</v>
      </c>
      <c r="E36" s="31"/>
      <c r="F36" s="45">
        <v>26</v>
      </c>
      <c r="G36" s="47" t="s">
        <v>132</v>
      </c>
      <c r="H36" s="46">
        <f>'[4]2.신용(BS)'!J50</f>
        <v>0</v>
      </c>
      <c r="I36" s="46">
        <f>'[4]2.신용(BS)'!K50</f>
        <v>0</v>
      </c>
    </row>
    <row r="37" spans="1:9" s="20" customFormat="1" ht="17.25" customHeight="1">
      <c r="A37" s="34"/>
      <c r="B37" s="40" t="s">
        <v>89</v>
      </c>
      <c r="C37" s="36">
        <f>'[4]3.일반(BS)'!D29</f>
        <v>0</v>
      </c>
      <c r="D37" s="37">
        <f>'[4]3.일반(BS)'!E29</f>
        <v>0</v>
      </c>
      <c r="E37" s="31"/>
      <c r="F37" s="45">
        <v>27</v>
      </c>
      <c r="G37" s="47" t="s">
        <v>133</v>
      </c>
      <c r="H37" s="46">
        <f>'[4]2.신용(BS)'!J53+'[4]3.일반(BS)'!J27</f>
        <v>101027</v>
      </c>
      <c r="I37" s="46">
        <f>'[4]2.신용(BS)'!K53+'[4]3.일반(BS)'!K27</f>
        <v>134894</v>
      </c>
    </row>
    <row r="38" spans="1:9" s="20" customFormat="1" ht="17.25" customHeight="1">
      <c r="A38" s="34"/>
      <c r="B38" s="40"/>
      <c r="C38" s="36"/>
      <c r="D38" s="37"/>
      <c r="E38" s="31"/>
      <c r="F38" s="45">
        <v>28</v>
      </c>
      <c r="G38" s="48" t="s">
        <v>134</v>
      </c>
      <c r="H38" s="49">
        <f>'[4]2.신용(BS)'!J54</f>
        <v>0</v>
      </c>
      <c r="I38" s="49">
        <f>'[4]2.신용(BS)'!K54</f>
        <v>0</v>
      </c>
    </row>
    <row r="39" spans="1:9" s="20" customFormat="1" ht="17.25" customHeight="1">
      <c r="A39" s="34">
        <v>18</v>
      </c>
      <c r="B39" s="35" t="s">
        <v>135</v>
      </c>
      <c r="C39" s="36">
        <f>'[4]2.신용(BS)'!D131</f>
        <v>0</v>
      </c>
      <c r="D39" s="37">
        <f>'[4]2.신용(BS)'!E131</f>
        <v>0</v>
      </c>
      <c r="E39" s="50"/>
      <c r="F39" s="588" t="s">
        <v>136</v>
      </c>
      <c r="G39" s="588"/>
      <c r="H39" s="26">
        <f>SUM(H40:H42)</f>
        <v>137626321</v>
      </c>
      <c r="I39" s="26">
        <f>SUM(I40:I42)</f>
        <v>136391820</v>
      </c>
    </row>
    <row r="40" spans="1:9" s="20" customFormat="1" ht="17.25" customHeight="1">
      <c r="A40" s="34">
        <v>19</v>
      </c>
      <c r="B40" s="35" t="s">
        <v>137</v>
      </c>
      <c r="C40" s="36">
        <f>'[4]2.신용(BS)'!D132</f>
        <v>0</v>
      </c>
      <c r="D40" s="37">
        <f>'[4]2.신용(BS)'!E132</f>
        <v>0</v>
      </c>
      <c r="E40" s="31"/>
      <c r="F40" s="32">
        <v>1</v>
      </c>
      <c r="G40" s="28" t="s">
        <v>138</v>
      </c>
      <c r="H40" s="33">
        <f>'[4]2.신용(BS)'!J9</f>
        <v>18578905</v>
      </c>
      <c r="I40" s="33">
        <f>'[4]2.신용(BS)'!K9</f>
        <v>20087531</v>
      </c>
    </row>
    <row r="41" spans="1:9" s="20" customFormat="1" ht="17.25" customHeight="1">
      <c r="A41" s="34">
        <v>20</v>
      </c>
      <c r="B41" s="51" t="s">
        <v>139</v>
      </c>
      <c r="C41" s="36">
        <f>'[4]2.신용(BS)'!D133</f>
        <v>0</v>
      </c>
      <c r="D41" s="37">
        <f>'[4]2.신용(BS)'!E133</f>
        <v>0</v>
      </c>
      <c r="E41" s="31"/>
      <c r="F41" s="38">
        <v>2</v>
      </c>
      <c r="G41" s="35" t="s">
        <v>140</v>
      </c>
      <c r="H41" s="39">
        <f>'[4]2.신용(BS)'!J12</f>
        <v>119046537</v>
      </c>
      <c r="I41" s="39">
        <f>'[4]2.신용(BS)'!K12</f>
        <v>116295826</v>
      </c>
    </row>
    <row r="42" spans="1:9" s="20" customFormat="1" ht="17.25" customHeight="1">
      <c r="A42" s="34">
        <v>21</v>
      </c>
      <c r="B42" s="35" t="s">
        <v>141</v>
      </c>
      <c r="C42" s="36">
        <f>'[4]2.신용(BS)'!D145</f>
        <v>359</v>
      </c>
      <c r="D42" s="37">
        <f>'[4]2.신용(BS)'!E145</f>
        <v>359</v>
      </c>
      <c r="E42" s="31"/>
      <c r="F42" s="45">
        <v>3</v>
      </c>
      <c r="G42" s="47" t="s">
        <v>142</v>
      </c>
      <c r="H42" s="46">
        <f>'[4]2.신용(BS)'!J23</f>
        <v>879</v>
      </c>
      <c r="I42" s="46">
        <f>'[4]2.신용(BS)'!K23</f>
        <v>8463</v>
      </c>
    </row>
    <row r="43" spans="1:9" s="20" customFormat="1" ht="17.25" customHeight="1">
      <c r="A43" s="34">
        <v>22</v>
      </c>
      <c r="B43" s="35" t="s">
        <v>143</v>
      </c>
      <c r="C43" s="36">
        <f>'[4]3.일반(BS)'!D30</f>
        <v>0</v>
      </c>
      <c r="D43" s="37">
        <f>'[4]3.일반(BS)'!E30</f>
        <v>0</v>
      </c>
      <c r="E43" s="31" t="s">
        <v>144</v>
      </c>
      <c r="F43" s="588" t="s">
        <v>145</v>
      </c>
      <c r="G43" s="588"/>
      <c r="H43" s="26">
        <f>SUM(H44,H46:H50)-SUM(H45)</f>
        <v>36079174</v>
      </c>
      <c r="I43" s="26">
        <f>SUM(I44,I46:I50)-SUM(I45)</f>
        <v>35544253</v>
      </c>
    </row>
    <row r="44" spans="1:9" s="20" customFormat="1" ht="17.25" customHeight="1">
      <c r="A44" s="34">
        <v>23</v>
      </c>
      <c r="B44" s="52" t="s">
        <v>146</v>
      </c>
      <c r="C44" s="36">
        <f>'[4]2.신용(BS)'!D149</f>
        <v>0</v>
      </c>
      <c r="D44" s="36">
        <f>'[4]2.신용(BS)'!E149</f>
        <v>0</v>
      </c>
      <c r="E44" s="31"/>
      <c r="F44" s="32">
        <v>1</v>
      </c>
      <c r="G44" s="28" t="s">
        <v>147</v>
      </c>
      <c r="H44" s="53">
        <f>'[4]2.신용(BS)'!J25</f>
        <v>0</v>
      </c>
      <c r="I44" s="33">
        <f>'[4]2.신용(BS)'!K25</f>
        <v>0</v>
      </c>
    </row>
    <row r="45" spans="1:9" s="20" customFormat="1" ht="17.25" customHeight="1">
      <c r="A45" s="34">
        <v>24</v>
      </c>
      <c r="B45" s="35" t="s">
        <v>148</v>
      </c>
      <c r="C45" s="36">
        <f>'[4]3.일반(BS)'!D31</f>
        <v>31</v>
      </c>
      <c r="D45" s="37">
        <f>'[4]3.일반(BS)'!E31</f>
        <v>31</v>
      </c>
      <c r="E45" s="31"/>
      <c r="F45" s="38"/>
      <c r="G45" s="40" t="s">
        <v>91</v>
      </c>
      <c r="H45" s="54">
        <f>'[4]2.신용(BS)'!J26</f>
        <v>0</v>
      </c>
      <c r="I45" s="39">
        <f>'[4]2.신용(BS)'!K26</f>
        <v>0</v>
      </c>
    </row>
    <row r="46" spans="1:9" s="20" customFormat="1" ht="17.25" customHeight="1">
      <c r="A46" s="34"/>
      <c r="B46" s="40" t="s">
        <v>99</v>
      </c>
      <c r="C46" s="36">
        <f>'[4]3.일반(BS)'!D32</f>
        <v>148359</v>
      </c>
      <c r="D46" s="37">
        <f>'[4]3.일반(BS)'!E32</f>
        <v>155912</v>
      </c>
      <c r="E46" s="31"/>
      <c r="F46" s="38">
        <v>2</v>
      </c>
      <c r="G46" s="35" t="s">
        <v>149</v>
      </c>
      <c r="H46" s="54">
        <f>'[4]2.신용(BS)'!J27</f>
        <v>36055400</v>
      </c>
      <c r="I46" s="39">
        <f>'[4]2.신용(BS)'!K27</f>
        <v>34865444</v>
      </c>
    </row>
    <row r="47" spans="1:9" s="20" customFormat="1" ht="17.25" customHeight="1">
      <c r="A47" s="34"/>
      <c r="B47" s="40" t="s">
        <v>91</v>
      </c>
      <c r="C47" s="36">
        <f>'[4]3.일반(BS)'!D33</f>
        <v>0</v>
      </c>
      <c r="D47" s="37">
        <f>'[4]3.일반(BS)'!E33</f>
        <v>0</v>
      </c>
      <c r="E47" s="31"/>
      <c r="F47" s="38">
        <v>3</v>
      </c>
      <c r="G47" s="35" t="s">
        <v>150</v>
      </c>
      <c r="H47" s="54">
        <f>SUM('[4]3.일반(BS)'!J29:J32)</f>
        <v>0</v>
      </c>
      <c r="I47" s="54">
        <f>SUM('[4]3.일반(BS)'!K29:K32)</f>
        <v>678809</v>
      </c>
    </row>
    <row r="48" spans="1:9" s="20" customFormat="1" ht="17.25" customHeight="1">
      <c r="A48" s="55">
        <v>25</v>
      </c>
      <c r="B48" s="47" t="s">
        <v>151</v>
      </c>
      <c r="C48" s="56">
        <f>'[4]2.신용(BS)'!D150+'[4]3.일반(BS)'!D35</f>
        <v>75414</v>
      </c>
      <c r="D48" s="57">
        <f>'[4]2.신용(BS)'!E150+'[4]3.일반(BS)'!E35</f>
        <v>68161</v>
      </c>
      <c r="E48" s="31"/>
      <c r="F48" s="45">
        <v>4</v>
      </c>
      <c r="G48" s="47" t="s">
        <v>152</v>
      </c>
      <c r="H48" s="58">
        <f>'[4]2.신용(BS)'!J28</f>
        <v>0</v>
      </c>
      <c r="I48" s="58">
        <f>'[4]2.신용(BS)'!K28</f>
        <v>0</v>
      </c>
    </row>
    <row r="49" spans="1:9" s="20" customFormat="1" ht="17.25" customHeight="1">
      <c r="A49" s="55"/>
      <c r="B49" s="40" t="s">
        <v>153</v>
      </c>
      <c r="C49" s="56">
        <f>'[4]2.신용(BS)'!D152+'[4]3.일반(BS)'!D36</f>
        <v>0</v>
      </c>
      <c r="D49" s="57">
        <f>'[4]2.신용(BS)'!E152+'[4]3.일반(BS)'!E36</f>
        <v>0</v>
      </c>
      <c r="E49" s="31"/>
      <c r="F49" s="45">
        <v>5</v>
      </c>
      <c r="G49" s="47" t="s">
        <v>154</v>
      </c>
      <c r="H49" s="54">
        <f>'[4]2.신용(BS)'!J29</f>
        <v>0</v>
      </c>
      <c r="I49" s="39">
        <f>'[4]2.신용(BS)'!K29</f>
        <v>0</v>
      </c>
    </row>
    <row r="50" spans="1:9" s="20" customFormat="1" ht="17.25" customHeight="1">
      <c r="A50" s="55"/>
      <c r="B50" s="40"/>
      <c r="C50" s="56"/>
      <c r="D50" s="57"/>
      <c r="E50" s="31"/>
      <c r="F50" s="45">
        <v>6</v>
      </c>
      <c r="G50" s="48" t="s">
        <v>155</v>
      </c>
      <c r="H50" s="49">
        <f>'[4]2.신용(BS)'!J30</f>
        <v>23774</v>
      </c>
      <c r="I50" s="49">
        <f>'[4]2.신용(BS)'!K30</f>
        <v>0</v>
      </c>
    </row>
    <row r="51" spans="1:9" s="20" customFormat="1" ht="17.25" customHeight="1">
      <c r="A51" s="55"/>
      <c r="B51" s="40" t="s">
        <v>99</v>
      </c>
      <c r="C51" s="56">
        <f>'[4]2.신용(BS)'!D151+'[4]3.일반(BS)'!D37</f>
        <v>0</v>
      </c>
      <c r="D51" s="57">
        <f>'[4]2.신용(BS)'!E151+'[4]3.일반(BS)'!E37</f>
        <v>0</v>
      </c>
      <c r="E51" s="50"/>
      <c r="F51" s="589" t="s">
        <v>156</v>
      </c>
      <c r="G51" s="590"/>
      <c r="H51" s="26">
        <f>SUM(H52:H55)</f>
        <v>0</v>
      </c>
      <c r="I51" s="26">
        <f>SUM(I52:I55)</f>
        <v>0</v>
      </c>
    </row>
    <row r="52" spans="1:9" s="20" customFormat="1" ht="17.25" customHeight="1">
      <c r="A52" s="588" t="s">
        <v>157</v>
      </c>
      <c r="B52" s="588"/>
      <c r="C52" s="24">
        <f>SUM(C53:C56)</f>
        <v>30606303</v>
      </c>
      <c r="D52" s="24">
        <f>SUM(D53:D56)</f>
        <v>32303932</v>
      </c>
      <c r="E52" s="50"/>
      <c r="F52" s="59">
        <v>1</v>
      </c>
      <c r="G52" s="60" t="s">
        <v>158</v>
      </c>
      <c r="H52" s="61">
        <f>'[4]3.일반(BS)'!J33</f>
        <v>0</v>
      </c>
      <c r="I52" s="61">
        <f>'[4]3.일반(BS)'!K33</f>
        <v>0</v>
      </c>
    </row>
    <row r="53" spans="1:9" s="20" customFormat="1" ht="17.25" customHeight="1">
      <c r="A53" s="27">
        <v>1</v>
      </c>
      <c r="B53" s="28" t="s">
        <v>159</v>
      </c>
      <c r="C53" s="29">
        <f>IF(ISERROR(VLOOKUP(111100,'[4]잔액(신용)'!$B$5:$C$1005,2,0)),0,VLOOKUP(111100,'[4]잔액(신용)'!$B$5:$C$1005,2,0))+IF(ISERROR(VLOOKUP(111100,'[4]잔액(신용)'!$E$5:$F$1005,2,0)),0,VLOOKUP(111100,'[4]잔액(신용)'!$E$5:$F$1005,2,0))+IF(ISERROR(VLOOKUP(210501,'[4]잔액(일반)'!$B$5:$C$1005,2,0)),0,VLOOKUP(210501,'[4]잔액(일반)'!$B$5:$C$1005,2,0))+IF(ISERROR(VLOOKUP(210501,'[4]잔액(일반)'!$E$5:$F$1005,2,0)),0,VLOOKUP(210501,'[4]잔액(일반)'!$E$5:$F$1005,2,0))</f>
        <v>30606303</v>
      </c>
      <c r="D53" s="30">
        <f>IF(ISERROR(VLOOKUP(111100,'[4]잔액(신용전기)'!$B$5:$C$1005,2,0)),0,VLOOKUP(111100,'[4]잔액(신용전기)'!$B$5:$C$1005,2,0))+IF(ISERROR(VLOOKUP(111100,'[4]잔액(신용전기)'!$E$5:$F$1005,2,0)),0,VLOOKUP(111100,'[4]잔액(신용전기)'!$E$5:$F$1005,2,0))+IF(ISERROR(VLOOKUP(210501,'[4]잔액(일반전기)'!$B$5:$C$1005,2,0)),0,VLOOKUP(210501,'[4]잔액(일반전기)'!$B$5:$C$1005,2,0))+IF(ISERROR(VLOOKUP(210501,'[4]잔액(일반전기)'!$E$5:$F$1005,2,0)),0,VLOOKUP(210501,'[4]잔액(일반전기)'!$E$5:$F$1005,2,0))</f>
        <v>32303932</v>
      </c>
      <c r="E53" s="31"/>
      <c r="F53" s="32">
        <v>2</v>
      </c>
      <c r="G53" s="28" t="s">
        <v>160</v>
      </c>
      <c r="H53" s="53">
        <f>'[4]3.일반(BS)'!J35</f>
        <v>0</v>
      </c>
      <c r="I53" s="33">
        <f>'[4]3.일반(BS)'!K35</f>
        <v>0</v>
      </c>
    </row>
    <row r="54" spans="1:9" s="20" customFormat="1" ht="17.25" customHeight="1">
      <c r="A54" s="34">
        <v>2</v>
      </c>
      <c r="B54" s="35" t="s">
        <v>161</v>
      </c>
      <c r="C54" s="29">
        <f>IF(ISERROR(VLOOKUP(112000,'[4]잔액(신용)'!$B$5:$C$1005,2,0)),0,VLOOKUP(112000,'[4]잔액(신용)'!$B$5:$C$1005,2,0))+IF(ISERROR(VLOOKUP(112000,'[4]잔액(신용)'!$E$5:$F$1005,2,0)),0,VLOOKUP(112000,'[4]잔액(신용)'!$E$5:$F$1005,2,0))+IF(ISERROR(VLOOKUP(210502,'[4]잔액(일반)'!$B$5:$C$1005,2,0)),0,VLOOKUP(210502,'[4]잔액(일반)'!$B$5:$C$1005,2,0))+IF(ISERROR(VLOOKUP(210502,'[4]잔액(일반)'!$E$5:$F$1005,2,0)),0,VLOOKUP(210502,'[4]잔액(일반)'!$E$5:$F$1005,2,0))+IF(ISERROR(VLOOKUP(210503,'[4]잔액(일반)'!$B$5:$C$1005,2,0)),0,VLOOKUP(210503,'[4]잔액(일반)'!$B$5:$C$1005,2,0))+IF(ISERROR(VLOOKUP(210503,'[4]잔액(일반)'!$E$5:$F$1005,2,0)),0,VLOOKUP(210503,'[4]잔액(일반)'!$E$5:$F$1005,2,0))</f>
        <v>0</v>
      </c>
      <c r="D54" s="30">
        <f>IF(ISERROR(VLOOKUP(112000,'[4]잔액(신용전기)'!$B$5:$C$1005,2,0)),0,VLOOKUP(112000,'[4]잔액(신용전기)'!$B$5:$C$1005,2,0))+IF(ISERROR(VLOOKUP(112000,'[4]잔액(신용전기)'!$E$5:$F$1005,2,0)),0,VLOOKUP(112000,'[4]잔액(신용전기)'!$E$5:$F$1005,2,0))+IF(ISERROR(VLOOKUP(210502,'[4]잔액(일반전기)'!$B$5:$C$1005,2,0)),0,VLOOKUP(210502,'[4]잔액(일반전기)'!$B$5:$C$1005,2,0))+IF(ISERROR(VLOOKUP(210502,'[4]잔액(일반전기)'!$E$5:$F$1005,2,0)),0,VLOOKUP(210502,'[4]잔액(일반전기)'!$E$5:$F$1005,2,0))+IF(ISERROR(VLOOKUP(210503,'[4]잔액(일반전기)'!$B$5:$C$1005,2,0)),0,VLOOKUP(210503,'[4]잔액(일반전기)'!$B$5:$C$1005,2,0))+IF(ISERROR(VLOOKUP(210503,'[4]잔액(일반전기)'!$E$5:$F$1005,2,0)),0,VLOOKUP(210503,'[4]잔액(일반전기)'!$E$5:$F$1005,2,0))</f>
        <v>0</v>
      </c>
      <c r="E54" s="31"/>
      <c r="F54" s="62">
        <v>3</v>
      </c>
      <c r="G54" s="47" t="s">
        <v>162</v>
      </c>
      <c r="H54" s="53">
        <f>'[4]3.일반(BS)'!J36</f>
        <v>0</v>
      </c>
      <c r="I54" s="33">
        <f>'[4]3.일반(BS)'!K36</f>
        <v>0</v>
      </c>
    </row>
    <row r="55" spans="1:9" s="20" customFormat="1" ht="17.25" customHeight="1">
      <c r="A55" s="55">
        <v>3</v>
      </c>
      <c r="B55" s="47" t="s">
        <v>163</v>
      </c>
      <c r="C55" s="29">
        <f>+IF(ISERROR(VLOOKUP(112900,'[4]잔액(신용)'!$B$5:$C$1005,2,0)),0,VLOOKUP(112900,'[4]잔액(신용)'!$B$5:$C$1005,2,0))+IF(ISERROR(VLOOKUP(112900,'[4]잔액(신용)'!$E$5:$F$1005,2,0)),0,VLOOKUP(112900,'[4]잔액(신용)'!$E$5:$F$1005,2,0))</f>
        <v>0</v>
      </c>
      <c r="D55" s="30">
        <f>+IF(ISERROR(VLOOKUP(112900,'[4]잔액(신용전기)'!$B$5:$C$1005,2,0)),0,VLOOKUP(112900,'[4]잔액(신용전기)'!$B$5:$C$1005,2,0))+IF(ISERROR(VLOOKUP(112900,'[4]잔액(신용전기)'!$E$5:$F$1005,2,0)),0,VLOOKUP(112900,'[4]잔액(신용전기)'!$E$5:$F$1005,2,0))</f>
        <v>0</v>
      </c>
      <c r="E55" s="31"/>
      <c r="F55" s="45">
        <v>4</v>
      </c>
      <c r="G55" s="47" t="s">
        <v>164</v>
      </c>
      <c r="H55" s="58">
        <f>'[4]3.일반(BS)'!J37</f>
        <v>0</v>
      </c>
      <c r="I55" s="46">
        <f>'[4]3.일반(BS)'!K37</f>
        <v>0</v>
      </c>
    </row>
    <row r="56" spans="1:9" s="20" customFormat="1" ht="17.25" customHeight="1">
      <c r="A56" s="55">
        <v>4</v>
      </c>
      <c r="B56" s="47" t="s">
        <v>165</v>
      </c>
      <c r="C56" s="29">
        <f>IF(ISERROR(VLOOKUP(112800,'[4]잔액(신용)'!$B$5:$C$1005,2,0)),0,VLOOKUP(112800,'[4]잔액(신용)'!$B$5:$C$1005,2,0))+IF(ISERROR(VLOOKUP(112800,'[4]잔액(신용)'!$E$5:$F$1005,2,0)),0,VLOOKUP(112800,'[4]잔액(신용)'!$E$5:$F$1005,2,0))+IF(ISERROR(VLOOKUP(210511,'[4]잔액(일반)'!$B$5:$C$1005,2,0)),0,VLOOKUP(210511,'[4]잔액(일반)'!$B$5:$C$1005,2,0))+IF(ISERROR(VLOOKUP(210511,'[4]잔액(일반)'!$E$5:$F$1005,2,0)),0,VLOOKUP(210511,'[4]잔액(일반)'!$E$5:$F$1005,2,0))</f>
        <v>0</v>
      </c>
      <c r="D56" s="30">
        <f>IF(ISERROR(VLOOKUP(112800,'[4]잔액(신용전기)'!$B$5:$C$1005,2,0)),0,VLOOKUP(112800,'[4]잔액(신용전기)'!$B$5:$C$1005,2,0))+IF(ISERROR(VLOOKUP(112800,'[4]잔액(신용전기)'!$E$5:$F$1005,2,0)),0,VLOOKUP(112800,'[4]잔액(신용전기)'!$E$5:$F$1005,2,0))+IF(ISERROR(VLOOKUP(210511,'[4]잔액(일반전기)'!$B$5:$C$1005,2,0)),0,VLOOKUP(210511,'[4]잔액(일반전기)'!$B$5:$C$1005,2,0))+IF(ISERROR(VLOOKUP(210511,'[4]잔액(일반전기)'!$E$5:$F$1005,2,0)),0,VLOOKUP(210511,'[4]잔액(일반전기)'!$E$5:$F$1005,2,0))</f>
        <v>0</v>
      </c>
      <c r="E56" s="50"/>
      <c r="F56" s="588" t="s">
        <v>166</v>
      </c>
      <c r="G56" s="588"/>
      <c r="H56" s="26">
        <f>SUM(H57,H60:H69,H72:H74)-SUM(H58:H59,H70:H71)</f>
        <v>5730773</v>
      </c>
      <c r="I56" s="26">
        <f>SUM(I57,I60:I69,I72:I74)-SUM(I58:I59,I70:I71)</f>
        <v>5961415</v>
      </c>
    </row>
    <row r="57" spans="1:9" s="20" customFormat="1" ht="17.25" customHeight="1">
      <c r="A57" s="588" t="s">
        <v>167</v>
      </c>
      <c r="B57" s="588"/>
      <c r="C57" s="24">
        <f>SUM(C58,C61,C63,C65,C67)-SUM(C59:C60,C62,C64,C66,C68)</f>
        <v>141649758</v>
      </c>
      <c r="D57" s="24">
        <f>SUM(D58,D61,D63,D65,D67)-SUM(D59:D60,D62,D64,D66,D68)</f>
        <v>139979019</v>
      </c>
      <c r="E57" s="31"/>
      <c r="F57" s="32">
        <v>1</v>
      </c>
      <c r="G57" s="28" t="s">
        <v>168</v>
      </c>
      <c r="H57" s="53">
        <f>'[4]3.일반(BS)'!J39</f>
        <v>5543680</v>
      </c>
      <c r="I57" s="33">
        <f>'[4]3.일반(BS)'!K39</f>
        <v>5593890</v>
      </c>
    </row>
    <row r="58" spans="1:9" s="20" customFormat="1" ht="17.25" customHeight="1">
      <c r="A58" s="27">
        <v>1</v>
      </c>
      <c r="B58" s="28" t="s">
        <v>169</v>
      </c>
      <c r="C58" s="29">
        <f>'[4]2.신용(BS)'!D59</f>
        <v>110392152</v>
      </c>
      <c r="D58" s="30">
        <f>'[4]2.신용(BS)'!E59</f>
        <v>109476457</v>
      </c>
      <c r="E58" s="31"/>
      <c r="F58" s="38"/>
      <c r="G58" s="40" t="s">
        <v>170</v>
      </c>
      <c r="H58" s="54">
        <f>'[4]3.일반(BS)'!J40</f>
        <v>0</v>
      </c>
      <c r="I58" s="39">
        <f>'[4]3.일반(BS)'!K40</f>
        <v>0</v>
      </c>
    </row>
    <row r="59" spans="1:9" s="20" customFormat="1" ht="17.25" customHeight="1">
      <c r="A59" s="34"/>
      <c r="B59" s="40" t="s">
        <v>171</v>
      </c>
      <c r="C59" s="36">
        <f>'[4]2.신용(BS)'!D60</f>
        <v>4977780</v>
      </c>
      <c r="D59" s="37">
        <f>'[4]2.신용(BS)'!E60</f>
        <v>5058063</v>
      </c>
      <c r="E59" s="31"/>
      <c r="F59" s="38"/>
      <c r="G59" s="40" t="s">
        <v>91</v>
      </c>
      <c r="H59" s="54">
        <f>'[4]3.일반(BS)'!J41</f>
        <v>0</v>
      </c>
      <c r="I59" s="39">
        <f>'[4]3.일반(BS)'!K41</f>
        <v>1531</v>
      </c>
    </row>
    <row r="60" spans="1:9" s="20" customFormat="1" ht="17.25" customHeight="1">
      <c r="A60" s="34"/>
      <c r="B60" s="40" t="s">
        <v>91</v>
      </c>
      <c r="C60" s="36">
        <f>'[4]2.신용(BS)'!D61</f>
        <v>0</v>
      </c>
      <c r="D60" s="37">
        <f>'[4]2.신용(BS)'!E61</f>
        <v>0</v>
      </c>
      <c r="E60" s="31"/>
      <c r="F60" s="38">
        <v>2</v>
      </c>
      <c r="G60" s="35" t="s">
        <v>172</v>
      </c>
      <c r="H60" s="54">
        <f>'[4]3.일반(BS)'!J42</f>
        <v>0</v>
      </c>
      <c r="I60" s="39">
        <f>'[4]3.일반(BS)'!K42</f>
        <v>0</v>
      </c>
    </row>
    <row r="61" spans="1:9" s="20" customFormat="1" ht="17.25" customHeight="1">
      <c r="A61" s="34">
        <v>2</v>
      </c>
      <c r="B61" s="35" t="s">
        <v>173</v>
      </c>
      <c r="C61" s="36">
        <f>'[4]2.신용(BS)'!D76</f>
        <v>36661944</v>
      </c>
      <c r="D61" s="37">
        <f>'[4]2.신용(BS)'!E76</f>
        <v>35255783</v>
      </c>
      <c r="E61" s="31"/>
      <c r="F61" s="38">
        <v>3</v>
      </c>
      <c r="G61" s="35" t="s">
        <v>174</v>
      </c>
      <c r="H61" s="54">
        <f>'[4]2.신용(BS)'!J43+'[4]3.일반(BS)'!J43</f>
        <v>120000</v>
      </c>
      <c r="I61" s="39">
        <f>'[4]2.신용(BS)'!K43+'[4]3.일반(BS)'!K43</f>
        <v>121000</v>
      </c>
    </row>
    <row r="62" spans="1:9" s="20" customFormat="1" ht="17.25" customHeight="1">
      <c r="A62" s="34"/>
      <c r="B62" s="40" t="s">
        <v>175</v>
      </c>
      <c r="C62" s="36">
        <f>'[4]2.신용(BS)'!D77</f>
        <v>442532</v>
      </c>
      <c r="D62" s="37">
        <f>'[4]2.신용(BS)'!E77</f>
        <v>368967</v>
      </c>
      <c r="E62" s="31"/>
      <c r="F62" s="38">
        <v>4</v>
      </c>
      <c r="G62" s="35" t="s">
        <v>176</v>
      </c>
      <c r="H62" s="54">
        <f>'[4]3.일반(BS)'!J44</f>
        <v>0</v>
      </c>
      <c r="I62" s="39">
        <f>'[4]3.일반(BS)'!K44</f>
        <v>0</v>
      </c>
    </row>
    <row r="63" spans="1:9" s="20" customFormat="1" ht="17.25" customHeight="1">
      <c r="A63" s="34">
        <v>3</v>
      </c>
      <c r="B63" s="35" t="s">
        <v>177</v>
      </c>
      <c r="C63" s="36">
        <f>'[4]3.일반(BS)'!D60</f>
        <v>0</v>
      </c>
      <c r="D63" s="37">
        <f>'[4]3.일반(BS)'!E60</f>
        <v>678809</v>
      </c>
      <c r="E63" s="31"/>
      <c r="F63" s="38">
        <v>5</v>
      </c>
      <c r="G63" s="35" t="s">
        <v>178</v>
      </c>
      <c r="H63" s="54">
        <f>'[4]3.일반(BS)'!J45</f>
        <v>0</v>
      </c>
      <c r="I63" s="39">
        <f>'[4]3.일반(BS)'!K45</f>
        <v>0</v>
      </c>
    </row>
    <row r="64" spans="1:9" s="20" customFormat="1" ht="17.25" customHeight="1">
      <c r="A64" s="55"/>
      <c r="B64" s="63" t="s">
        <v>175</v>
      </c>
      <c r="C64" s="56">
        <f>'[4]3.일반(BS)'!D61</f>
        <v>0</v>
      </c>
      <c r="D64" s="57">
        <f>'[4]3.일반(BS)'!E61</f>
        <v>5000</v>
      </c>
      <c r="E64" s="31"/>
      <c r="F64" s="38">
        <v>6</v>
      </c>
      <c r="G64" s="35" t="s">
        <v>179</v>
      </c>
      <c r="H64" s="54">
        <f>'[4]3.일반(BS)'!J46</f>
        <v>0</v>
      </c>
      <c r="I64" s="39">
        <f>'[4]3.일반(BS)'!K46</f>
        <v>0</v>
      </c>
    </row>
    <row r="65" spans="1:9" s="20" customFormat="1" ht="17.25" customHeight="1">
      <c r="A65" s="34">
        <v>4</v>
      </c>
      <c r="B65" s="35" t="s">
        <v>180</v>
      </c>
      <c r="C65" s="36">
        <f>'[4]2.신용(BS)'!D95</f>
        <v>0</v>
      </c>
      <c r="D65" s="37">
        <f>'[4]2.신용(BS)'!E95</f>
        <v>0</v>
      </c>
      <c r="E65" s="31"/>
      <c r="F65" s="38">
        <v>7</v>
      </c>
      <c r="G65" s="35" t="s">
        <v>181</v>
      </c>
      <c r="H65" s="54">
        <f>'[4]3.일반(BS)'!J47</f>
        <v>0</v>
      </c>
      <c r="I65" s="39">
        <f>'[4]3.일반(BS)'!K47</f>
        <v>0</v>
      </c>
    </row>
    <row r="66" spans="1:9" s="20" customFormat="1" ht="17.25" customHeight="1">
      <c r="A66" s="64"/>
      <c r="B66" s="63" t="s">
        <v>175</v>
      </c>
      <c r="C66" s="36">
        <f>'[4]2.신용(BS)'!D96</f>
        <v>0</v>
      </c>
      <c r="D66" s="37">
        <f>'[4]2.신용(BS)'!E96</f>
        <v>0</v>
      </c>
      <c r="E66" s="31"/>
      <c r="F66" s="38">
        <v>8</v>
      </c>
      <c r="G66" s="35" t="s">
        <v>182</v>
      </c>
      <c r="H66" s="54">
        <f>'[4]3.일반(BS)'!J48</f>
        <v>0</v>
      </c>
      <c r="I66" s="39">
        <f>'[4]3.일반(BS)'!K48</f>
        <v>0</v>
      </c>
    </row>
    <row r="67" spans="1:9" s="20" customFormat="1" ht="17.25" customHeight="1">
      <c r="A67" s="34">
        <v>5</v>
      </c>
      <c r="B67" s="65" t="s">
        <v>183</v>
      </c>
      <c r="C67" s="37">
        <f>'[4]2.신용(BS)'!D97</f>
        <v>23774</v>
      </c>
      <c r="D67" s="37">
        <f>'[4]2.신용(BS)'!E97</f>
        <v>0</v>
      </c>
      <c r="E67" s="31"/>
      <c r="F67" s="38"/>
      <c r="G67" s="35"/>
      <c r="H67" s="54"/>
      <c r="I67" s="39"/>
    </row>
    <row r="68" spans="1:9" s="20" customFormat="1" ht="17.25" customHeight="1">
      <c r="A68" s="64"/>
      <c r="B68" s="63" t="s">
        <v>175</v>
      </c>
      <c r="C68" s="66">
        <f>'[4]2.신용(BS)'!D98</f>
        <v>7800</v>
      </c>
      <c r="D68" s="66">
        <f>'[4]2.신용(BS)'!E98</f>
        <v>0</v>
      </c>
      <c r="E68" s="31"/>
      <c r="F68" s="38"/>
      <c r="G68" s="35"/>
      <c r="H68" s="54"/>
      <c r="I68" s="39"/>
    </row>
    <row r="69" spans="1:9" s="20" customFormat="1" ht="17.25" customHeight="1">
      <c r="A69" s="588" t="s">
        <v>184</v>
      </c>
      <c r="B69" s="588"/>
      <c r="C69" s="24">
        <f>SUM(C71,C70)</f>
        <v>0</v>
      </c>
      <c r="D69" s="24">
        <f>SUM(D71,D70)</f>
        <v>0</v>
      </c>
      <c r="E69" s="31"/>
      <c r="F69" s="38">
        <v>9</v>
      </c>
      <c r="G69" s="35" t="s">
        <v>185</v>
      </c>
      <c r="H69" s="54">
        <f>'[4]2.신용(BS)'!J44+'[4]3.일반(BS)'!J49</f>
        <v>784588</v>
      </c>
      <c r="I69" s="39">
        <f>'[4]2.신용(BS)'!K44+'[4]3.일반(BS)'!K49</f>
        <v>547512</v>
      </c>
    </row>
    <row r="70" spans="1:9" s="20" customFormat="1" ht="17.25" customHeight="1">
      <c r="A70" s="59">
        <v>1</v>
      </c>
      <c r="B70" s="60" t="s">
        <v>186</v>
      </c>
      <c r="C70" s="67">
        <f>'[4]3.일반(BS)'!D62</f>
        <v>0</v>
      </c>
      <c r="D70" s="67">
        <f>'[4]3.일반(BS)'!E62</f>
        <v>0</v>
      </c>
      <c r="E70" s="31"/>
      <c r="F70" s="38"/>
      <c r="G70" s="40" t="s">
        <v>187</v>
      </c>
      <c r="H70" s="54">
        <f>'[4]2.신용(BS)'!J45+'[4]3.일반(BS)'!J50</f>
        <v>0</v>
      </c>
      <c r="I70" s="39">
        <f>'[4]2.신용(BS)'!K45+'[4]3.일반(BS)'!K50</f>
        <v>0</v>
      </c>
    </row>
    <row r="71" spans="1:9" s="20" customFormat="1" ht="17.25" customHeight="1">
      <c r="A71" s="64">
        <v>2</v>
      </c>
      <c r="B71" s="68" t="s">
        <v>188</v>
      </c>
      <c r="C71" s="69">
        <f>'[4]3.일반(BS)'!D64</f>
        <v>0</v>
      </c>
      <c r="D71" s="70">
        <f>'[4]3.일반(BS)'!E64</f>
        <v>0</v>
      </c>
      <c r="E71" s="31"/>
      <c r="F71" s="38"/>
      <c r="G71" s="40" t="s">
        <v>189</v>
      </c>
      <c r="H71" s="54">
        <f>'[4]2.신용(BS)'!J46+'[4]3.일반(BS)'!J51</f>
        <v>794347</v>
      </c>
      <c r="I71" s="39">
        <f>'[4]2.신용(BS)'!K46+'[4]3.일반(BS)'!K51</f>
        <v>590810</v>
      </c>
    </row>
    <row r="72" spans="1:9" s="20" customFormat="1" ht="17.25" customHeight="1">
      <c r="A72" s="71" t="s">
        <v>190</v>
      </c>
      <c r="B72" s="72" t="s">
        <v>191</v>
      </c>
      <c r="C72" s="26">
        <f>SUM(C73,C83,C103,C113)</f>
        <v>16770535</v>
      </c>
      <c r="D72" s="26">
        <f>SUM(D73,D83,D103,D113)</f>
        <v>16523197</v>
      </c>
      <c r="E72" s="31"/>
      <c r="F72" s="38">
        <v>10</v>
      </c>
      <c r="G72" s="35" t="s">
        <v>192</v>
      </c>
      <c r="H72" s="54">
        <f>'[4]3.일반(BS)'!J52</f>
        <v>0</v>
      </c>
      <c r="I72" s="39">
        <f>'[4]3.일반(BS)'!K52</f>
        <v>0</v>
      </c>
    </row>
    <row r="73" spans="1:9" s="20" customFormat="1" ht="17.25" customHeight="1">
      <c r="A73" s="73" t="s">
        <v>193</v>
      </c>
      <c r="B73" s="72" t="s">
        <v>194</v>
      </c>
      <c r="C73" s="74">
        <f>SUM(C74:C79,C81,C82)-SUM(C80)</f>
        <v>9451699</v>
      </c>
      <c r="D73" s="74">
        <f>SUM(D74:D79,D81,D82)-SUM(D80)</f>
        <v>9328919</v>
      </c>
      <c r="E73" s="31"/>
      <c r="F73" s="38">
        <v>11</v>
      </c>
      <c r="G73" s="35" t="s">
        <v>195</v>
      </c>
      <c r="H73" s="54">
        <f>'[4]3.일반(BS)'!J53</f>
        <v>25537</v>
      </c>
      <c r="I73" s="39">
        <f>'[4]3.일반(BS)'!K53</f>
        <v>16624</v>
      </c>
    </row>
    <row r="74" spans="1:9" s="20" customFormat="1" ht="17.25" customHeight="1">
      <c r="A74" s="34">
        <v>1</v>
      </c>
      <c r="B74" s="35" t="s">
        <v>196</v>
      </c>
      <c r="C74" s="36">
        <f>'[4]3.일반(BS)'!D67</f>
        <v>5446460</v>
      </c>
      <c r="D74" s="37">
        <f>'[4]3.일반(BS)'!E67</f>
        <v>5313170</v>
      </c>
      <c r="E74" s="31"/>
      <c r="F74" s="45">
        <v>12</v>
      </c>
      <c r="G74" s="47" t="s">
        <v>197</v>
      </c>
      <c r="H74" s="58">
        <f>'[4]2.신용(BS)'!J49+'[4]3.일반(BS)'!J54</f>
        <v>51315</v>
      </c>
      <c r="I74" s="46">
        <f>'[4]2.신용(BS)'!K49+'[4]3.일반(BS)'!K54</f>
        <v>274730</v>
      </c>
    </row>
    <row r="75" spans="1:9" s="20" customFormat="1" ht="17.25" customHeight="1">
      <c r="A75" s="34">
        <v>2</v>
      </c>
      <c r="B75" s="35" t="s">
        <v>198</v>
      </c>
      <c r="C75" s="36">
        <f>'[4]3.일반(BS)'!D68</f>
        <v>160000</v>
      </c>
      <c r="D75" s="37">
        <f>'[4]3.일반(BS)'!E68</f>
        <v>160000</v>
      </c>
      <c r="E75" s="75"/>
      <c r="F75" s="591" t="s">
        <v>199</v>
      </c>
      <c r="G75" s="591"/>
      <c r="H75" s="76">
        <f>SUM(H8,H39,H43,H51,H56)</f>
        <v>192530382</v>
      </c>
      <c r="I75" s="76">
        <f>SUM(I8,I39,I43,I51,I56)</f>
        <v>191899021</v>
      </c>
    </row>
    <row r="76" spans="1:9" s="20" customFormat="1" ht="17.25" customHeight="1">
      <c r="A76" s="34">
        <v>3</v>
      </c>
      <c r="B76" s="35" t="s">
        <v>200</v>
      </c>
      <c r="C76" s="36">
        <f>'[4]2.신용(BS)'!D31+'[4]3.일반(BS)'!D73</f>
        <v>4000</v>
      </c>
      <c r="D76" s="37">
        <f>'[4]2.신용(BS)'!E31+'[4]3.일반(BS)'!E73</f>
        <v>4000</v>
      </c>
      <c r="E76" s="25"/>
      <c r="F76" s="587" t="s">
        <v>201</v>
      </c>
      <c r="G76" s="587"/>
      <c r="H76" s="77">
        <f>'[4]3.일반(BS)'!J58</f>
        <v>6888459</v>
      </c>
      <c r="I76" s="77">
        <f>'[4]3.일반(BS)'!K58</f>
        <v>6287466</v>
      </c>
    </row>
    <row r="77" spans="1:9" s="20" customFormat="1" ht="17.25" customHeight="1">
      <c r="A77" s="34">
        <v>4</v>
      </c>
      <c r="B77" s="35" t="s">
        <v>202</v>
      </c>
      <c r="C77" s="36">
        <f>'[4]2.신용(BS)'!D43+'[4]3.일반(BS)'!D70</f>
        <v>3841239</v>
      </c>
      <c r="D77" s="37">
        <f>'[4]2.신용(BS)'!E43+'[4]3.일반(BS)'!E70</f>
        <v>3851749</v>
      </c>
      <c r="E77" s="31"/>
      <c r="F77" s="32">
        <v>1</v>
      </c>
      <c r="G77" s="28" t="s">
        <v>203</v>
      </c>
      <c r="H77" s="33">
        <f>'[4]3.일반(BS)'!J59</f>
        <v>6297885</v>
      </c>
      <c r="I77" s="33">
        <f>'[4]3.일반(BS)'!K59</f>
        <v>5713795</v>
      </c>
    </row>
    <row r="78" spans="1:9" s="20" customFormat="1" ht="17.25" customHeight="1">
      <c r="A78" s="34">
        <v>5</v>
      </c>
      <c r="B78" s="35" t="s">
        <v>204</v>
      </c>
      <c r="C78" s="36">
        <f>'[4]2.신용(BS)'!D57+'[4]3.일반(BS)'!D69</f>
        <v>0</v>
      </c>
      <c r="D78" s="37">
        <f>'[4]2.신용(BS)'!E57+'[4]3.일반(BS)'!E69</f>
        <v>0</v>
      </c>
      <c r="E78" s="31"/>
      <c r="F78" s="38"/>
      <c r="G78" s="40" t="s">
        <v>205</v>
      </c>
      <c r="H78" s="39">
        <f>'[4]3.일반(BS)'!J60</f>
        <v>6759</v>
      </c>
      <c r="I78" s="39">
        <f>'[4]3.일반(BS)'!K60</f>
        <v>6935</v>
      </c>
    </row>
    <row r="79" spans="1:9" s="20" customFormat="1" ht="17.25" customHeight="1">
      <c r="A79" s="34">
        <v>6</v>
      </c>
      <c r="B79" s="35" t="s">
        <v>206</v>
      </c>
      <c r="C79" s="36">
        <f>'[4]3.일반(BS)'!D71</f>
        <v>0</v>
      </c>
      <c r="D79" s="37">
        <f>'[4]3.일반(BS)'!E71</f>
        <v>0</v>
      </c>
      <c r="E79" s="31"/>
      <c r="F79" s="38">
        <v>2</v>
      </c>
      <c r="G79" s="35" t="s">
        <v>207</v>
      </c>
      <c r="H79" s="39">
        <f>'[4]3.일반(BS)'!J61</f>
        <v>563958</v>
      </c>
      <c r="I79" s="39">
        <f>'[4]3.일반(BS)'!K61</f>
        <v>548791</v>
      </c>
    </row>
    <row r="80" spans="1:9" s="20" customFormat="1" ht="17.25" customHeight="1">
      <c r="A80" s="34"/>
      <c r="B80" s="40" t="s">
        <v>175</v>
      </c>
      <c r="C80" s="36">
        <f>'[4]3.일반(BS)'!D72</f>
        <v>0</v>
      </c>
      <c r="D80" s="37">
        <f>'[4]3.일반(BS)'!E72</f>
        <v>0</v>
      </c>
      <c r="E80" s="31"/>
      <c r="F80" s="38">
        <v>3</v>
      </c>
      <c r="G80" s="35" t="s">
        <v>208</v>
      </c>
      <c r="H80" s="39">
        <f>'[4]3.일반(BS)'!J62</f>
        <v>33375</v>
      </c>
      <c r="I80" s="39">
        <f>'[4]3.일반(BS)'!K62</f>
        <v>31815</v>
      </c>
    </row>
    <row r="81" spans="1:9" s="20" customFormat="1" ht="17.25" customHeight="1">
      <c r="A81" s="34">
        <v>7</v>
      </c>
      <c r="B81" s="35" t="s">
        <v>209</v>
      </c>
      <c r="C81" s="37">
        <f>'[4]2.신용(BS)'!D129+'[4]3.일반(BS)'!D74</f>
        <v>0</v>
      </c>
      <c r="D81" s="37">
        <f>'[4]2.신용(BS)'!E129+'[4]3.일반(BS)'!E74</f>
        <v>0</v>
      </c>
      <c r="E81" s="31" t="s">
        <v>210</v>
      </c>
      <c r="F81" s="45">
        <v>4</v>
      </c>
      <c r="G81" s="47" t="s">
        <v>211</v>
      </c>
      <c r="H81" s="46">
        <f>'[4]3.일반(BS)'!J63</f>
        <v>0</v>
      </c>
      <c r="I81" s="46">
        <f>'[4]3.일반(BS)'!K63</f>
        <v>0</v>
      </c>
    </row>
    <row r="82" spans="1:9" s="20" customFormat="1" ht="17.25" customHeight="1">
      <c r="A82" s="78">
        <v>8</v>
      </c>
      <c r="B82" s="79" t="s">
        <v>212</v>
      </c>
      <c r="C82" s="70">
        <f>'[4]3.일반(BS)'!D75</f>
        <v>0</v>
      </c>
      <c r="D82" s="70">
        <f>'[4]3.일반(BS)'!E75</f>
        <v>0</v>
      </c>
      <c r="E82" s="31"/>
      <c r="F82" s="62"/>
      <c r="G82" s="68"/>
      <c r="H82" s="80"/>
      <c r="I82" s="80"/>
    </row>
    <row r="83" spans="1:9" s="20" customFormat="1" ht="17.25" customHeight="1">
      <c r="A83" s="81" t="s">
        <v>213</v>
      </c>
      <c r="B83" s="72" t="s">
        <v>214</v>
      </c>
      <c r="C83" s="74">
        <f>SUM(C84,C88,C93,C96,C101)-SUM(C85:C87,C89:C92,C94:C95,C97:C100,C102)</f>
        <v>6994705</v>
      </c>
      <c r="D83" s="74">
        <f>SUM(D84,D88,D93,D96,D101)-SUM(D85:D87,D89:D92,D94:D95,D97:D100,D102)</f>
        <v>7153925</v>
      </c>
      <c r="E83" s="50"/>
      <c r="F83" s="588" t="s">
        <v>215</v>
      </c>
      <c r="G83" s="588"/>
      <c r="H83" s="26">
        <f>'[4]3.일반(BS)'!J64</f>
        <v>369762</v>
      </c>
      <c r="I83" s="26">
        <f>'[4]3.일반(BS)'!K64</f>
        <v>369762</v>
      </c>
    </row>
    <row r="84" spans="1:9" s="20" customFormat="1" ht="17.25" customHeight="1">
      <c r="A84" s="27">
        <v>1</v>
      </c>
      <c r="B84" s="28" t="s">
        <v>216</v>
      </c>
      <c r="C84" s="29">
        <f>'[4]2.신용(BS)'!D101+'[4]3.일반(BS)'!D77</f>
        <v>3360474</v>
      </c>
      <c r="D84" s="30">
        <f>'[4]2.신용(BS)'!E101+'[4]3.일반(BS)'!E77</f>
        <v>3360474</v>
      </c>
      <c r="E84" s="31"/>
      <c r="F84" s="32">
        <v>1</v>
      </c>
      <c r="G84" s="28" t="s">
        <v>217</v>
      </c>
      <c r="H84" s="53">
        <f>'[4]3.일반(BS)'!J65</f>
        <v>369762</v>
      </c>
      <c r="I84" s="33">
        <f>'[4]3.일반(BS)'!K65</f>
        <v>369762</v>
      </c>
    </row>
    <row r="85" spans="1:9" s="20" customFormat="1" ht="17.25" customHeight="1">
      <c r="A85" s="34"/>
      <c r="B85" s="40" t="s">
        <v>218</v>
      </c>
      <c r="C85" s="36">
        <f>'[4]2.신용(BS)'!D102+'[4]3.일반(BS)'!D78</f>
        <v>0</v>
      </c>
      <c r="D85" s="37">
        <f>'[4]2.신용(BS)'!E102+'[4]3.일반(BS)'!E78</f>
        <v>0</v>
      </c>
      <c r="E85" s="31"/>
      <c r="F85" s="82" t="s">
        <v>219</v>
      </c>
      <c r="G85" s="35" t="s">
        <v>220</v>
      </c>
      <c r="H85" s="54">
        <f>'[4]3.일반(BS)'!J66</f>
        <v>0</v>
      </c>
      <c r="I85" s="39">
        <f>'[4]3.일반(BS)'!K66</f>
        <v>0</v>
      </c>
    </row>
    <row r="86" spans="1:9" s="20" customFormat="1" ht="17.25" customHeight="1">
      <c r="A86" s="34"/>
      <c r="B86" s="40" t="s">
        <v>221</v>
      </c>
      <c r="C86" s="36">
        <f>'[4]2.신용(BS)'!D103+'[4]3.일반(BS)'!D79</f>
        <v>0</v>
      </c>
      <c r="D86" s="37">
        <f>'[4]2.신용(BS)'!E103+'[4]3.일반(BS)'!E79</f>
        <v>0</v>
      </c>
      <c r="E86" s="31"/>
      <c r="F86" s="82" t="s">
        <v>222</v>
      </c>
      <c r="G86" s="35" t="s">
        <v>223</v>
      </c>
      <c r="H86" s="54">
        <f>'[4]3.일반(BS)'!J67</f>
        <v>369762</v>
      </c>
      <c r="I86" s="39">
        <f>'[4]3.일반(BS)'!K67</f>
        <v>369762</v>
      </c>
    </row>
    <row r="87" spans="1:9" s="20" customFormat="1" ht="17.25" customHeight="1">
      <c r="A87" s="34"/>
      <c r="B87" s="83" t="s">
        <v>224</v>
      </c>
      <c r="C87" s="36">
        <f>'[4]2.신용(BS)'!D104+'[4]3.일반(BS)'!D80</f>
        <v>0</v>
      </c>
      <c r="D87" s="37">
        <f>'[4]2.신용(BS)'!E104+'[4]3.일반(BS)'!E80</f>
        <v>0</v>
      </c>
      <c r="E87" s="31"/>
      <c r="F87" s="45">
        <v>2</v>
      </c>
      <c r="G87" s="47" t="s">
        <v>225</v>
      </c>
      <c r="H87" s="58">
        <f>'[4]3.일반(BS)'!J68</f>
        <v>0</v>
      </c>
      <c r="I87" s="46">
        <f>'[4]3.일반(BS)'!K68</f>
        <v>0</v>
      </c>
    </row>
    <row r="88" spans="1:9" s="20" customFormat="1" ht="17.25" customHeight="1">
      <c r="A88" s="34">
        <v>2</v>
      </c>
      <c r="B88" s="35" t="s">
        <v>226</v>
      </c>
      <c r="C88" s="36">
        <f>'[4]2.신용(BS)'!D105+'[4]3.일반(BS)'!D81</f>
        <v>4429542</v>
      </c>
      <c r="D88" s="37">
        <f>'[4]2.신용(BS)'!E105+'[4]3.일반(BS)'!E81</f>
        <v>4392472</v>
      </c>
      <c r="E88" s="50"/>
      <c r="F88" s="588" t="s">
        <v>227</v>
      </c>
      <c r="G88" s="588"/>
      <c r="H88" s="26">
        <f>'[4]3.일반(BS)'!J69</f>
        <v>-12205</v>
      </c>
      <c r="I88" s="26">
        <f>'[4]3.일반(BS)'!K69</f>
        <v>-12605</v>
      </c>
    </row>
    <row r="89" spans="1:9" s="20" customFormat="1" ht="17.25" customHeight="1">
      <c r="A89" s="34"/>
      <c r="B89" s="40" t="s">
        <v>106</v>
      </c>
      <c r="C89" s="36">
        <f>'[4]2.신용(BS)'!D106+'[4]3.일반(BS)'!D82</f>
        <v>1241394</v>
      </c>
      <c r="D89" s="37">
        <f>'[4]2.신용(BS)'!E106+'[4]3.일반(BS)'!E82</f>
        <v>1090762</v>
      </c>
      <c r="E89" s="31"/>
      <c r="F89" s="84">
        <v>1</v>
      </c>
      <c r="G89" s="28" t="s">
        <v>228</v>
      </c>
      <c r="H89" s="33">
        <f>'[4]3.일반(BS)'!J70</f>
        <v>12205</v>
      </c>
      <c r="I89" s="33">
        <f>'[4]3.일반(BS)'!K70</f>
        <v>12605</v>
      </c>
    </row>
    <row r="90" spans="1:9" s="20" customFormat="1" ht="17.25" customHeight="1">
      <c r="A90" s="34"/>
      <c r="B90" s="40" t="s">
        <v>229</v>
      </c>
      <c r="C90" s="36">
        <f>'[4]2.신용(BS)'!D107+'[4]3.일반(BS)'!D83</f>
        <v>247134</v>
      </c>
      <c r="D90" s="37">
        <f>'[4]2.신용(BS)'!E107+'[4]3.일반(BS)'!E83</f>
        <v>261075</v>
      </c>
      <c r="E90" s="31" t="s">
        <v>230</v>
      </c>
      <c r="F90" s="85">
        <v>2</v>
      </c>
      <c r="G90" s="47" t="s">
        <v>231</v>
      </c>
      <c r="H90" s="46">
        <f>'[4]3.일반(BS)'!J71</f>
        <v>0</v>
      </c>
      <c r="I90" s="46">
        <f>'[4]3.일반(BS)'!K71</f>
        <v>0</v>
      </c>
    </row>
    <row r="91" spans="1:9" s="20" customFormat="1" ht="17.25" customHeight="1">
      <c r="A91" s="34"/>
      <c r="B91" s="40" t="s">
        <v>221</v>
      </c>
      <c r="C91" s="36">
        <f>'[4]2.신용(BS)'!D108+'[4]3.일반(BS)'!D84</f>
        <v>0</v>
      </c>
      <c r="D91" s="37">
        <f>'[4]2.신용(BS)'!E108+'[4]3.일반(BS)'!E84</f>
        <v>0</v>
      </c>
      <c r="E91" s="31"/>
      <c r="F91" s="589" t="s">
        <v>232</v>
      </c>
      <c r="G91" s="590"/>
      <c r="H91" s="26">
        <f>'[4]3.일반(BS)'!J72</f>
        <v>0</v>
      </c>
      <c r="I91" s="26">
        <f>'[4]3.일반(BS)'!K72</f>
        <v>0</v>
      </c>
    </row>
    <row r="92" spans="1:9" s="20" customFormat="1" ht="17.25" customHeight="1">
      <c r="A92" s="34"/>
      <c r="B92" s="83" t="s">
        <v>224</v>
      </c>
      <c r="C92" s="36">
        <f>'[4]2.신용(BS)'!D109+'[4]3.일반(BS)'!D85</f>
        <v>0</v>
      </c>
      <c r="D92" s="36">
        <f>'[4]2.신용(BS)'!E109+'[4]3.일반(BS)'!E85</f>
        <v>0</v>
      </c>
      <c r="E92" s="31"/>
      <c r="F92" s="84">
        <v>1</v>
      </c>
      <c r="G92" s="28" t="s">
        <v>233</v>
      </c>
      <c r="H92" s="33">
        <f>'[4]3.일반(BS)'!J73</f>
        <v>0</v>
      </c>
      <c r="I92" s="33">
        <f>'[4]3.일반(BS)'!K73</f>
        <v>0</v>
      </c>
    </row>
    <row r="93" spans="1:9" s="20" customFormat="1" ht="17.25" customHeight="1">
      <c r="A93" s="34">
        <v>3</v>
      </c>
      <c r="B93" s="35" t="s">
        <v>234</v>
      </c>
      <c r="C93" s="36">
        <f>'[4]2.신용(BS)'!D110+'[4]3.일반(BS)'!D86</f>
        <v>16676</v>
      </c>
      <c r="D93" s="37">
        <f>'[4]2.신용(BS)'!E110+'[4]3.일반(BS)'!E86</f>
        <v>0</v>
      </c>
      <c r="E93" s="31"/>
      <c r="F93" s="82"/>
      <c r="G93" s="86" t="s">
        <v>235</v>
      </c>
      <c r="H93" s="39">
        <f>'[4]3.일반(BS)'!J74</f>
        <v>0</v>
      </c>
      <c r="I93" s="39">
        <f>'[4]3.일반(BS)'!K74</f>
        <v>0</v>
      </c>
    </row>
    <row r="94" spans="1:9" s="20" customFormat="1" ht="17.25" customHeight="1">
      <c r="A94" s="34"/>
      <c r="B94" s="40" t="s">
        <v>106</v>
      </c>
      <c r="C94" s="36">
        <f>'[4]2.신용(BS)'!D111+'[4]3.일반(BS)'!D87</f>
        <v>3474</v>
      </c>
      <c r="D94" s="37">
        <f>'[4]2.신용(BS)'!E111+'[4]3.일반(BS)'!E87</f>
        <v>0</v>
      </c>
      <c r="E94" s="31"/>
      <c r="F94" s="82">
        <v>2</v>
      </c>
      <c r="G94" s="35" t="s">
        <v>236</v>
      </c>
      <c r="H94" s="39">
        <f>'[4]3.일반(BS)'!J76</f>
        <v>0</v>
      </c>
      <c r="I94" s="39">
        <f>'[4]3.일반(BS)'!K76</f>
        <v>0</v>
      </c>
    </row>
    <row r="95" spans="1:9" s="20" customFormat="1" ht="17.25" customHeight="1">
      <c r="A95" s="34"/>
      <c r="B95" s="40" t="s">
        <v>221</v>
      </c>
      <c r="C95" s="36">
        <f>'[4]2.신용(BS)'!D112+'[4]3.일반(BS)'!D88</f>
        <v>0</v>
      </c>
      <c r="D95" s="37">
        <f>'[4]2.신용(BS)'!E112+'[4]3.일반(BS)'!E88</f>
        <v>0</v>
      </c>
      <c r="E95" s="31"/>
      <c r="F95" s="85"/>
      <c r="G95" s="42" t="s">
        <v>237</v>
      </c>
      <c r="H95" s="46">
        <f>'[4]3.일반(BS)'!J78</f>
        <v>0</v>
      </c>
      <c r="I95" s="46">
        <f>'[4]3.일반(BS)'!K78</f>
        <v>0</v>
      </c>
    </row>
    <row r="96" spans="1:9" ht="17.25" customHeight="1">
      <c r="A96" s="34">
        <v>4</v>
      </c>
      <c r="B96" s="35" t="s">
        <v>238</v>
      </c>
      <c r="C96" s="36">
        <f>'[4]2.신용(BS)'!D113+'[4]3.일반(BS)'!D89</f>
        <v>2586102</v>
      </c>
      <c r="D96" s="37">
        <f>'[4]2.신용(BS)'!E113+'[4]3.일반(BS)'!E89</f>
        <v>2422223</v>
      </c>
      <c r="E96" s="31"/>
      <c r="F96" s="87">
        <v>3</v>
      </c>
      <c r="G96" s="88" t="s">
        <v>239</v>
      </c>
      <c r="H96" s="46">
        <f>'[4]3.일반(BS)'!J79</f>
        <v>0</v>
      </c>
      <c r="I96" s="46">
        <f>'[4]3.일반(BS)'!K79</f>
        <v>0</v>
      </c>
    </row>
    <row r="97" spans="1:9" ht="17.25" customHeight="1">
      <c r="A97" s="34"/>
      <c r="B97" s="40" t="s">
        <v>106</v>
      </c>
      <c r="C97" s="36">
        <f>'[4]2.신용(BS)'!D114+'[4]3.일반(BS)'!D90</f>
        <v>1687884</v>
      </c>
      <c r="D97" s="37">
        <f>'[4]2.신용(BS)'!E114+'[4]3.일반(BS)'!E90</f>
        <v>1378912</v>
      </c>
      <c r="E97" s="31"/>
      <c r="F97" s="589" t="s">
        <v>240</v>
      </c>
      <c r="G97" s="590"/>
      <c r="H97" s="26">
        <f>'[4]3.일반(BS)'!J80</f>
        <v>4499278</v>
      </c>
      <c r="I97" s="26">
        <f>'[4]3.일반(BS)'!K80</f>
        <v>3941254</v>
      </c>
    </row>
    <row r="98" spans="1:9" ht="17.25" customHeight="1">
      <c r="A98" s="34"/>
      <c r="B98" s="40" t="s">
        <v>241</v>
      </c>
      <c r="C98" s="36">
        <f>'[4]2.신용(BS)'!D115+'[4]3.일반(BS)'!D91</f>
        <v>218203</v>
      </c>
      <c r="D98" s="37">
        <f>'[4]2.신용(BS)'!E115+'[4]3.일반(BS)'!E91</f>
        <v>290495</v>
      </c>
      <c r="E98" s="31"/>
      <c r="F98" s="84"/>
      <c r="G98" s="89" t="s">
        <v>242</v>
      </c>
      <c r="H98" s="33">
        <f>'[4]3.일반(BS)'!J81</f>
        <v>0</v>
      </c>
      <c r="I98" s="33">
        <f>'[4]3.일반(BS)'!K81</f>
        <v>0</v>
      </c>
    </row>
    <row r="99" spans="1:9" ht="17.25" customHeight="1">
      <c r="A99" s="34"/>
      <c r="B99" s="40" t="s">
        <v>221</v>
      </c>
      <c r="C99" s="36">
        <f>'[4]2.신용(BS)'!D116+'[4]3.일반(BS)'!D92</f>
        <v>0</v>
      </c>
      <c r="D99" s="37">
        <f>'[4]2.신용(BS)'!E116+'[4]3.일반(BS)'!E92</f>
        <v>0</v>
      </c>
      <c r="E99" s="31"/>
      <c r="F99" s="82">
        <v>1</v>
      </c>
      <c r="G99" s="35" t="s">
        <v>243</v>
      </c>
      <c r="H99" s="39">
        <f>'[4]3.일반(BS)'!J82</f>
        <v>1320240</v>
      </c>
      <c r="I99" s="39">
        <f>'[4]3.일반(BS)'!K82</f>
        <v>1220240</v>
      </c>
    </row>
    <row r="100" spans="1:9" ht="17.25" customHeight="1">
      <c r="A100" s="34"/>
      <c r="B100" s="83" t="s">
        <v>224</v>
      </c>
      <c r="C100" s="36">
        <f>'[4]2.신용(BS)'!D117+'[4]3.일반(BS)'!D93</f>
        <v>0</v>
      </c>
      <c r="D100" s="36">
        <f>'[4]2.신용(BS)'!E117+'[4]3.일반(BS)'!E93</f>
        <v>0</v>
      </c>
      <c r="E100" s="31"/>
      <c r="F100" s="85">
        <v>2</v>
      </c>
      <c r="G100" s="47" t="s">
        <v>244</v>
      </c>
      <c r="H100" s="46">
        <f>'[4]3.일반(BS)'!J83</f>
        <v>1977065</v>
      </c>
      <c r="I100" s="46">
        <f>'[4]3.일반(BS)'!K83</f>
        <v>1810240</v>
      </c>
    </row>
    <row r="101" spans="1:9" ht="17.25" customHeight="1">
      <c r="A101" s="34">
        <v>5</v>
      </c>
      <c r="B101" s="35" t="s">
        <v>245</v>
      </c>
      <c r="C101" s="36">
        <f>'[4]2.신용(BS)'!D118+'[4]3.일반(BS)'!D94</f>
        <v>0</v>
      </c>
      <c r="D101" s="37">
        <f>'[4]2.신용(BS)'!E118+'[4]3.일반(BS)'!E94</f>
        <v>0</v>
      </c>
      <c r="E101" s="50"/>
      <c r="F101" s="90"/>
      <c r="G101" s="35" t="s">
        <v>246</v>
      </c>
      <c r="H101" s="91">
        <f>'[4]3.일반(BS)'!J84</f>
        <v>1748065</v>
      </c>
      <c r="I101" s="92">
        <f>'[4]3.일반(BS)'!K84</f>
        <v>1581240</v>
      </c>
    </row>
    <row r="102" spans="1:9" ht="17.25" customHeight="1">
      <c r="A102" s="93"/>
      <c r="B102" s="63" t="s">
        <v>241</v>
      </c>
      <c r="C102" s="56">
        <f>'[4]2.신용(BS)'!D119+'[4]3.일반(BS)'!D95</f>
        <v>0</v>
      </c>
      <c r="D102" s="57">
        <f>'[4]2.신용(BS)'!E119+'[4]3.일반(BS)'!E95</f>
        <v>0</v>
      </c>
      <c r="E102" s="31"/>
      <c r="F102" s="84"/>
      <c r="G102" s="28" t="s">
        <v>247</v>
      </c>
      <c r="H102" s="33">
        <f>'[4]3.일반(BS)'!J86</f>
        <v>129000</v>
      </c>
      <c r="I102" s="33">
        <f>'[4]3.일반(BS)'!K86</f>
        <v>129000</v>
      </c>
    </row>
    <row r="103" spans="1:9" ht="17.25" customHeight="1">
      <c r="A103" s="81" t="s">
        <v>248</v>
      </c>
      <c r="B103" s="72" t="s">
        <v>249</v>
      </c>
      <c r="C103" s="74">
        <f>SUM(C104:C105,C107,C109:C111)-SUM(C106,C108,C112)</f>
        <v>2834</v>
      </c>
      <c r="D103" s="74">
        <f>SUM(D104:D105,D107,D109:D111)-SUM(D106,D108,D112)</f>
        <v>7957</v>
      </c>
      <c r="E103" s="31"/>
      <c r="F103" s="84"/>
      <c r="G103" s="28" t="s">
        <v>250</v>
      </c>
      <c r="H103" s="33">
        <f>'[4]3.일반(BS)'!J87</f>
        <v>100000</v>
      </c>
      <c r="I103" s="33">
        <f>'[4]3.일반(BS)'!K87</f>
        <v>100000</v>
      </c>
    </row>
    <row r="104" spans="1:9" ht="17.25" customHeight="1">
      <c r="A104" s="27">
        <v>1</v>
      </c>
      <c r="B104" s="28" t="s">
        <v>251</v>
      </c>
      <c r="C104" s="29">
        <f>'[4]3.일반(BS)'!D97</f>
        <v>0</v>
      </c>
      <c r="D104" s="30">
        <f>'[4]3.일반(BS)'!E97</f>
        <v>0</v>
      </c>
      <c r="E104" s="31"/>
      <c r="F104" s="94">
        <v>3</v>
      </c>
      <c r="G104" s="95" t="s">
        <v>252</v>
      </c>
      <c r="H104" s="33">
        <f>'[4]3.일반(BS)'!J88</f>
        <v>0</v>
      </c>
      <c r="I104" s="33">
        <f>'[4]3.일반(BS)'!K88</f>
        <v>0</v>
      </c>
    </row>
    <row r="105" spans="1:9" ht="17.25" customHeight="1">
      <c r="A105" s="34">
        <v>2</v>
      </c>
      <c r="B105" s="35" t="s">
        <v>253</v>
      </c>
      <c r="C105" s="36">
        <f>'[4]2.신용(BS)'!D121+'[4]3.일반(BS)'!D98</f>
        <v>0</v>
      </c>
      <c r="D105" s="37">
        <f>'[4]2.신용(BS)'!E121+'[4]3.일반(BS)'!E98</f>
        <v>0</v>
      </c>
      <c r="E105" s="31"/>
      <c r="F105" s="94"/>
      <c r="G105" s="83" t="s">
        <v>254</v>
      </c>
      <c r="H105" s="33">
        <f>'[4]3.일반(BS)'!J89</f>
        <v>0</v>
      </c>
      <c r="I105" s="33">
        <f>'[4]3.일반(BS)'!K89</f>
        <v>0</v>
      </c>
    </row>
    <row r="106" spans="1:9" ht="17.25" customHeight="1">
      <c r="A106" s="34"/>
      <c r="B106" s="40" t="s">
        <v>255</v>
      </c>
      <c r="C106" s="36">
        <f>'[4]2.신용(BS)'!D122+'[4]3.일반(BS)'!D99</f>
        <v>0</v>
      </c>
      <c r="D106" s="37">
        <f>'[4]2.신용(BS)'!E122+'[4]3.일반(BS)'!E99</f>
        <v>0</v>
      </c>
      <c r="E106" s="31"/>
      <c r="F106" s="96">
        <v>4</v>
      </c>
      <c r="G106" s="35" t="s">
        <v>256</v>
      </c>
      <c r="H106" s="39">
        <f>'[4]3.일반(BS)'!J90</f>
        <v>1201973</v>
      </c>
      <c r="I106" s="39">
        <f>'[4]3.일반(BS)'!K90</f>
        <v>910774</v>
      </c>
    </row>
    <row r="107" spans="1:9" ht="17.25" customHeight="1">
      <c r="A107" s="34">
        <v>3</v>
      </c>
      <c r="B107" s="35" t="s">
        <v>257</v>
      </c>
      <c r="C107" s="36">
        <f>'[4]2.신용(BS)'!D123+'[4]3.일반(BS)'!D100</f>
        <v>0</v>
      </c>
      <c r="D107" s="37">
        <f>'[4]2.신용(BS)'!E123+'[4]3.일반(BS)'!E100</f>
        <v>0</v>
      </c>
      <c r="E107" s="31"/>
      <c r="F107" s="85"/>
      <c r="G107" s="97" t="s">
        <v>258</v>
      </c>
      <c r="H107" s="46">
        <f>'[4]3.일반(BS)'!J91</f>
        <v>0</v>
      </c>
      <c r="I107" s="46">
        <f>'[4]3.일반(BS)'!K91</f>
        <v>0</v>
      </c>
    </row>
    <row r="108" spans="1:9" ht="17.25" customHeight="1">
      <c r="A108" s="34"/>
      <c r="B108" s="40" t="s">
        <v>255</v>
      </c>
      <c r="C108" s="36">
        <f>'[4]2.신용(BS)'!D124+'[4]3.일반(BS)'!D101</f>
        <v>0</v>
      </c>
      <c r="D108" s="37">
        <f>'[4]2.신용(BS)'!E124+'[4]3.일반(BS)'!E101</f>
        <v>0</v>
      </c>
      <c r="E108" s="31"/>
      <c r="F108" s="85"/>
      <c r="G108" s="83" t="s">
        <v>259</v>
      </c>
      <c r="H108" s="46">
        <f>'[4]3.일반(BS)'!J92</f>
        <v>0</v>
      </c>
      <c r="I108" s="46">
        <f>'[4]3.일반(BS)'!K92</f>
        <v>0</v>
      </c>
    </row>
    <row r="109" spans="1:9" ht="17.25" customHeight="1">
      <c r="A109" s="34">
        <v>4</v>
      </c>
      <c r="B109" s="35" t="s">
        <v>260</v>
      </c>
      <c r="C109" s="36">
        <f>'[4]2.신용(BS)'!D125+'[4]3.일반(BS)'!D102</f>
        <v>0</v>
      </c>
      <c r="D109" s="37">
        <f>'[4]2.신용(BS)'!E125+'[4]3.일반(BS)'!E102</f>
        <v>0</v>
      </c>
      <c r="E109" s="31"/>
      <c r="F109" s="85"/>
      <c r="G109" s="42"/>
      <c r="H109" s="46"/>
      <c r="I109" s="46"/>
    </row>
    <row r="110" spans="1:9" ht="17.25" customHeight="1">
      <c r="A110" s="34">
        <v>5</v>
      </c>
      <c r="B110" s="35" t="s">
        <v>261</v>
      </c>
      <c r="C110" s="36">
        <f>'[4]2.신용(BS)'!D126+'[4]3.일반(BS)'!D103</f>
        <v>0</v>
      </c>
      <c r="D110" s="37">
        <f>'[4]2.신용(BS)'!E126+'[4]3.일반(BS)'!E103</f>
        <v>0</v>
      </c>
      <c r="E110" s="31"/>
      <c r="F110" s="85"/>
      <c r="G110" s="42"/>
      <c r="H110" s="46"/>
      <c r="I110" s="46"/>
    </row>
    <row r="111" spans="1:9" ht="17.25" customHeight="1">
      <c r="A111" s="34">
        <v>6</v>
      </c>
      <c r="B111" s="35" t="s">
        <v>262</v>
      </c>
      <c r="C111" s="36">
        <f>'[4]2.신용(BS)'!D127+'[4]3.일반(BS)'!D104</f>
        <v>2834</v>
      </c>
      <c r="D111" s="37">
        <f>'[4]2.신용(BS)'!E127+'[4]3.일반(BS)'!E104</f>
        <v>7957</v>
      </c>
      <c r="E111" s="31"/>
      <c r="F111" s="85"/>
      <c r="G111" s="42"/>
      <c r="H111" s="46"/>
      <c r="I111" s="46"/>
    </row>
    <row r="112" spans="1:9" ht="17.25" customHeight="1">
      <c r="A112" s="55"/>
      <c r="B112" s="40" t="s">
        <v>255</v>
      </c>
      <c r="C112" s="56">
        <f>'[4]2.신용(BS)'!D128+'[4]3.일반(BS)'!D105</f>
        <v>0</v>
      </c>
      <c r="D112" s="57">
        <f>'[4]2.신용(BS)'!E128+'[4]3.일반(BS)'!E105</f>
        <v>0</v>
      </c>
      <c r="E112" s="31"/>
      <c r="F112" s="85"/>
      <c r="G112" s="42"/>
      <c r="H112" s="46"/>
      <c r="I112" s="46"/>
    </row>
    <row r="113" spans="1:9" ht="17.25" customHeight="1">
      <c r="A113" s="81" t="s">
        <v>263</v>
      </c>
      <c r="B113" s="72" t="s">
        <v>264</v>
      </c>
      <c r="C113" s="74">
        <f>SUM(C114,C116:C117,C119)-SUM(C115,C118)</f>
        <v>321297</v>
      </c>
      <c r="D113" s="74">
        <f>SUM(D114,D116:D117,D119)-SUM(D115,D118)</f>
        <v>32396</v>
      </c>
      <c r="E113" s="31"/>
      <c r="F113" s="85"/>
      <c r="G113" s="42"/>
      <c r="H113" s="46"/>
      <c r="I113" s="46"/>
    </row>
    <row r="114" spans="1:9" ht="20.100000000000001" customHeight="1">
      <c r="A114" s="98">
        <v>1</v>
      </c>
      <c r="B114" s="28" t="s">
        <v>265</v>
      </c>
      <c r="C114" s="29">
        <f>'[4]2.신용(BS)'!D140+'[4]3.일반(BS)'!D107</f>
        <v>0</v>
      </c>
      <c r="D114" s="30">
        <f>'[4]2.신용(BS)'!E140+'[4]3.일반(BS)'!E107</f>
        <v>0</v>
      </c>
      <c r="E114" s="31"/>
      <c r="F114" s="85"/>
      <c r="G114" s="42"/>
      <c r="H114" s="46"/>
      <c r="I114" s="46"/>
    </row>
    <row r="115" spans="1:9" ht="20.100000000000001" customHeight="1">
      <c r="A115" s="96"/>
      <c r="B115" s="40" t="s">
        <v>91</v>
      </c>
      <c r="C115" s="36">
        <f>'[4]2.신용(BS)'!D141+'[4]3.일반(BS)'!D108</f>
        <v>0</v>
      </c>
      <c r="D115" s="37">
        <f>'[4]2.신용(BS)'!E141+'[4]3.일반(BS)'!E108</f>
        <v>0</v>
      </c>
      <c r="E115" s="31"/>
      <c r="F115" s="85"/>
      <c r="G115" s="63"/>
      <c r="H115" s="46"/>
      <c r="I115" s="46"/>
    </row>
    <row r="116" spans="1:9" ht="20.100000000000001" customHeight="1">
      <c r="A116" s="96">
        <v>2</v>
      </c>
      <c r="B116" s="35" t="s">
        <v>266</v>
      </c>
      <c r="C116" s="36">
        <f>'[4]2.신용(BS)'!D136+'[4]3.일반(BS)'!D109</f>
        <v>280000</v>
      </c>
      <c r="D116" s="37">
        <f>'[4]2.신용(BS)'!E136+'[4]3.일반(BS)'!E109</f>
        <v>0</v>
      </c>
      <c r="E116" s="31"/>
      <c r="F116" s="85"/>
      <c r="G116" s="63"/>
      <c r="H116" s="46"/>
      <c r="I116" s="46"/>
    </row>
    <row r="117" spans="1:9" ht="20.100000000000001" customHeight="1">
      <c r="A117" s="96">
        <v>3</v>
      </c>
      <c r="B117" s="35" t="s">
        <v>267</v>
      </c>
      <c r="C117" s="36">
        <f>'[4]3.일반(BS)'!D110</f>
        <v>0</v>
      </c>
      <c r="D117" s="37">
        <f>'[4]3.일반(BS)'!E110</f>
        <v>0</v>
      </c>
      <c r="E117" s="31"/>
      <c r="F117" s="85"/>
      <c r="G117" s="63"/>
      <c r="H117" s="46"/>
      <c r="I117" s="46"/>
    </row>
    <row r="118" spans="1:9" ht="20.100000000000001" customHeight="1">
      <c r="A118" s="96"/>
      <c r="B118" s="40" t="s">
        <v>99</v>
      </c>
      <c r="C118" s="36">
        <f>'[4]3.일반(BS)'!D111</f>
        <v>0</v>
      </c>
      <c r="D118" s="37">
        <f>'[4]3.일반(BS)'!E111</f>
        <v>0</v>
      </c>
      <c r="E118" s="31"/>
      <c r="F118" s="85"/>
      <c r="G118" s="63"/>
      <c r="H118" s="46"/>
      <c r="I118" s="46"/>
    </row>
    <row r="119" spans="1:9" ht="20.100000000000001" customHeight="1">
      <c r="A119" s="87">
        <v>4</v>
      </c>
      <c r="B119" s="99" t="s">
        <v>268</v>
      </c>
      <c r="C119" s="100">
        <f>'[4]2.신용(BS)'!D148+'[4]3.일반(BS)'!D112+'[4]2.신용(BS)'!D153</f>
        <v>41297</v>
      </c>
      <c r="D119" s="66">
        <f>'[4]2.신용(BS)'!E148+'[4]3.일반(BS)'!E112+'[4]2.신용(BS)'!E153</f>
        <v>32396</v>
      </c>
      <c r="E119" s="75"/>
      <c r="F119" s="591" t="s">
        <v>269</v>
      </c>
      <c r="G119" s="591"/>
      <c r="H119" s="76">
        <f>'[4]3.일반(BS)'!J94</f>
        <v>11745294</v>
      </c>
      <c r="I119" s="76">
        <f>'[4]3.일반(BS)'!K94</f>
        <v>10585877</v>
      </c>
    </row>
    <row r="120" spans="1:9" ht="21.75" customHeight="1">
      <c r="A120" s="583" t="s">
        <v>270</v>
      </c>
      <c r="B120" s="584"/>
      <c r="C120" s="101">
        <f>SUM(C8,C52,C57,C69,C72)</f>
        <v>204275676</v>
      </c>
      <c r="D120" s="101">
        <f>SUM(D8,D52,D57,D69,D72)</f>
        <v>202484898</v>
      </c>
      <c r="E120" s="585" t="s">
        <v>271</v>
      </c>
      <c r="F120" s="586"/>
      <c r="G120" s="584"/>
      <c r="H120" s="101">
        <f>SUM(H75,H119)</f>
        <v>204275676</v>
      </c>
      <c r="I120" s="101">
        <f>SUM(I75,I119)</f>
        <v>202484898</v>
      </c>
    </row>
  </sheetData>
  <mergeCells count="26">
    <mergeCell ref="A1:I1"/>
    <mergeCell ref="A2:I2"/>
    <mergeCell ref="A3:I3"/>
    <mergeCell ref="A5:B5"/>
    <mergeCell ref="A6:B6"/>
    <mergeCell ref="E6:G6"/>
    <mergeCell ref="F75:G75"/>
    <mergeCell ref="A7:B7"/>
    <mergeCell ref="E7:G7"/>
    <mergeCell ref="A8:B8"/>
    <mergeCell ref="F8:G8"/>
    <mergeCell ref="F39:G39"/>
    <mergeCell ref="F43:G43"/>
    <mergeCell ref="F51:G51"/>
    <mergeCell ref="A52:B52"/>
    <mergeCell ref="F56:G56"/>
    <mergeCell ref="A57:B57"/>
    <mergeCell ref="A69:B69"/>
    <mergeCell ref="A120:B120"/>
    <mergeCell ref="E120:G120"/>
    <mergeCell ref="F76:G76"/>
    <mergeCell ref="F83:G83"/>
    <mergeCell ref="F88:G88"/>
    <mergeCell ref="F91:G91"/>
    <mergeCell ref="F97:G97"/>
    <mergeCell ref="F119:G119"/>
  </mergeCells>
  <phoneticPr fontId="1" type="noConversion"/>
  <printOptions horizontalCentered="1"/>
  <pageMargins left="0.27559055118110237" right="0.27559055118110237" top="0.66" bottom="0.28000000000000003" header="0.5" footer="0.28999999999999998"/>
  <pageSetup paperSize="9" scale="83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theme="0"/>
  </sheetPr>
  <dimension ref="A1:L80"/>
  <sheetViews>
    <sheetView showGridLines="0" showZeros="0" workbookViewId="0">
      <selection activeCell="C8" sqref="C8"/>
    </sheetView>
  </sheetViews>
  <sheetFormatPr defaultRowHeight="13.5"/>
  <cols>
    <col min="1" max="1" width="26.75" style="2" customWidth="1"/>
    <col min="2" max="2" width="26.375" style="2" customWidth="1"/>
    <col min="3" max="4" width="16.25" style="2" customWidth="1"/>
    <col min="5" max="6" width="13.75" style="2" customWidth="1"/>
    <col min="7" max="7" width="15.375" style="2" customWidth="1"/>
    <col min="8" max="12" width="13.75" style="2" customWidth="1"/>
    <col min="13" max="256" width="9" style="2"/>
    <col min="257" max="257" width="26.75" style="2" customWidth="1"/>
    <col min="258" max="258" width="26.375" style="2" customWidth="1"/>
    <col min="259" max="260" width="16.25" style="2" customWidth="1"/>
    <col min="261" max="262" width="13.75" style="2" customWidth="1"/>
    <col min="263" max="263" width="15.375" style="2" customWidth="1"/>
    <col min="264" max="268" width="13.75" style="2" customWidth="1"/>
    <col min="269" max="512" width="9" style="2"/>
    <col min="513" max="513" width="26.75" style="2" customWidth="1"/>
    <col min="514" max="514" width="26.375" style="2" customWidth="1"/>
    <col min="515" max="516" width="16.25" style="2" customWidth="1"/>
    <col min="517" max="518" width="13.75" style="2" customWidth="1"/>
    <col min="519" max="519" width="15.375" style="2" customWidth="1"/>
    <col min="520" max="524" width="13.75" style="2" customWidth="1"/>
    <col min="525" max="768" width="9" style="2"/>
    <col min="769" max="769" width="26.75" style="2" customWidth="1"/>
    <col min="770" max="770" width="26.375" style="2" customWidth="1"/>
    <col min="771" max="772" width="16.25" style="2" customWidth="1"/>
    <col min="773" max="774" width="13.75" style="2" customWidth="1"/>
    <col min="775" max="775" width="15.375" style="2" customWidth="1"/>
    <col min="776" max="780" width="13.75" style="2" customWidth="1"/>
    <col min="781" max="1024" width="9" style="2"/>
    <col min="1025" max="1025" width="26.75" style="2" customWidth="1"/>
    <col min="1026" max="1026" width="26.375" style="2" customWidth="1"/>
    <col min="1027" max="1028" width="16.25" style="2" customWidth="1"/>
    <col min="1029" max="1030" width="13.75" style="2" customWidth="1"/>
    <col min="1031" max="1031" width="15.375" style="2" customWidth="1"/>
    <col min="1032" max="1036" width="13.75" style="2" customWidth="1"/>
    <col min="1037" max="1280" width="9" style="2"/>
    <col min="1281" max="1281" width="26.75" style="2" customWidth="1"/>
    <col min="1282" max="1282" width="26.375" style="2" customWidth="1"/>
    <col min="1283" max="1284" width="16.25" style="2" customWidth="1"/>
    <col min="1285" max="1286" width="13.75" style="2" customWidth="1"/>
    <col min="1287" max="1287" width="15.375" style="2" customWidth="1"/>
    <col min="1288" max="1292" width="13.75" style="2" customWidth="1"/>
    <col min="1293" max="1536" width="9" style="2"/>
    <col min="1537" max="1537" width="26.75" style="2" customWidth="1"/>
    <col min="1538" max="1538" width="26.375" style="2" customWidth="1"/>
    <col min="1539" max="1540" width="16.25" style="2" customWidth="1"/>
    <col min="1541" max="1542" width="13.75" style="2" customWidth="1"/>
    <col min="1543" max="1543" width="15.375" style="2" customWidth="1"/>
    <col min="1544" max="1548" width="13.75" style="2" customWidth="1"/>
    <col min="1549" max="1792" width="9" style="2"/>
    <col min="1793" max="1793" width="26.75" style="2" customWidth="1"/>
    <col min="1794" max="1794" width="26.375" style="2" customWidth="1"/>
    <col min="1795" max="1796" width="16.25" style="2" customWidth="1"/>
    <col min="1797" max="1798" width="13.75" style="2" customWidth="1"/>
    <col min="1799" max="1799" width="15.375" style="2" customWidth="1"/>
    <col min="1800" max="1804" width="13.75" style="2" customWidth="1"/>
    <col min="1805" max="2048" width="9" style="2"/>
    <col min="2049" max="2049" width="26.75" style="2" customWidth="1"/>
    <col min="2050" max="2050" width="26.375" style="2" customWidth="1"/>
    <col min="2051" max="2052" width="16.25" style="2" customWidth="1"/>
    <col min="2053" max="2054" width="13.75" style="2" customWidth="1"/>
    <col min="2055" max="2055" width="15.375" style="2" customWidth="1"/>
    <col min="2056" max="2060" width="13.75" style="2" customWidth="1"/>
    <col min="2061" max="2304" width="9" style="2"/>
    <col min="2305" max="2305" width="26.75" style="2" customWidth="1"/>
    <col min="2306" max="2306" width="26.375" style="2" customWidth="1"/>
    <col min="2307" max="2308" width="16.25" style="2" customWidth="1"/>
    <col min="2309" max="2310" width="13.75" style="2" customWidth="1"/>
    <col min="2311" max="2311" width="15.375" style="2" customWidth="1"/>
    <col min="2312" max="2316" width="13.75" style="2" customWidth="1"/>
    <col min="2317" max="2560" width="9" style="2"/>
    <col min="2561" max="2561" width="26.75" style="2" customWidth="1"/>
    <col min="2562" max="2562" width="26.375" style="2" customWidth="1"/>
    <col min="2563" max="2564" width="16.25" style="2" customWidth="1"/>
    <col min="2565" max="2566" width="13.75" style="2" customWidth="1"/>
    <col min="2567" max="2567" width="15.375" style="2" customWidth="1"/>
    <col min="2568" max="2572" width="13.75" style="2" customWidth="1"/>
    <col min="2573" max="2816" width="9" style="2"/>
    <col min="2817" max="2817" width="26.75" style="2" customWidth="1"/>
    <col min="2818" max="2818" width="26.375" style="2" customWidth="1"/>
    <col min="2819" max="2820" width="16.25" style="2" customWidth="1"/>
    <col min="2821" max="2822" width="13.75" style="2" customWidth="1"/>
    <col min="2823" max="2823" width="15.375" style="2" customWidth="1"/>
    <col min="2824" max="2828" width="13.75" style="2" customWidth="1"/>
    <col min="2829" max="3072" width="9" style="2"/>
    <col min="3073" max="3073" width="26.75" style="2" customWidth="1"/>
    <col min="3074" max="3074" width="26.375" style="2" customWidth="1"/>
    <col min="3075" max="3076" width="16.25" style="2" customWidth="1"/>
    <col min="3077" max="3078" width="13.75" style="2" customWidth="1"/>
    <col min="3079" max="3079" width="15.375" style="2" customWidth="1"/>
    <col min="3080" max="3084" width="13.75" style="2" customWidth="1"/>
    <col min="3085" max="3328" width="9" style="2"/>
    <col min="3329" max="3329" width="26.75" style="2" customWidth="1"/>
    <col min="3330" max="3330" width="26.375" style="2" customWidth="1"/>
    <col min="3331" max="3332" width="16.25" style="2" customWidth="1"/>
    <col min="3333" max="3334" width="13.75" style="2" customWidth="1"/>
    <col min="3335" max="3335" width="15.375" style="2" customWidth="1"/>
    <col min="3336" max="3340" width="13.75" style="2" customWidth="1"/>
    <col min="3341" max="3584" width="9" style="2"/>
    <col min="3585" max="3585" width="26.75" style="2" customWidth="1"/>
    <col min="3586" max="3586" width="26.375" style="2" customWidth="1"/>
    <col min="3587" max="3588" width="16.25" style="2" customWidth="1"/>
    <col min="3589" max="3590" width="13.75" style="2" customWidth="1"/>
    <col min="3591" max="3591" width="15.375" style="2" customWidth="1"/>
    <col min="3592" max="3596" width="13.75" style="2" customWidth="1"/>
    <col min="3597" max="3840" width="9" style="2"/>
    <col min="3841" max="3841" width="26.75" style="2" customWidth="1"/>
    <col min="3842" max="3842" width="26.375" style="2" customWidth="1"/>
    <col min="3843" max="3844" width="16.25" style="2" customWidth="1"/>
    <col min="3845" max="3846" width="13.75" style="2" customWidth="1"/>
    <col min="3847" max="3847" width="15.375" style="2" customWidth="1"/>
    <col min="3848" max="3852" width="13.75" style="2" customWidth="1"/>
    <col min="3853" max="4096" width="9" style="2"/>
    <col min="4097" max="4097" width="26.75" style="2" customWidth="1"/>
    <col min="4098" max="4098" width="26.375" style="2" customWidth="1"/>
    <col min="4099" max="4100" width="16.25" style="2" customWidth="1"/>
    <col min="4101" max="4102" width="13.75" style="2" customWidth="1"/>
    <col min="4103" max="4103" width="15.375" style="2" customWidth="1"/>
    <col min="4104" max="4108" width="13.75" style="2" customWidth="1"/>
    <col min="4109" max="4352" width="9" style="2"/>
    <col min="4353" max="4353" width="26.75" style="2" customWidth="1"/>
    <col min="4354" max="4354" width="26.375" style="2" customWidth="1"/>
    <col min="4355" max="4356" width="16.25" style="2" customWidth="1"/>
    <col min="4357" max="4358" width="13.75" style="2" customWidth="1"/>
    <col min="4359" max="4359" width="15.375" style="2" customWidth="1"/>
    <col min="4360" max="4364" width="13.75" style="2" customWidth="1"/>
    <col min="4365" max="4608" width="9" style="2"/>
    <col min="4609" max="4609" width="26.75" style="2" customWidth="1"/>
    <col min="4610" max="4610" width="26.375" style="2" customWidth="1"/>
    <col min="4611" max="4612" width="16.25" style="2" customWidth="1"/>
    <col min="4613" max="4614" width="13.75" style="2" customWidth="1"/>
    <col min="4615" max="4615" width="15.375" style="2" customWidth="1"/>
    <col min="4616" max="4620" width="13.75" style="2" customWidth="1"/>
    <col min="4621" max="4864" width="9" style="2"/>
    <col min="4865" max="4865" width="26.75" style="2" customWidth="1"/>
    <col min="4866" max="4866" width="26.375" style="2" customWidth="1"/>
    <col min="4867" max="4868" width="16.25" style="2" customWidth="1"/>
    <col min="4869" max="4870" width="13.75" style="2" customWidth="1"/>
    <col min="4871" max="4871" width="15.375" style="2" customWidth="1"/>
    <col min="4872" max="4876" width="13.75" style="2" customWidth="1"/>
    <col min="4877" max="5120" width="9" style="2"/>
    <col min="5121" max="5121" width="26.75" style="2" customWidth="1"/>
    <col min="5122" max="5122" width="26.375" style="2" customWidth="1"/>
    <col min="5123" max="5124" width="16.25" style="2" customWidth="1"/>
    <col min="5125" max="5126" width="13.75" style="2" customWidth="1"/>
    <col min="5127" max="5127" width="15.375" style="2" customWidth="1"/>
    <col min="5128" max="5132" width="13.75" style="2" customWidth="1"/>
    <col min="5133" max="5376" width="9" style="2"/>
    <col min="5377" max="5377" width="26.75" style="2" customWidth="1"/>
    <col min="5378" max="5378" width="26.375" style="2" customWidth="1"/>
    <col min="5379" max="5380" width="16.25" style="2" customWidth="1"/>
    <col min="5381" max="5382" width="13.75" style="2" customWidth="1"/>
    <col min="5383" max="5383" width="15.375" style="2" customWidth="1"/>
    <col min="5384" max="5388" width="13.75" style="2" customWidth="1"/>
    <col min="5389" max="5632" width="9" style="2"/>
    <col min="5633" max="5633" width="26.75" style="2" customWidth="1"/>
    <col min="5634" max="5634" width="26.375" style="2" customWidth="1"/>
    <col min="5635" max="5636" width="16.25" style="2" customWidth="1"/>
    <col min="5637" max="5638" width="13.75" style="2" customWidth="1"/>
    <col min="5639" max="5639" width="15.375" style="2" customWidth="1"/>
    <col min="5640" max="5644" width="13.75" style="2" customWidth="1"/>
    <col min="5645" max="5888" width="9" style="2"/>
    <col min="5889" max="5889" width="26.75" style="2" customWidth="1"/>
    <col min="5890" max="5890" width="26.375" style="2" customWidth="1"/>
    <col min="5891" max="5892" width="16.25" style="2" customWidth="1"/>
    <col min="5893" max="5894" width="13.75" style="2" customWidth="1"/>
    <col min="5895" max="5895" width="15.375" style="2" customWidth="1"/>
    <col min="5896" max="5900" width="13.75" style="2" customWidth="1"/>
    <col min="5901" max="6144" width="9" style="2"/>
    <col min="6145" max="6145" width="26.75" style="2" customWidth="1"/>
    <col min="6146" max="6146" width="26.375" style="2" customWidth="1"/>
    <col min="6147" max="6148" width="16.25" style="2" customWidth="1"/>
    <col min="6149" max="6150" width="13.75" style="2" customWidth="1"/>
    <col min="6151" max="6151" width="15.375" style="2" customWidth="1"/>
    <col min="6152" max="6156" width="13.75" style="2" customWidth="1"/>
    <col min="6157" max="6400" width="9" style="2"/>
    <col min="6401" max="6401" width="26.75" style="2" customWidth="1"/>
    <col min="6402" max="6402" width="26.375" style="2" customWidth="1"/>
    <col min="6403" max="6404" width="16.25" style="2" customWidth="1"/>
    <col min="6405" max="6406" width="13.75" style="2" customWidth="1"/>
    <col min="6407" max="6407" width="15.375" style="2" customWidth="1"/>
    <col min="6408" max="6412" width="13.75" style="2" customWidth="1"/>
    <col min="6413" max="6656" width="9" style="2"/>
    <col min="6657" max="6657" width="26.75" style="2" customWidth="1"/>
    <col min="6658" max="6658" width="26.375" style="2" customWidth="1"/>
    <col min="6659" max="6660" width="16.25" style="2" customWidth="1"/>
    <col min="6661" max="6662" width="13.75" style="2" customWidth="1"/>
    <col min="6663" max="6663" width="15.375" style="2" customWidth="1"/>
    <col min="6664" max="6668" width="13.75" style="2" customWidth="1"/>
    <col min="6669" max="6912" width="9" style="2"/>
    <col min="6913" max="6913" width="26.75" style="2" customWidth="1"/>
    <col min="6914" max="6914" width="26.375" style="2" customWidth="1"/>
    <col min="6915" max="6916" width="16.25" style="2" customWidth="1"/>
    <col min="6917" max="6918" width="13.75" style="2" customWidth="1"/>
    <col min="6919" max="6919" width="15.375" style="2" customWidth="1"/>
    <col min="6920" max="6924" width="13.75" style="2" customWidth="1"/>
    <col min="6925" max="7168" width="9" style="2"/>
    <col min="7169" max="7169" width="26.75" style="2" customWidth="1"/>
    <col min="7170" max="7170" width="26.375" style="2" customWidth="1"/>
    <col min="7171" max="7172" width="16.25" style="2" customWidth="1"/>
    <col min="7173" max="7174" width="13.75" style="2" customWidth="1"/>
    <col min="7175" max="7175" width="15.375" style="2" customWidth="1"/>
    <col min="7176" max="7180" width="13.75" style="2" customWidth="1"/>
    <col min="7181" max="7424" width="9" style="2"/>
    <col min="7425" max="7425" width="26.75" style="2" customWidth="1"/>
    <col min="7426" max="7426" width="26.375" style="2" customWidth="1"/>
    <col min="7427" max="7428" width="16.25" style="2" customWidth="1"/>
    <col min="7429" max="7430" width="13.75" style="2" customWidth="1"/>
    <col min="7431" max="7431" width="15.375" style="2" customWidth="1"/>
    <col min="7432" max="7436" width="13.75" style="2" customWidth="1"/>
    <col min="7437" max="7680" width="9" style="2"/>
    <col min="7681" max="7681" width="26.75" style="2" customWidth="1"/>
    <col min="7682" max="7682" width="26.375" style="2" customWidth="1"/>
    <col min="7683" max="7684" width="16.25" style="2" customWidth="1"/>
    <col min="7685" max="7686" width="13.75" style="2" customWidth="1"/>
    <col min="7687" max="7687" width="15.375" style="2" customWidth="1"/>
    <col min="7688" max="7692" width="13.75" style="2" customWidth="1"/>
    <col min="7693" max="7936" width="9" style="2"/>
    <col min="7937" max="7937" width="26.75" style="2" customWidth="1"/>
    <col min="7938" max="7938" width="26.375" style="2" customWidth="1"/>
    <col min="7939" max="7940" width="16.25" style="2" customWidth="1"/>
    <col min="7941" max="7942" width="13.75" style="2" customWidth="1"/>
    <col min="7943" max="7943" width="15.375" style="2" customWidth="1"/>
    <col min="7944" max="7948" width="13.75" style="2" customWidth="1"/>
    <col min="7949" max="8192" width="9" style="2"/>
    <col min="8193" max="8193" width="26.75" style="2" customWidth="1"/>
    <col min="8194" max="8194" width="26.375" style="2" customWidth="1"/>
    <col min="8195" max="8196" width="16.25" style="2" customWidth="1"/>
    <col min="8197" max="8198" width="13.75" style="2" customWidth="1"/>
    <col min="8199" max="8199" width="15.375" style="2" customWidth="1"/>
    <col min="8200" max="8204" width="13.75" style="2" customWidth="1"/>
    <col min="8205" max="8448" width="9" style="2"/>
    <col min="8449" max="8449" width="26.75" style="2" customWidth="1"/>
    <col min="8450" max="8450" width="26.375" style="2" customWidth="1"/>
    <col min="8451" max="8452" width="16.25" style="2" customWidth="1"/>
    <col min="8453" max="8454" width="13.75" style="2" customWidth="1"/>
    <col min="8455" max="8455" width="15.375" style="2" customWidth="1"/>
    <col min="8456" max="8460" width="13.75" style="2" customWidth="1"/>
    <col min="8461" max="8704" width="9" style="2"/>
    <col min="8705" max="8705" width="26.75" style="2" customWidth="1"/>
    <col min="8706" max="8706" width="26.375" style="2" customWidth="1"/>
    <col min="8707" max="8708" width="16.25" style="2" customWidth="1"/>
    <col min="8709" max="8710" width="13.75" style="2" customWidth="1"/>
    <col min="8711" max="8711" width="15.375" style="2" customWidth="1"/>
    <col min="8712" max="8716" width="13.75" style="2" customWidth="1"/>
    <col min="8717" max="8960" width="9" style="2"/>
    <col min="8961" max="8961" width="26.75" style="2" customWidth="1"/>
    <col min="8962" max="8962" width="26.375" style="2" customWidth="1"/>
    <col min="8963" max="8964" width="16.25" style="2" customWidth="1"/>
    <col min="8965" max="8966" width="13.75" style="2" customWidth="1"/>
    <col min="8967" max="8967" width="15.375" style="2" customWidth="1"/>
    <col min="8968" max="8972" width="13.75" style="2" customWidth="1"/>
    <col min="8973" max="9216" width="9" style="2"/>
    <col min="9217" max="9217" width="26.75" style="2" customWidth="1"/>
    <col min="9218" max="9218" width="26.375" style="2" customWidth="1"/>
    <col min="9219" max="9220" width="16.25" style="2" customWidth="1"/>
    <col min="9221" max="9222" width="13.75" style="2" customWidth="1"/>
    <col min="9223" max="9223" width="15.375" style="2" customWidth="1"/>
    <col min="9224" max="9228" width="13.75" style="2" customWidth="1"/>
    <col min="9229" max="9472" width="9" style="2"/>
    <col min="9473" max="9473" width="26.75" style="2" customWidth="1"/>
    <col min="9474" max="9474" width="26.375" style="2" customWidth="1"/>
    <col min="9475" max="9476" width="16.25" style="2" customWidth="1"/>
    <col min="9477" max="9478" width="13.75" style="2" customWidth="1"/>
    <col min="9479" max="9479" width="15.375" style="2" customWidth="1"/>
    <col min="9480" max="9484" width="13.75" style="2" customWidth="1"/>
    <col min="9485" max="9728" width="9" style="2"/>
    <col min="9729" max="9729" width="26.75" style="2" customWidth="1"/>
    <col min="9730" max="9730" width="26.375" style="2" customWidth="1"/>
    <col min="9731" max="9732" width="16.25" style="2" customWidth="1"/>
    <col min="9733" max="9734" width="13.75" style="2" customWidth="1"/>
    <col min="9735" max="9735" width="15.375" style="2" customWidth="1"/>
    <col min="9736" max="9740" width="13.75" style="2" customWidth="1"/>
    <col min="9741" max="9984" width="9" style="2"/>
    <col min="9985" max="9985" width="26.75" style="2" customWidth="1"/>
    <col min="9986" max="9986" width="26.375" style="2" customWidth="1"/>
    <col min="9987" max="9988" width="16.25" style="2" customWidth="1"/>
    <col min="9989" max="9990" width="13.75" style="2" customWidth="1"/>
    <col min="9991" max="9991" width="15.375" style="2" customWidth="1"/>
    <col min="9992" max="9996" width="13.75" style="2" customWidth="1"/>
    <col min="9997" max="10240" width="9" style="2"/>
    <col min="10241" max="10241" width="26.75" style="2" customWidth="1"/>
    <col min="10242" max="10242" width="26.375" style="2" customWidth="1"/>
    <col min="10243" max="10244" width="16.25" style="2" customWidth="1"/>
    <col min="10245" max="10246" width="13.75" style="2" customWidth="1"/>
    <col min="10247" max="10247" width="15.375" style="2" customWidth="1"/>
    <col min="10248" max="10252" width="13.75" style="2" customWidth="1"/>
    <col min="10253" max="10496" width="9" style="2"/>
    <col min="10497" max="10497" width="26.75" style="2" customWidth="1"/>
    <col min="10498" max="10498" width="26.375" style="2" customWidth="1"/>
    <col min="10499" max="10500" width="16.25" style="2" customWidth="1"/>
    <col min="10501" max="10502" width="13.75" style="2" customWidth="1"/>
    <col min="10503" max="10503" width="15.375" style="2" customWidth="1"/>
    <col min="10504" max="10508" width="13.75" style="2" customWidth="1"/>
    <col min="10509" max="10752" width="9" style="2"/>
    <col min="10753" max="10753" width="26.75" style="2" customWidth="1"/>
    <col min="10754" max="10754" width="26.375" style="2" customWidth="1"/>
    <col min="10755" max="10756" width="16.25" style="2" customWidth="1"/>
    <col min="10757" max="10758" width="13.75" style="2" customWidth="1"/>
    <col min="10759" max="10759" width="15.375" style="2" customWidth="1"/>
    <col min="10760" max="10764" width="13.75" style="2" customWidth="1"/>
    <col min="10765" max="11008" width="9" style="2"/>
    <col min="11009" max="11009" width="26.75" style="2" customWidth="1"/>
    <col min="11010" max="11010" width="26.375" style="2" customWidth="1"/>
    <col min="11011" max="11012" width="16.25" style="2" customWidth="1"/>
    <col min="11013" max="11014" width="13.75" style="2" customWidth="1"/>
    <col min="11015" max="11015" width="15.375" style="2" customWidth="1"/>
    <col min="11016" max="11020" width="13.75" style="2" customWidth="1"/>
    <col min="11021" max="11264" width="9" style="2"/>
    <col min="11265" max="11265" width="26.75" style="2" customWidth="1"/>
    <col min="11266" max="11266" width="26.375" style="2" customWidth="1"/>
    <col min="11267" max="11268" width="16.25" style="2" customWidth="1"/>
    <col min="11269" max="11270" width="13.75" style="2" customWidth="1"/>
    <col min="11271" max="11271" width="15.375" style="2" customWidth="1"/>
    <col min="11272" max="11276" width="13.75" style="2" customWidth="1"/>
    <col min="11277" max="11520" width="9" style="2"/>
    <col min="11521" max="11521" width="26.75" style="2" customWidth="1"/>
    <col min="11522" max="11522" width="26.375" style="2" customWidth="1"/>
    <col min="11523" max="11524" width="16.25" style="2" customWidth="1"/>
    <col min="11525" max="11526" width="13.75" style="2" customWidth="1"/>
    <col min="11527" max="11527" width="15.375" style="2" customWidth="1"/>
    <col min="11528" max="11532" width="13.75" style="2" customWidth="1"/>
    <col min="11533" max="11776" width="9" style="2"/>
    <col min="11777" max="11777" width="26.75" style="2" customWidth="1"/>
    <col min="11778" max="11778" width="26.375" style="2" customWidth="1"/>
    <col min="11779" max="11780" width="16.25" style="2" customWidth="1"/>
    <col min="11781" max="11782" width="13.75" style="2" customWidth="1"/>
    <col min="11783" max="11783" width="15.375" style="2" customWidth="1"/>
    <col min="11784" max="11788" width="13.75" style="2" customWidth="1"/>
    <col min="11789" max="12032" width="9" style="2"/>
    <col min="12033" max="12033" width="26.75" style="2" customWidth="1"/>
    <col min="12034" max="12034" width="26.375" style="2" customWidth="1"/>
    <col min="12035" max="12036" width="16.25" style="2" customWidth="1"/>
    <col min="12037" max="12038" width="13.75" style="2" customWidth="1"/>
    <col min="12039" max="12039" width="15.375" style="2" customWidth="1"/>
    <col min="12040" max="12044" width="13.75" style="2" customWidth="1"/>
    <col min="12045" max="12288" width="9" style="2"/>
    <col min="12289" max="12289" width="26.75" style="2" customWidth="1"/>
    <col min="12290" max="12290" width="26.375" style="2" customWidth="1"/>
    <col min="12291" max="12292" width="16.25" style="2" customWidth="1"/>
    <col min="12293" max="12294" width="13.75" style="2" customWidth="1"/>
    <col min="12295" max="12295" width="15.375" style="2" customWidth="1"/>
    <col min="12296" max="12300" width="13.75" style="2" customWidth="1"/>
    <col min="12301" max="12544" width="9" style="2"/>
    <col min="12545" max="12545" width="26.75" style="2" customWidth="1"/>
    <col min="12546" max="12546" width="26.375" style="2" customWidth="1"/>
    <col min="12547" max="12548" width="16.25" style="2" customWidth="1"/>
    <col min="12549" max="12550" width="13.75" style="2" customWidth="1"/>
    <col min="12551" max="12551" width="15.375" style="2" customWidth="1"/>
    <col min="12552" max="12556" width="13.75" style="2" customWidth="1"/>
    <col min="12557" max="12800" width="9" style="2"/>
    <col min="12801" max="12801" width="26.75" style="2" customWidth="1"/>
    <col min="12802" max="12802" width="26.375" style="2" customWidth="1"/>
    <col min="12803" max="12804" width="16.25" style="2" customWidth="1"/>
    <col min="12805" max="12806" width="13.75" style="2" customWidth="1"/>
    <col min="12807" max="12807" width="15.375" style="2" customWidth="1"/>
    <col min="12808" max="12812" width="13.75" style="2" customWidth="1"/>
    <col min="12813" max="13056" width="9" style="2"/>
    <col min="13057" max="13057" width="26.75" style="2" customWidth="1"/>
    <col min="13058" max="13058" width="26.375" style="2" customWidth="1"/>
    <col min="13059" max="13060" width="16.25" style="2" customWidth="1"/>
    <col min="13061" max="13062" width="13.75" style="2" customWidth="1"/>
    <col min="13063" max="13063" width="15.375" style="2" customWidth="1"/>
    <col min="13064" max="13068" width="13.75" style="2" customWidth="1"/>
    <col min="13069" max="13312" width="9" style="2"/>
    <col min="13313" max="13313" width="26.75" style="2" customWidth="1"/>
    <col min="13314" max="13314" width="26.375" style="2" customWidth="1"/>
    <col min="13315" max="13316" width="16.25" style="2" customWidth="1"/>
    <col min="13317" max="13318" width="13.75" style="2" customWidth="1"/>
    <col min="13319" max="13319" width="15.375" style="2" customWidth="1"/>
    <col min="13320" max="13324" width="13.75" style="2" customWidth="1"/>
    <col min="13325" max="13568" width="9" style="2"/>
    <col min="13569" max="13569" width="26.75" style="2" customWidth="1"/>
    <col min="13570" max="13570" width="26.375" style="2" customWidth="1"/>
    <col min="13571" max="13572" width="16.25" style="2" customWidth="1"/>
    <col min="13573" max="13574" width="13.75" style="2" customWidth="1"/>
    <col min="13575" max="13575" width="15.375" style="2" customWidth="1"/>
    <col min="13576" max="13580" width="13.75" style="2" customWidth="1"/>
    <col min="13581" max="13824" width="9" style="2"/>
    <col min="13825" max="13825" width="26.75" style="2" customWidth="1"/>
    <col min="13826" max="13826" width="26.375" style="2" customWidth="1"/>
    <col min="13827" max="13828" width="16.25" style="2" customWidth="1"/>
    <col min="13829" max="13830" width="13.75" style="2" customWidth="1"/>
    <col min="13831" max="13831" width="15.375" style="2" customWidth="1"/>
    <col min="13832" max="13836" width="13.75" style="2" customWidth="1"/>
    <col min="13837" max="14080" width="9" style="2"/>
    <col min="14081" max="14081" width="26.75" style="2" customWidth="1"/>
    <col min="14082" max="14082" width="26.375" style="2" customWidth="1"/>
    <col min="14083" max="14084" width="16.25" style="2" customWidth="1"/>
    <col min="14085" max="14086" width="13.75" style="2" customWidth="1"/>
    <col min="14087" max="14087" width="15.375" style="2" customWidth="1"/>
    <col min="14088" max="14092" width="13.75" style="2" customWidth="1"/>
    <col min="14093" max="14336" width="9" style="2"/>
    <col min="14337" max="14337" width="26.75" style="2" customWidth="1"/>
    <col min="14338" max="14338" width="26.375" style="2" customWidth="1"/>
    <col min="14339" max="14340" width="16.25" style="2" customWidth="1"/>
    <col min="14341" max="14342" width="13.75" style="2" customWidth="1"/>
    <col min="14343" max="14343" width="15.375" style="2" customWidth="1"/>
    <col min="14344" max="14348" width="13.75" style="2" customWidth="1"/>
    <col min="14349" max="14592" width="9" style="2"/>
    <col min="14593" max="14593" width="26.75" style="2" customWidth="1"/>
    <col min="14594" max="14594" width="26.375" style="2" customWidth="1"/>
    <col min="14595" max="14596" width="16.25" style="2" customWidth="1"/>
    <col min="14597" max="14598" width="13.75" style="2" customWidth="1"/>
    <col min="14599" max="14599" width="15.375" style="2" customWidth="1"/>
    <col min="14600" max="14604" width="13.75" style="2" customWidth="1"/>
    <col min="14605" max="14848" width="9" style="2"/>
    <col min="14849" max="14849" width="26.75" style="2" customWidth="1"/>
    <col min="14850" max="14850" width="26.375" style="2" customWidth="1"/>
    <col min="14851" max="14852" width="16.25" style="2" customWidth="1"/>
    <col min="14853" max="14854" width="13.75" style="2" customWidth="1"/>
    <col min="14855" max="14855" width="15.375" style="2" customWidth="1"/>
    <col min="14856" max="14860" width="13.75" style="2" customWidth="1"/>
    <col min="14861" max="15104" width="9" style="2"/>
    <col min="15105" max="15105" width="26.75" style="2" customWidth="1"/>
    <col min="15106" max="15106" width="26.375" style="2" customWidth="1"/>
    <col min="15107" max="15108" width="16.25" style="2" customWidth="1"/>
    <col min="15109" max="15110" width="13.75" style="2" customWidth="1"/>
    <col min="15111" max="15111" width="15.375" style="2" customWidth="1"/>
    <col min="15112" max="15116" width="13.75" style="2" customWidth="1"/>
    <col min="15117" max="15360" width="9" style="2"/>
    <col min="15361" max="15361" width="26.75" style="2" customWidth="1"/>
    <col min="15362" max="15362" width="26.375" style="2" customWidth="1"/>
    <col min="15363" max="15364" width="16.25" style="2" customWidth="1"/>
    <col min="15365" max="15366" width="13.75" style="2" customWidth="1"/>
    <col min="15367" max="15367" width="15.375" style="2" customWidth="1"/>
    <col min="15368" max="15372" width="13.75" style="2" customWidth="1"/>
    <col min="15373" max="15616" width="9" style="2"/>
    <col min="15617" max="15617" width="26.75" style="2" customWidth="1"/>
    <col min="15618" max="15618" width="26.375" style="2" customWidth="1"/>
    <col min="15619" max="15620" width="16.25" style="2" customWidth="1"/>
    <col min="15621" max="15622" width="13.75" style="2" customWidth="1"/>
    <col min="15623" max="15623" width="15.375" style="2" customWidth="1"/>
    <col min="15624" max="15628" width="13.75" style="2" customWidth="1"/>
    <col min="15629" max="15872" width="9" style="2"/>
    <col min="15873" max="15873" width="26.75" style="2" customWidth="1"/>
    <col min="15874" max="15874" width="26.375" style="2" customWidth="1"/>
    <col min="15875" max="15876" width="16.25" style="2" customWidth="1"/>
    <col min="15877" max="15878" width="13.75" style="2" customWidth="1"/>
    <col min="15879" max="15879" width="15.375" style="2" customWidth="1"/>
    <col min="15880" max="15884" width="13.75" style="2" customWidth="1"/>
    <col min="15885" max="16128" width="9" style="2"/>
    <col min="16129" max="16129" width="26.75" style="2" customWidth="1"/>
    <col min="16130" max="16130" width="26.375" style="2" customWidth="1"/>
    <col min="16131" max="16132" width="16.25" style="2" customWidth="1"/>
    <col min="16133" max="16134" width="13.75" style="2" customWidth="1"/>
    <col min="16135" max="16135" width="15.375" style="2" customWidth="1"/>
    <col min="16136" max="16140" width="13.75" style="2" customWidth="1"/>
    <col min="16141" max="16384" width="9" style="2"/>
  </cols>
  <sheetData>
    <row r="1" spans="1:12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75" customHeight="1">
      <c r="A2" s="647" t="s">
        <v>0</v>
      </c>
      <c r="B2" s="647"/>
      <c r="C2" s="647"/>
      <c r="D2" s="647"/>
      <c r="E2" s="647"/>
      <c r="F2" s="647"/>
      <c r="G2" s="647"/>
      <c r="H2" s="1"/>
      <c r="I2" s="1"/>
      <c r="J2" s="1"/>
      <c r="K2" s="1"/>
      <c r="L2" s="1"/>
    </row>
    <row r="3" spans="1:12" ht="20.25" customHeight="1">
      <c r="A3" s="648" t="s">
        <v>1</v>
      </c>
      <c r="B3" s="648"/>
      <c r="C3" s="648"/>
      <c r="D3" s="648"/>
      <c r="E3" s="648"/>
      <c r="F3" s="648"/>
      <c r="G3" s="648"/>
      <c r="H3" s="1"/>
      <c r="I3" s="1"/>
      <c r="J3" s="1"/>
      <c r="K3" s="1"/>
      <c r="L3" s="1"/>
    </row>
    <row r="4" spans="1:12" ht="23.25" customHeight="1">
      <c r="A4" s="3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3.25" customHeight="1">
      <c r="A5" s="1"/>
      <c r="B5" s="1"/>
      <c r="C5" s="1"/>
      <c r="D5" s="1"/>
      <c r="E5" s="1"/>
      <c r="F5" s="4"/>
      <c r="G5" s="1"/>
      <c r="H5" s="1"/>
      <c r="I5" s="1"/>
      <c r="J5" s="1"/>
      <c r="K5" s="1"/>
      <c r="L5" s="1"/>
    </row>
    <row r="6" spans="1:12" s="9" customFormat="1" ht="23.25" customHeight="1">
      <c r="A6" s="5" t="s">
        <v>3</v>
      </c>
      <c r="B6" s="6"/>
      <c r="C6" s="6"/>
      <c r="D6" s="6"/>
      <c r="E6" s="6"/>
      <c r="F6" s="6"/>
      <c r="G6" s="7"/>
      <c r="H6" s="8"/>
      <c r="I6" s="8"/>
      <c r="J6" s="8"/>
      <c r="K6" s="8"/>
      <c r="L6" s="8"/>
    </row>
    <row r="7" spans="1:12" s="9" customFormat="1" ht="23.25" customHeight="1">
      <c r="A7" s="10" t="s">
        <v>4</v>
      </c>
      <c r="B7" s="11"/>
      <c r="C7" s="11"/>
      <c r="D7" s="11"/>
      <c r="E7" s="11"/>
      <c r="F7" s="11"/>
      <c r="G7" s="12"/>
      <c r="H7" s="8"/>
      <c r="I7" s="8"/>
      <c r="J7" s="8"/>
      <c r="K7" s="8"/>
      <c r="L7" s="8"/>
    </row>
    <row r="8" spans="1:12" s="9" customFormat="1" ht="23.25" customHeight="1">
      <c r="A8" s="10" t="s">
        <v>5</v>
      </c>
      <c r="B8" s="11"/>
      <c r="C8" s="11"/>
      <c r="D8" s="11"/>
      <c r="E8" s="11"/>
      <c r="F8" s="11"/>
      <c r="G8" s="12"/>
      <c r="H8" s="8"/>
      <c r="I8" s="8"/>
      <c r="J8" s="8"/>
      <c r="K8" s="8"/>
      <c r="L8" s="8"/>
    </row>
    <row r="9" spans="1:12" s="9" customFormat="1" ht="23.25" customHeight="1">
      <c r="A9" s="10" t="s">
        <v>6</v>
      </c>
      <c r="B9" s="11"/>
      <c r="C9" s="11"/>
      <c r="D9" s="11"/>
      <c r="E9" s="11"/>
      <c r="F9" s="11"/>
      <c r="G9" s="12"/>
      <c r="H9" s="8"/>
      <c r="I9" s="8"/>
      <c r="J9" s="8"/>
      <c r="K9" s="8"/>
      <c r="L9" s="8"/>
    </row>
    <row r="10" spans="1:12" s="9" customFormat="1" ht="23.25" customHeight="1">
      <c r="A10" s="10" t="s">
        <v>7</v>
      </c>
      <c r="B10" s="11"/>
      <c r="C10" s="11"/>
      <c r="D10" s="11"/>
      <c r="E10" s="11"/>
      <c r="F10" s="11"/>
      <c r="G10" s="12"/>
      <c r="H10" s="8"/>
      <c r="I10" s="8"/>
      <c r="J10" s="8"/>
      <c r="K10" s="8"/>
      <c r="L10" s="8"/>
    </row>
    <row r="11" spans="1:12" s="9" customFormat="1" ht="23.25" customHeight="1">
      <c r="A11" s="10" t="s">
        <v>8</v>
      </c>
      <c r="B11" s="11"/>
      <c r="C11" s="11"/>
      <c r="D11" s="11"/>
      <c r="E11" s="11"/>
      <c r="F11" s="11"/>
      <c r="G11" s="12"/>
      <c r="H11" s="8"/>
      <c r="I11" s="8"/>
      <c r="J11" s="8"/>
      <c r="K11" s="8"/>
      <c r="L11" s="8"/>
    </row>
    <row r="12" spans="1:12" s="9" customFormat="1" ht="23.25" customHeight="1">
      <c r="A12" s="10" t="s">
        <v>9</v>
      </c>
      <c r="B12" s="11"/>
      <c r="C12" s="11"/>
      <c r="D12" s="11"/>
      <c r="E12" s="11"/>
      <c r="F12" s="11"/>
      <c r="G12" s="12"/>
      <c r="H12" s="8"/>
      <c r="I12" s="8"/>
      <c r="J12" s="8"/>
      <c r="K12" s="8"/>
      <c r="L12" s="8"/>
    </row>
    <row r="13" spans="1:12" s="9" customFormat="1" ht="23.25" customHeight="1">
      <c r="A13" s="10" t="s">
        <v>10</v>
      </c>
      <c r="B13" s="11"/>
      <c r="C13" s="11"/>
      <c r="D13" s="11"/>
      <c r="E13" s="11"/>
      <c r="F13" s="11"/>
      <c r="G13" s="12"/>
      <c r="H13" s="8"/>
      <c r="I13" s="8"/>
      <c r="J13" s="8"/>
      <c r="K13" s="8"/>
      <c r="L13" s="8"/>
    </row>
    <row r="14" spans="1:12" s="9" customFormat="1" ht="23.25" customHeight="1">
      <c r="A14" s="10" t="s">
        <v>11</v>
      </c>
      <c r="B14" s="11"/>
      <c r="C14" s="11"/>
      <c r="D14" s="11"/>
      <c r="E14" s="11"/>
      <c r="F14" s="11"/>
      <c r="G14" s="12"/>
      <c r="H14" s="8"/>
      <c r="I14" s="8"/>
      <c r="J14" s="8"/>
      <c r="K14" s="8"/>
      <c r="L14" s="8"/>
    </row>
    <row r="15" spans="1:12" s="9" customFormat="1" ht="23.25" customHeight="1">
      <c r="A15" s="10" t="s">
        <v>12</v>
      </c>
      <c r="B15" s="11"/>
      <c r="C15" s="11"/>
      <c r="D15" s="11"/>
      <c r="E15" s="11"/>
      <c r="F15" s="11"/>
      <c r="G15" s="12"/>
      <c r="H15" s="8"/>
      <c r="I15" s="8"/>
      <c r="J15" s="8"/>
      <c r="K15" s="8"/>
      <c r="L15" s="8"/>
    </row>
    <row r="16" spans="1:12" s="9" customFormat="1" ht="23.25" customHeight="1">
      <c r="A16" s="10" t="s">
        <v>13</v>
      </c>
      <c r="B16" s="11"/>
      <c r="C16" s="11"/>
      <c r="D16" s="11"/>
      <c r="E16" s="11"/>
      <c r="F16" s="11"/>
      <c r="G16" s="12"/>
      <c r="H16" s="8"/>
      <c r="I16" s="8"/>
      <c r="J16" s="8"/>
      <c r="K16" s="8"/>
      <c r="L16" s="8"/>
    </row>
    <row r="17" spans="1:12" s="9" customFormat="1" ht="23.25" customHeight="1">
      <c r="A17" s="10" t="s">
        <v>14</v>
      </c>
      <c r="B17" s="11"/>
      <c r="C17" s="11"/>
      <c r="D17" s="11"/>
      <c r="E17" s="11"/>
      <c r="F17" s="11"/>
      <c r="G17" s="12"/>
      <c r="H17" s="8"/>
      <c r="I17" s="8"/>
      <c r="J17" s="8"/>
      <c r="K17" s="8"/>
      <c r="L17" s="8"/>
    </row>
    <row r="18" spans="1:12" s="9" customFormat="1" ht="23.25" customHeight="1">
      <c r="A18" s="10" t="s">
        <v>15</v>
      </c>
      <c r="B18" s="11"/>
      <c r="C18" s="11"/>
      <c r="D18" s="11"/>
      <c r="E18" s="11"/>
      <c r="F18" s="11"/>
      <c r="G18" s="12"/>
      <c r="H18" s="8"/>
      <c r="I18" s="8"/>
      <c r="J18" s="8"/>
      <c r="K18" s="8"/>
      <c r="L18" s="8"/>
    </row>
    <row r="19" spans="1:12" s="9" customFormat="1" ht="23.25" customHeight="1">
      <c r="A19" s="10" t="s">
        <v>16</v>
      </c>
      <c r="B19" s="11"/>
      <c r="C19" s="11"/>
      <c r="D19" s="11"/>
      <c r="E19" s="11"/>
      <c r="F19" s="11"/>
      <c r="G19" s="12"/>
      <c r="H19" s="8"/>
      <c r="I19" s="8"/>
      <c r="J19" s="8"/>
      <c r="K19" s="8"/>
      <c r="L19" s="8"/>
    </row>
    <row r="20" spans="1:12" s="9" customFormat="1" ht="23.25" customHeight="1">
      <c r="A20" s="10" t="s">
        <v>17</v>
      </c>
      <c r="B20" s="11"/>
      <c r="C20" s="11"/>
      <c r="D20" s="11"/>
      <c r="E20" s="11"/>
      <c r="F20" s="11"/>
      <c r="G20" s="12"/>
      <c r="H20" s="8"/>
      <c r="I20" s="8"/>
      <c r="J20" s="8"/>
      <c r="K20" s="8"/>
      <c r="L20" s="8"/>
    </row>
    <row r="21" spans="1:12" s="9" customFormat="1" ht="23.25" customHeight="1">
      <c r="A21" s="10" t="s">
        <v>18</v>
      </c>
      <c r="B21" s="11"/>
      <c r="C21" s="11"/>
      <c r="D21" s="11"/>
      <c r="E21" s="11"/>
      <c r="F21" s="11"/>
      <c r="G21" s="12"/>
      <c r="H21" s="8"/>
      <c r="I21" s="8"/>
      <c r="J21" s="8"/>
      <c r="K21" s="8"/>
      <c r="L21" s="8"/>
    </row>
    <row r="22" spans="1:12" s="9" customFormat="1" ht="23.25" customHeight="1">
      <c r="A22" s="10" t="s">
        <v>19</v>
      </c>
      <c r="B22" s="11"/>
      <c r="C22" s="11"/>
      <c r="D22" s="11"/>
      <c r="E22" s="11"/>
      <c r="F22" s="11"/>
      <c r="G22" s="12"/>
      <c r="H22" s="8"/>
      <c r="I22" s="8"/>
      <c r="J22" s="8"/>
      <c r="K22" s="8"/>
      <c r="L22" s="8"/>
    </row>
    <row r="23" spans="1:12" s="9" customFormat="1" ht="23.25" customHeight="1">
      <c r="A23" s="10" t="s">
        <v>20</v>
      </c>
      <c r="B23" s="11"/>
      <c r="C23" s="11"/>
      <c r="D23" s="11"/>
      <c r="E23" s="11"/>
      <c r="F23" s="11"/>
      <c r="G23" s="12"/>
      <c r="H23" s="8"/>
      <c r="I23" s="8"/>
      <c r="J23" s="8"/>
      <c r="K23" s="8"/>
      <c r="L23" s="8"/>
    </row>
    <row r="24" spans="1:12" s="9" customFormat="1" ht="23.25" customHeight="1">
      <c r="A24" s="10" t="s">
        <v>21</v>
      </c>
      <c r="B24" s="11"/>
      <c r="C24" s="11"/>
      <c r="D24" s="11"/>
      <c r="E24" s="11"/>
      <c r="F24" s="11"/>
      <c r="G24" s="12"/>
      <c r="H24" s="8"/>
      <c r="I24" s="8"/>
      <c r="J24" s="8"/>
      <c r="K24" s="8"/>
      <c r="L24" s="8"/>
    </row>
    <row r="25" spans="1:12" s="9" customFormat="1" ht="23.25" customHeight="1">
      <c r="A25" s="10" t="s">
        <v>22</v>
      </c>
      <c r="B25" s="11"/>
      <c r="C25" s="11"/>
      <c r="D25" s="11"/>
      <c r="E25" s="11"/>
      <c r="F25" s="11"/>
      <c r="G25" s="12"/>
      <c r="H25" s="8"/>
      <c r="I25" s="8"/>
      <c r="J25" s="8"/>
      <c r="K25" s="8"/>
      <c r="L25" s="8"/>
    </row>
    <row r="26" spans="1:12" s="9" customFormat="1" ht="23.25" customHeight="1">
      <c r="A26" s="10" t="s">
        <v>23</v>
      </c>
      <c r="B26" s="11"/>
      <c r="C26" s="11"/>
      <c r="D26" s="11"/>
      <c r="E26" s="11"/>
      <c r="F26" s="11"/>
      <c r="G26" s="12"/>
      <c r="H26" s="8"/>
      <c r="I26" s="8"/>
      <c r="J26" s="8"/>
      <c r="K26" s="8"/>
      <c r="L26" s="8"/>
    </row>
    <row r="27" spans="1:12" s="9" customFormat="1" ht="23.25" customHeight="1">
      <c r="A27" s="10"/>
      <c r="B27" s="11"/>
      <c r="C27" s="11"/>
      <c r="D27" s="11"/>
      <c r="E27" s="11"/>
      <c r="F27" s="11"/>
      <c r="G27" s="12"/>
      <c r="H27" s="8"/>
      <c r="I27" s="8"/>
      <c r="J27" s="8"/>
      <c r="K27" s="8"/>
      <c r="L27" s="8"/>
    </row>
    <row r="28" spans="1:12" s="9" customFormat="1" ht="23.25" customHeight="1">
      <c r="A28" s="10" t="s">
        <v>24</v>
      </c>
      <c r="B28" s="11"/>
      <c r="C28" s="11"/>
      <c r="D28" s="11"/>
      <c r="E28" s="11"/>
      <c r="F28" s="11"/>
      <c r="G28" s="12"/>
      <c r="H28" s="8"/>
      <c r="I28" s="8"/>
      <c r="J28" s="8"/>
      <c r="K28" s="8"/>
      <c r="L28" s="8"/>
    </row>
    <row r="29" spans="1:12" s="9" customFormat="1" ht="23.25" customHeight="1">
      <c r="A29" s="10" t="s">
        <v>25</v>
      </c>
      <c r="B29" s="11"/>
      <c r="C29" s="11"/>
      <c r="D29" s="11"/>
      <c r="E29" s="11"/>
      <c r="F29" s="11"/>
      <c r="G29" s="12"/>
      <c r="H29" s="8"/>
      <c r="I29" s="8"/>
      <c r="J29" s="8"/>
      <c r="K29" s="8"/>
      <c r="L29" s="8"/>
    </row>
    <row r="30" spans="1:12" s="9" customFormat="1" ht="23.25" customHeight="1">
      <c r="A30" s="10" t="s">
        <v>26</v>
      </c>
      <c r="B30" s="11"/>
      <c r="C30" s="11"/>
      <c r="D30" s="11"/>
      <c r="E30" s="11"/>
      <c r="F30" s="11"/>
      <c r="G30" s="12"/>
      <c r="H30" s="8"/>
      <c r="I30" s="8"/>
      <c r="J30" s="8"/>
      <c r="K30" s="8"/>
      <c r="L30" s="8"/>
    </row>
    <row r="31" spans="1:12" s="9" customFormat="1" ht="23.25" customHeight="1">
      <c r="A31" s="10" t="s">
        <v>27</v>
      </c>
      <c r="B31" s="11"/>
      <c r="C31" s="11"/>
      <c r="D31" s="11"/>
      <c r="E31" s="11"/>
      <c r="F31" s="11"/>
      <c r="G31" s="12"/>
      <c r="H31" s="8"/>
      <c r="I31" s="8"/>
      <c r="J31" s="8"/>
      <c r="K31" s="8"/>
      <c r="L31" s="8"/>
    </row>
    <row r="32" spans="1:12" s="9" customFormat="1" ht="23.25" customHeight="1">
      <c r="A32" s="10" t="s">
        <v>28</v>
      </c>
      <c r="B32" s="11"/>
      <c r="C32" s="11"/>
      <c r="D32" s="11"/>
      <c r="E32" s="11"/>
      <c r="F32" s="11"/>
      <c r="G32" s="12"/>
      <c r="H32" s="8"/>
      <c r="I32" s="8"/>
      <c r="J32" s="8"/>
      <c r="K32" s="8"/>
      <c r="L32" s="8"/>
    </row>
    <row r="33" spans="1:12" s="9" customFormat="1" ht="23.25" customHeight="1">
      <c r="A33" s="10" t="s">
        <v>29</v>
      </c>
      <c r="B33" s="11"/>
      <c r="C33" s="11"/>
      <c r="D33" s="11"/>
      <c r="E33" s="11"/>
      <c r="F33" s="11"/>
      <c r="G33" s="12"/>
      <c r="H33" s="8"/>
      <c r="I33" s="8"/>
      <c r="J33" s="8"/>
      <c r="K33" s="8"/>
      <c r="L33" s="8"/>
    </row>
    <row r="34" spans="1:12" s="9" customFormat="1" ht="23.25" customHeight="1">
      <c r="A34" s="10" t="s">
        <v>30</v>
      </c>
      <c r="B34" s="11"/>
      <c r="C34" s="11"/>
      <c r="D34" s="11"/>
      <c r="E34" s="11"/>
      <c r="F34" s="11"/>
      <c r="G34" s="12"/>
      <c r="H34" s="8"/>
      <c r="I34" s="8"/>
      <c r="J34" s="8"/>
      <c r="K34" s="8"/>
      <c r="L34" s="8"/>
    </row>
    <row r="35" spans="1:12" s="9" customFormat="1" ht="23.25" customHeight="1">
      <c r="A35" s="10" t="s">
        <v>31</v>
      </c>
      <c r="B35" s="11"/>
      <c r="C35" s="11"/>
      <c r="D35" s="11"/>
      <c r="E35" s="11"/>
      <c r="F35" s="11"/>
      <c r="G35" s="12"/>
      <c r="H35" s="8"/>
      <c r="I35" s="8"/>
      <c r="J35" s="8"/>
      <c r="K35" s="8"/>
      <c r="L35" s="8"/>
    </row>
    <row r="36" spans="1:12" s="9" customFormat="1" ht="23.25" customHeight="1">
      <c r="A36" s="10" t="s">
        <v>32</v>
      </c>
      <c r="B36" s="11"/>
      <c r="C36" s="11"/>
      <c r="D36" s="11"/>
      <c r="E36" s="11"/>
      <c r="F36" s="11"/>
      <c r="G36" s="12"/>
      <c r="H36" s="8"/>
      <c r="I36" s="8"/>
      <c r="J36" s="8"/>
      <c r="K36" s="8"/>
      <c r="L36" s="8"/>
    </row>
    <row r="37" spans="1:12" s="9" customFormat="1" ht="23.25" customHeight="1">
      <c r="A37" s="10" t="s">
        <v>33</v>
      </c>
      <c r="B37" s="11"/>
      <c r="C37" s="11"/>
      <c r="D37" s="11"/>
      <c r="E37" s="11"/>
      <c r="F37" s="11"/>
      <c r="G37" s="12"/>
      <c r="H37" s="8"/>
      <c r="I37" s="8"/>
      <c r="J37" s="8"/>
      <c r="K37" s="8"/>
      <c r="L37" s="8"/>
    </row>
    <row r="38" spans="1:12" s="9" customFormat="1" ht="23.25" customHeight="1">
      <c r="A38" s="10" t="s">
        <v>34</v>
      </c>
      <c r="B38" s="11"/>
      <c r="C38" s="11"/>
      <c r="D38" s="11"/>
      <c r="E38" s="11"/>
      <c r="F38" s="11"/>
      <c r="G38" s="12"/>
      <c r="H38" s="8"/>
      <c r="I38" s="8"/>
      <c r="J38" s="8"/>
      <c r="K38" s="8"/>
      <c r="L38" s="8"/>
    </row>
    <row r="39" spans="1:12" s="9" customFormat="1" ht="23.25" customHeight="1">
      <c r="A39" s="10" t="s">
        <v>35</v>
      </c>
      <c r="B39" s="11"/>
      <c r="C39" s="11"/>
      <c r="D39" s="11"/>
      <c r="E39" s="11"/>
      <c r="F39" s="11"/>
      <c r="G39" s="12"/>
      <c r="H39" s="8"/>
      <c r="I39" s="8"/>
      <c r="J39" s="8"/>
      <c r="K39" s="8"/>
      <c r="L39" s="8"/>
    </row>
    <row r="40" spans="1:12" s="9" customFormat="1" ht="23.25" customHeight="1">
      <c r="A40" s="10" t="s">
        <v>36</v>
      </c>
      <c r="B40" s="11"/>
      <c r="C40" s="11"/>
      <c r="D40" s="11"/>
      <c r="E40" s="11"/>
      <c r="F40" s="11"/>
      <c r="G40" s="12"/>
      <c r="H40" s="8"/>
      <c r="I40" s="8"/>
      <c r="J40" s="8"/>
      <c r="K40" s="8"/>
      <c r="L40" s="8"/>
    </row>
    <row r="41" spans="1:12" s="9" customFormat="1" ht="23.25" customHeight="1">
      <c r="A41" s="13"/>
      <c r="B41" s="14"/>
      <c r="C41" s="14"/>
      <c r="D41" s="14"/>
      <c r="E41" s="14"/>
      <c r="F41" s="14"/>
      <c r="G41" s="15"/>
      <c r="H41" s="8"/>
      <c r="I41" s="8"/>
      <c r="J41" s="8"/>
      <c r="K41" s="8"/>
      <c r="L41" s="8"/>
    </row>
    <row r="42" spans="1:12" s="9" customFormat="1" ht="23.25" customHeight="1">
      <c r="A42" s="10" t="s">
        <v>37</v>
      </c>
      <c r="B42" s="11"/>
      <c r="C42" s="11"/>
      <c r="D42" s="11"/>
      <c r="E42" s="11"/>
      <c r="F42" s="11"/>
      <c r="G42" s="12"/>
      <c r="H42" s="8"/>
      <c r="I42" s="8"/>
      <c r="J42" s="8"/>
      <c r="K42" s="8"/>
      <c r="L42" s="8"/>
    </row>
    <row r="43" spans="1:12" s="9" customFormat="1" ht="23.25" customHeight="1">
      <c r="A43" s="10" t="s">
        <v>38</v>
      </c>
      <c r="B43" s="11"/>
      <c r="C43" s="11"/>
      <c r="D43" s="11"/>
      <c r="E43" s="11"/>
      <c r="F43" s="11"/>
      <c r="G43" s="12"/>
      <c r="H43" s="8"/>
      <c r="I43" s="8"/>
      <c r="J43" s="8"/>
      <c r="K43" s="8"/>
      <c r="L43" s="8"/>
    </row>
    <row r="44" spans="1:12" s="9" customFormat="1" ht="23.25" customHeight="1">
      <c r="A44" s="10" t="s">
        <v>39</v>
      </c>
      <c r="B44" s="11"/>
      <c r="C44" s="11"/>
      <c r="D44" s="11"/>
      <c r="E44" s="11"/>
      <c r="F44" s="11"/>
      <c r="G44" s="12"/>
      <c r="H44" s="8"/>
      <c r="I44" s="8"/>
      <c r="J44" s="8"/>
      <c r="K44" s="8"/>
      <c r="L44" s="8"/>
    </row>
    <row r="45" spans="1:12" s="9" customFormat="1" ht="23.25" customHeight="1">
      <c r="A45" s="13" t="s">
        <v>40</v>
      </c>
      <c r="B45" s="14"/>
      <c r="C45" s="14"/>
      <c r="D45" s="14"/>
      <c r="E45" s="14"/>
      <c r="F45" s="14"/>
      <c r="G45" s="15"/>
      <c r="H45" s="8"/>
      <c r="I45" s="8"/>
      <c r="J45" s="8"/>
      <c r="K45" s="8"/>
      <c r="L45" s="8"/>
    </row>
    <row r="46" spans="1:12" s="9" customFormat="1" ht="23.25" customHeight="1">
      <c r="A46" s="10" t="s">
        <v>41</v>
      </c>
      <c r="B46" s="11"/>
      <c r="C46" s="11"/>
      <c r="D46" s="11"/>
      <c r="E46" s="11"/>
      <c r="F46" s="11"/>
      <c r="G46" s="12"/>
      <c r="H46" s="8"/>
      <c r="I46" s="8"/>
      <c r="J46" s="8"/>
      <c r="K46" s="8"/>
      <c r="L46" s="8"/>
    </row>
    <row r="47" spans="1:12" s="9" customFormat="1" ht="23.25" customHeight="1">
      <c r="A47" s="10" t="s">
        <v>42</v>
      </c>
      <c r="B47" s="11"/>
      <c r="C47" s="11"/>
      <c r="D47" s="11"/>
      <c r="E47" s="11"/>
      <c r="F47" s="11"/>
      <c r="G47" s="12"/>
      <c r="H47" s="8"/>
      <c r="I47" s="8"/>
      <c r="J47" s="8"/>
      <c r="K47" s="8"/>
      <c r="L47" s="8"/>
    </row>
    <row r="48" spans="1:12" s="9" customFormat="1" ht="23.25" customHeight="1">
      <c r="A48" s="13" t="s">
        <v>43</v>
      </c>
      <c r="B48" s="14"/>
      <c r="C48" s="14"/>
      <c r="D48" s="14"/>
      <c r="E48" s="14"/>
      <c r="F48" s="14"/>
      <c r="G48" s="15"/>
      <c r="H48" s="8"/>
      <c r="I48" s="8"/>
      <c r="J48" s="8"/>
      <c r="K48" s="8"/>
      <c r="L48" s="8"/>
    </row>
    <row r="49" spans="1:12" s="9" customFormat="1" ht="23.25" customHeight="1">
      <c r="A49" s="10" t="s">
        <v>44</v>
      </c>
      <c r="B49" s="11"/>
      <c r="C49" s="11"/>
      <c r="D49" s="11"/>
      <c r="E49" s="11"/>
      <c r="F49" s="11"/>
      <c r="G49" s="12"/>
      <c r="H49" s="8"/>
      <c r="I49" s="8"/>
      <c r="J49" s="8"/>
      <c r="K49" s="8"/>
      <c r="L49" s="8"/>
    </row>
    <row r="50" spans="1:12" s="9" customFormat="1" ht="23.25" customHeight="1">
      <c r="A50" s="10" t="s">
        <v>45</v>
      </c>
      <c r="B50" s="11"/>
      <c r="C50" s="11"/>
      <c r="D50" s="11"/>
      <c r="E50" s="11"/>
      <c r="F50" s="11"/>
      <c r="G50" s="12"/>
      <c r="H50" s="8"/>
      <c r="I50" s="8"/>
      <c r="J50" s="8"/>
      <c r="K50" s="8"/>
      <c r="L50" s="8"/>
    </row>
    <row r="51" spans="1:12" s="9" customFormat="1" ht="23.25" customHeight="1">
      <c r="A51" s="10" t="s">
        <v>46</v>
      </c>
      <c r="B51" s="11"/>
      <c r="C51" s="11"/>
      <c r="D51" s="11"/>
      <c r="E51" s="11"/>
      <c r="F51" s="11"/>
      <c r="G51" s="12"/>
      <c r="H51" s="8"/>
      <c r="I51" s="8"/>
      <c r="J51" s="8"/>
      <c r="K51" s="8"/>
      <c r="L51" s="8"/>
    </row>
    <row r="52" spans="1:12" s="9" customFormat="1" ht="23.25" customHeight="1">
      <c r="A52" s="13"/>
      <c r="B52" s="14"/>
      <c r="C52" s="14"/>
      <c r="D52" s="14"/>
      <c r="E52" s="14"/>
      <c r="F52" s="14"/>
      <c r="G52" s="15"/>
      <c r="H52" s="8"/>
      <c r="I52" s="8"/>
      <c r="J52" s="8"/>
      <c r="K52" s="8"/>
      <c r="L52" s="8"/>
    </row>
    <row r="53" spans="1:12" s="9" customFormat="1" ht="23.25" customHeight="1">
      <c r="A53" s="10" t="s">
        <v>47</v>
      </c>
      <c r="B53" s="11"/>
      <c r="C53" s="11"/>
      <c r="D53" s="11"/>
      <c r="E53" s="11"/>
      <c r="F53" s="11"/>
      <c r="G53" s="12"/>
      <c r="H53" s="8"/>
      <c r="I53" s="8"/>
      <c r="J53" s="8"/>
      <c r="K53" s="8"/>
      <c r="L53" s="8"/>
    </row>
    <row r="54" spans="1:12" s="9" customFormat="1" ht="23.25" customHeight="1">
      <c r="A54" s="13" t="s">
        <v>48</v>
      </c>
      <c r="B54" s="14"/>
      <c r="C54" s="14"/>
      <c r="D54" s="14"/>
      <c r="E54" s="14"/>
      <c r="F54" s="14"/>
      <c r="G54" s="15"/>
      <c r="H54" s="8"/>
      <c r="I54" s="8"/>
      <c r="J54" s="8"/>
      <c r="K54" s="8"/>
      <c r="L54" s="8"/>
    </row>
    <row r="55" spans="1:12" s="9" customFormat="1" ht="23.25" customHeight="1">
      <c r="A55" s="10" t="s">
        <v>49</v>
      </c>
      <c r="B55" s="11"/>
      <c r="C55" s="11"/>
      <c r="D55" s="11"/>
      <c r="E55" s="11"/>
      <c r="F55" s="11"/>
      <c r="G55" s="12"/>
      <c r="H55" s="8"/>
      <c r="I55" s="8"/>
      <c r="J55" s="8"/>
      <c r="K55" s="8"/>
      <c r="L55" s="8"/>
    </row>
    <row r="56" spans="1:12" s="9" customFormat="1" ht="23.25" customHeight="1">
      <c r="A56" s="10" t="s">
        <v>50</v>
      </c>
      <c r="B56" s="11"/>
      <c r="C56" s="11"/>
      <c r="D56" s="11"/>
      <c r="E56" s="11"/>
      <c r="F56" s="11"/>
      <c r="G56" s="12"/>
      <c r="H56" s="8"/>
      <c r="I56" s="8"/>
      <c r="J56" s="8"/>
      <c r="K56" s="8"/>
      <c r="L56" s="8"/>
    </row>
    <row r="57" spans="1:12" s="9" customFormat="1" ht="23.25" customHeight="1">
      <c r="A57" s="10" t="s">
        <v>51</v>
      </c>
      <c r="B57" s="11"/>
      <c r="C57" s="11"/>
      <c r="D57" s="11"/>
      <c r="E57" s="11"/>
      <c r="F57" s="11"/>
      <c r="G57" s="12"/>
      <c r="H57" s="8"/>
      <c r="I57" s="8"/>
      <c r="J57" s="8"/>
      <c r="K57" s="8"/>
      <c r="L57" s="8"/>
    </row>
    <row r="58" spans="1:12" s="9" customFormat="1" ht="23.25" customHeight="1">
      <c r="A58" s="13" t="s">
        <v>52</v>
      </c>
      <c r="B58" s="14"/>
      <c r="C58" s="14"/>
      <c r="D58" s="14"/>
      <c r="E58" s="14"/>
      <c r="F58" s="14"/>
      <c r="G58" s="15"/>
      <c r="H58" s="8"/>
      <c r="I58" s="8"/>
      <c r="J58" s="8"/>
      <c r="K58" s="8"/>
      <c r="L58" s="8"/>
    </row>
    <row r="59" spans="1:12" s="9" customFormat="1" ht="23.25" customHeight="1">
      <c r="A59" s="10" t="s">
        <v>53</v>
      </c>
      <c r="B59" s="11"/>
      <c r="C59" s="11"/>
      <c r="D59" s="11"/>
      <c r="E59" s="11"/>
      <c r="F59" s="11"/>
      <c r="G59" s="12"/>
      <c r="H59" s="8"/>
      <c r="I59" s="8"/>
      <c r="J59" s="8"/>
      <c r="K59" s="8"/>
      <c r="L59" s="8"/>
    </row>
    <row r="60" spans="1:12" s="9" customFormat="1" ht="23.25" customHeight="1">
      <c r="A60" s="10" t="s">
        <v>54</v>
      </c>
      <c r="B60" s="11"/>
      <c r="C60" s="11"/>
      <c r="D60" s="11"/>
      <c r="E60" s="11"/>
      <c r="F60" s="11"/>
      <c r="G60" s="12"/>
      <c r="H60" s="8"/>
      <c r="I60" s="8"/>
      <c r="J60" s="8"/>
      <c r="K60" s="8"/>
      <c r="L60" s="8"/>
    </row>
    <row r="61" spans="1:12" s="9" customFormat="1" ht="23.25" customHeight="1">
      <c r="A61" s="13" t="s">
        <v>55</v>
      </c>
      <c r="B61" s="14"/>
      <c r="C61" s="14"/>
      <c r="D61" s="14"/>
      <c r="E61" s="14"/>
      <c r="F61" s="14"/>
      <c r="G61" s="15"/>
      <c r="H61" s="8"/>
      <c r="I61" s="8"/>
      <c r="J61" s="8"/>
      <c r="K61" s="8"/>
      <c r="L61" s="8"/>
    </row>
    <row r="62" spans="1:12" s="9" customFormat="1" ht="23.25" customHeight="1">
      <c r="A62" s="13"/>
      <c r="B62" s="14"/>
      <c r="C62" s="14"/>
      <c r="D62" s="14"/>
      <c r="E62" s="14"/>
      <c r="F62" s="14"/>
      <c r="G62" s="15"/>
      <c r="H62" s="8"/>
      <c r="I62" s="8"/>
      <c r="J62" s="8"/>
      <c r="K62" s="8"/>
      <c r="L62" s="8"/>
    </row>
    <row r="63" spans="1:12" s="9" customFormat="1" ht="23.25" customHeight="1">
      <c r="A63" s="10" t="s">
        <v>56</v>
      </c>
      <c r="B63" s="11"/>
      <c r="C63" s="11"/>
      <c r="D63" s="11"/>
      <c r="E63" s="11"/>
      <c r="F63" s="11"/>
      <c r="G63" s="12"/>
      <c r="H63" s="8"/>
      <c r="I63" s="8"/>
      <c r="J63" s="8"/>
      <c r="K63" s="8"/>
      <c r="L63" s="8"/>
    </row>
    <row r="64" spans="1:12" s="9" customFormat="1" ht="23.25" customHeight="1">
      <c r="A64" s="10" t="s">
        <v>57</v>
      </c>
      <c r="B64" s="11"/>
      <c r="C64" s="11"/>
      <c r="D64" s="11"/>
      <c r="E64" s="11"/>
      <c r="F64" s="11"/>
      <c r="G64" s="12"/>
      <c r="H64" s="8"/>
      <c r="I64" s="8"/>
      <c r="J64" s="8"/>
      <c r="K64" s="8"/>
      <c r="L64" s="8"/>
    </row>
    <row r="65" spans="1:12" s="9" customFormat="1" ht="23.25" customHeight="1">
      <c r="A65" s="10" t="s">
        <v>58</v>
      </c>
      <c r="B65" s="11"/>
      <c r="C65" s="11"/>
      <c r="D65" s="11"/>
      <c r="E65" s="11"/>
      <c r="F65" s="11"/>
      <c r="G65" s="12"/>
      <c r="H65" s="8"/>
      <c r="I65" s="8"/>
      <c r="J65" s="8"/>
      <c r="K65" s="8"/>
      <c r="L65" s="8"/>
    </row>
    <row r="66" spans="1:12" s="9" customFormat="1" ht="23.25" customHeight="1">
      <c r="A66" s="13" t="s">
        <v>59</v>
      </c>
      <c r="B66" s="14"/>
      <c r="C66" s="14"/>
      <c r="D66" s="14"/>
      <c r="E66" s="14"/>
      <c r="F66" s="14"/>
      <c r="G66" s="15"/>
      <c r="H66" s="8"/>
      <c r="I66" s="8"/>
      <c r="J66" s="8"/>
      <c r="K66" s="8"/>
      <c r="L66" s="8"/>
    </row>
    <row r="67" spans="1:12" s="9" customFormat="1" ht="23.25" customHeight="1">
      <c r="A67" s="10" t="s">
        <v>60</v>
      </c>
      <c r="B67" s="11"/>
      <c r="C67" s="11"/>
      <c r="D67" s="11"/>
      <c r="E67" s="11"/>
      <c r="F67" s="11"/>
      <c r="G67" s="12"/>
      <c r="H67" s="8"/>
      <c r="I67" s="8"/>
      <c r="J67" s="8"/>
      <c r="K67" s="8"/>
      <c r="L67" s="8"/>
    </row>
    <row r="68" spans="1:12" s="9" customFormat="1" ht="23.25" customHeight="1">
      <c r="A68" s="10" t="s">
        <v>61</v>
      </c>
      <c r="B68" s="11"/>
      <c r="C68" s="11"/>
      <c r="D68" s="11"/>
      <c r="E68" s="11"/>
      <c r="F68" s="11"/>
      <c r="G68" s="12"/>
      <c r="H68" s="8"/>
      <c r="I68" s="8"/>
      <c r="J68" s="8"/>
      <c r="K68" s="8"/>
      <c r="L68" s="8"/>
    </row>
    <row r="69" spans="1:12" s="9" customFormat="1" ht="23.25" customHeight="1">
      <c r="A69" s="13"/>
      <c r="B69" s="14"/>
      <c r="C69" s="14"/>
      <c r="D69" s="14"/>
      <c r="E69" s="14"/>
      <c r="F69" s="14"/>
      <c r="G69" s="15"/>
      <c r="H69" s="8"/>
      <c r="I69" s="8"/>
      <c r="J69" s="8"/>
      <c r="K69" s="8"/>
      <c r="L69" s="8"/>
    </row>
    <row r="70" spans="1:12" s="9" customFormat="1" ht="23.25" customHeight="1">
      <c r="A70" s="10" t="s">
        <v>62</v>
      </c>
      <c r="B70" s="11"/>
      <c r="C70" s="11"/>
      <c r="D70" s="11"/>
      <c r="E70" s="11"/>
      <c r="F70" s="11"/>
      <c r="G70" s="12"/>
      <c r="H70" s="8"/>
      <c r="I70" s="8"/>
      <c r="J70" s="8"/>
      <c r="K70" s="8"/>
      <c r="L70" s="8"/>
    </row>
    <row r="71" spans="1:12" s="9" customFormat="1" ht="23.25" customHeight="1">
      <c r="A71" s="10" t="s">
        <v>63</v>
      </c>
      <c r="B71" s="11"/>
      <c r="C71" s="11"/>
      <c r="D71" s="11"/>
      <c r="E71" s="11"/>
      <c r="F71" s="11"/>
      <c r="G71" s="12"/>
      <c r="H71" s="8"/>
      <c r="I71" s="8"/>
      <c r="J71" s="8"/>
      <c r="K71" s="8"/>
      <c r="L71" s="8"/>
    </row>
    <row r="72" spans="1:12" s="9" customFormat="1" ht="23.25" customHeight="1">
      <c r="A72" s="10" t="s">
        <v>64</v>
      </c>
      <c r="B72" s="11"/>
      <c r="C72" s="11"/>
      <c r="D72" s="11"/>
      <c r="E72" s="11"/>
      <c r="F72" s="11"/>
      <c r="G72" s="12"/>
      <c r="H72" s="8"/>
      <c r="I72" s="8"/>
      <c r="J72" s="8"/>
      <c r="K72" s="8"/>
      <c r="L72" s="8"/>
    </row>
    <row r="73" spans="1:12" s="9" customFormat="1" ht="23.25" customHeight="1">
      <c r="A73" s="13" t="s">
        <v>65</v>
      </c>
      <c r="B73" s="14"/>
      <c r="C73" s="14"/>
      <c r="D73" s="14"/>
      <c r="E73" s="14"/>
      <c r="F73" s="14"/>
      <c r="G73" s="15"/>
      <c r="H73" s="8"/>
      <c r="I73" s="8"/>
      <c r="J73" s="8"/>
      <c r="K73" s="8"/>
      <c r="L73" s="8"/>
    </row>
    <row r="74" spans="1:12" s="9" customFormat="1" ht="23.25" customHeight="1">
      <c r="A74" s="10" t="s">
        <v>66</v>
      </c>
      <c r="B74" s="11"/>
      <c r="C74" s="11"/>
      <c r="D74" s="11"/>
      <c r="E74" s="11"/>
      <c r="F74" s="11"/>
      <c r="G74" s="12"/>
      <c r="H74" s="8"/>
      <c r="I74" s="8"/>
      <c r="J74" s="8"/>
      <c r="K74" s="8"/>
      <c r="L74" s="8"/>
    </row>
    <row r="75" spans="1:12" s="9" customFormat="1" ht="23.25" customHeight="1">
      <c r="A75" s="13" t="s">
        <v>67</v>
      </c>
      <c r="B75" s="14"/>
      <c r="C75" s="14"/>
      <c r="D75" s="14"/>
      <c r="E75" s="14"/>
      <c r="F75" s="14"/>
      <c r="G75" s="15"/>
      <c r="H75" s="8"/>
      <c r="I75" s="8"/>
      <c r="J75" s="8"/>
      <c r="K75" s="8"/>
      <c r="L75" s="8"/>
    </row>
    <row r="76" spans="1:12" s="9" customFormat="1" ht="23.25" customHeight="1">
      <c r="A76" s="10" t="s">
        <v>68</v>
      </c>
      <c r="B76" s="11"/>
      <c r="C76" s="11"/>
      <c r="D76" s="11"/>
      <c r="E76" s="11"/>
      <c r="F76" s="11"/>
      <c r="G76" s="12"/>
      <c r="H76" s="8"/>
      <c r="I76" s="8"/>
      <c r="J76" s="8"/>
      <c r="K76" s="8"/>
      <c r="L76" s="8"/>
    </row>
    <row r="77" spans="1:12" ht="20.25" customHeight="1">
      <c r="A77" s="16" t="s">
        <v>69</v>
      </c>
      <c r="B77" s="17"/>
      <c r="C77" s="17"/>
      <c r="D77" s="17"/>
      <c r="E77" s="17"/>
      <c r="F77" s="17"/>
      <c r="G77" s="18"/>
      <c r="H77" s="18"/>
      <c r="I77" s="18"/>
      <c r="J77" s="18"/>
      <c r="K77" s="18"/>
      <c r="L77" s="18"/>
    </row>
    <row r="78" spans="1:12" ht="20.25" customHeight="1">
      <c r="A78" s="16" t="s">
        <v>70</v>
      </c>
      <c r="B78" s="17"/>
      <c r="C78" s="17"/>
      <c r="D78" s="17"/>
      <c r="E78" s="17"/>
      <c r="F78" s="17"/>
      <c r="G78" s="18"/>
      <c r="H78" s="18"/>
      <c r="I78" s="18"/>
      <c r="J78" s="18"/>
      <c r="K78" s="18"/>
      <c r="L78" s="18"/>
    </row>
    <row r="79" spans="1:12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</sheetData>
  <mergeCells count="2">
    <mergeCell ref="A2:G2"/>
    <mergeCell ref="A3:G3"/>
  </mergeCells>
  <phoneticPr fontId="1" type="noConversion"/>
  <printOptions horizontalCentered="1"/>
  <pageMargins left="0.17" right="0.16" top="0.82677165354330717" bottom="0.74803149606299213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/>
  </sheetPr>
  <dimension ref="A1:K156"/>
  <sheetViews>
    <sheetView showGridLines="0" showZeros="0" topLeftCell="A115" workbookViewId="0">
      <selection activeCell="N10" sqref="N10"/>
    </sheetView>
  </sheetViews>
  <sheetFormatPr defaultColWidth="8.5" defaultRowHeight="13.5"/>
  <cols>
    <col min="1" max="1" width="3.25" style="19" customWidth="1"/>
    <col min="2" max="2" width="21.5" style="19" customWidth="1"/>
    <col min="3" max="3" width="7.75" style="250" hidden="1" customWidth="1"/>
    <col min="4" max="5" width="16" style="19" customWidth="1"/>
    <col min="6" max="6" width="2.625" style="19" customWidth="1"/>
    <col min="7" max="7" width="3.125" style="19" customWidth="1"/>
    <col min="8" max="8" width="20.75" style="19" customWidth="1"/>
    <col min="9" max="9" width="7.125" style="251" hidden="1" customWidth="1"/>
    <col min="10" max="11" width="16.125" style="19" customWidth="1"/>
    <col min="12" max="256" width="8.5" style="19"/>
    <col min="257" max="257" width="3.25" style="19" customWidth="1"/>
    <col min="258" max="258" width="21.5" style="19" customWidth="1"/>
    <col min="259" max="259" width="0" style="19" hidden="1" customWidth="1"/>
    <col min="260" max="261" width="16" style="19" customWidth="1"/>
    <col min="262" max="262" width="2.625" style="19" customWidth="1"/>
    <col min="263" max="263" width="3.125" style="19" customWidth="1"/>
    <col min="264" max="264" width="20.75" style="19" customWidth="1"/>
    <col min="265" max="265" width="0" style="19" hidden="1" customWidth="1"/>
    <col min="266" max="267" width="16.125" style="19" customWidth="1"/>
    <col min="268" max="512" width="8.5" style="19"/>
    <col min="513" max="513" width="3.25" style="19" customWidth="1"/>
    <col min="514" max="514" width="21.5" style="19" customWidth="1"/>
    <col min="515" max="515" width="0" style="19" hidden="1" customWidth="1"/>
    <col min="516" max="517" width="16" style="19" customWidth="1"/>
    <col min="518" max="518" width="2.625" style="19" customWidth="1"/>
    <col min="519" max="519" width="3.125" style="19" customWidth="1"/>
    <col min="520" max="520" width="20.75" style="19" customWidth="1"/>
    <col min="521" max="521" width="0" style="19" hidden="1" customWidth="1"/>
    <col min="522" max="523" width="16.125" style="19" customWidth="1"/>
    <col min="524" max="768" width="8.5" style="19"/>
    <col min="769" max="769" width="3.25" style="19" customWidth="1"/>
    <col min="770" max="770" width="21.5" style="19" customWidth="1"/>
    <col min="771" max="771" width="0" style="19" hidden="1" customWidth="1"/>
    <col min="772" max="773" width="16" style="19" customWidth="1"/>
    <col min="774" max="774" width="2.625" style="19" customWidth="1"/>
    <col min="775" max="775" width="3.125" style="19" customWidth="1"/>
    <col min="776" max="776" width="20.75" style="19" customWidth="1"/>
    <col min="777" max="777" width="0" style="19" hidden="1" customWidth="1"/>
    <col min="778" max="779" width="16.125" style="19" customWidth="1"/>
    <col min="780" max="1024" width="8.5" style="19"/>
    <col min="1025" max="1025" width="3.25" style="19" customWidth="1"/>
    <col min="1026" max="1026" width="21.5" style="19" customWidth="1"/>
    <col min="1027" max="1027" width="0" style="19" hidden="1" customWidth="1"/>
    <col min="1028" max="1029" width="16" style="19" customWidth="1"/>
    <col min="1030" max="1030" width="2.625" style="19" customWidth="1"/>
    <col min="1031" max="1031" width="3.125" style="19" customWidth="1"/>
    <col min="1032" max="1032" width="20.75" style="19" customWidth="1"/>
    <col min="1033" max="1033" width="0" style="19" hidden="1" customWidth="1"/>
    <col min="1034" max="1035" width="16.125" style="19" customWidth="1"/>
    <col min="1036" max="1280" width="8.5" style="19"/>
    <col min="1281" max="1281" width="3.25" style="19" customWidth="1"/>
    <col min="1282" max="1282" width="21.5" style="19" customWidth="1"/>
    <col min="1283" max="1283" width="0" style="19" hidden="1" customWidth="1"/>
    <col min="1284" max="1285" width="16" style="19" customWidth="1"/>
    <col min="1286" max="1286" width="2.625" style="19" customWidth="1"/>
    <col min="1287" max="1287" width="3.125" style="19" customWidth="1"/>
    <col min="1288" max="1288" width="20.75" style="19" customWidth="1"/>
    <col min="1289" max="1289" width="0" style="19" hidden="1" customWidth="1"/>
    <col min="1290" max="1291" width="16.125" style="19" customWidth="1"/>
    <col min="1292" max="1536" width="8.5" style="19"/>
    <col min="1537" max="1537" width="3.25" style="19" customWidth="1"/>
    <col min="1538" max="1538" width="21.5" style="19" customWidth="1"/>
    <col min="1539" max="1539" width="0" style="19" hidden="1" customWidth="1"/>
    <col min="1540" max="1541" width="16" style="19" customWidth="1"/>
    <col min="1542" max="1542" width="2.625" style="19" customWidth="1"/>
    <col min="1543" max="1543" width="3.125" style="19" customWidth="1"/>
    <col min="1544" max="1544" width="20.75" style="19" customWidth="1"/>
    <col min="1545" max="1545" width="0" style="19" hidden="1" customWidth="1"/>
    <col min="1546" max="1547" width="16.125" style="19" customWidth="1"/>
    <col min="1548" max="1792" width="8.5" style="19"/>
    <col min="1793" max="1793" width="3.25" style="19" customWidth="1"/>
    <col min="1794" max="1794" width="21.5" style="19" customWidth="1"/>
    <col min="1795" max="1795" width="0" style="19" hidden="1" customWidth="1"/>
    <col min="1796" max="1797" width="16" style="19" customWidth="1"/>
    <col min="1798" max="1798" width="2.625" style="19" customWidth="1"/>
    <col min="1799" max="1799" width="3.125" style="19" customWidth="1"/>
    <col min="1800" max="1800" width="20.75" style="19" customWidth="1"/>
    <col min="1801" max="1801" width="0" style="19" hidden="1" customWidth="1"/>
    <col min="1802" max="1803" width="16.125" style="19" customWidth="1"/>
    <col min="1804" max="2048" width="8.5" style="19"/>
    <col min="2049" max="2049" width="3.25" style="19" customWidth="1"/>
    <col min="2050" max="2050" width="21.5" style="19" customWidth="1"/>
    <col min="2051" max="2051" width="0" style="19" hidden="1" customWidth="1"/>
    <col min="2052" max="2053" width="16" style="19" customWidth="1"/>
    <col min="2054" max="2054" width="2.625" style="19" customWidth="1"/>
    <col min="2055" max="2055" width="3.125" style="19" customWidth="1"/>
    <col min="2056" max="2056" width="20.75" style="19" customWidth="1"/>
    <col min="2057" max="2057" width="0" style="19" hidden="1" customWidth="1"/>
    <col min="2058" max="2059" width="16.125" style="19" customWidth="1"/>
    <col min="2060" max="2304" width="8.5" style="19"/>
    <col min="2305" max="2305" width="3.25" style="19" customWidth="1"/>
    <col min="2306" max="2306" width="21.5" style="19" customWidth="1"/>
    <col min="2307" max="2307" width="0" style="19" hidden="1" customWidth="1"/>
    <col min="2308" max="2309" width="16" style="19" customWidth="1"/>
    <col min="2310" max="2310" width="2.625" style="19" customWidth="1"/>
    <col min="2311" max="2311" width="3.125" style="19" customWidth="1"/>
    <col min="2312" max="2312" width="20.75" style="19" customWidth="1"/>
    <col min="2313" max="2313" width="0" style="19" hidden="1" customWidth="1"/>
    <col min="2314" max="2315" width="16.125" style="19" customWidth="1"/>
    <col min="2316" max="2560" width="8.5" style="19"/>
    <col min="2561" max="2561" width="3.25" style="19" customWidth="1"/>
    <col min="2562" max="2562" width="21.5" style="19" customWidth="1"/>
    <col min="2563" max="2563" width="0" style="19" hidden="1" customWidth="1"/>
    <col min="2564" max="2565" width="16" style="19" customWidth="1"/>
    <col min="2566" max="2566" width="2.625" style="19" customWidth="1"/>
    <col min="2567" max="2567" width="3.125" style="19" customWidth="1"/>
    <col min="2568" max="2568" width="20.75" style="19" customWidth="1"/>
    <col min="2569" max="2569" width="0" style="19" hidden="1" customWidth="1"/>
    <col min="2570" max="2571" width="16.125" style="19" customWidth="1"/>
    <col min="2572" max="2816" width="8.5" style="19"/>
    <col min="2817" max="2817" width="3.25" style="19" customWidth="1"/>
    <col min="2818" max="2818" width="21.5" style="19" customWidth="1"/>
    <col min="2819" max="2819" width="0" style="19" hidden="1" customWidth="1"/>
    <col min="2820" max="2821" width="16" style="19" customWidth="1"/>
    <col min="2822" max="2822" width="2.625" style="19" customWidth="1"/>
    <col min="2823" max="2823" width="3.125" style="19" customWidth="1"/>
    <col min="2824" max="2824" width="20.75" style="19" customWidth="1"/>
    <col min="2825" max="2825" width="0" style="19" hidden="1" customWidth="1"/>
    <col min="2826" max="2827" width="16.125" style="19" customWidth="1"/>
    <col min="2828" max="3072" width="8.5" style="19"/>
    <col min="3073" max="3073" width="3.25" style="19" customWidth="1"/>
    <col min="3074" max="3074" width="21.5" style="19" customWidth="1"/>
    <col min="3075" max="3075" width="0" style="19" hidden="1" customWidth="1"/>
    <col min="3076" max="3077" width="16" style="19" customWidth="1"/>
    <col min="3078" max="3078" width="2.625" style="19" customWidth="1"/>
    <col min="3079" max="3079" width="3.125" style="19" customWidth="1"/>
    <col min="3080" max="3080" width="20.75" style="19" customWidth="1"/>
    <col min="3081" max="3081" width="0" style="19" hidden="1" customWidth="1"/>
    <col min="3082" max="3083" width="16.125" style="19" customWidth="1"/>
    <col min="3084" max="3328" width="8.5" style="19"/>
    <col min="3329" max="3329" width="3.25" style="19" customWidth="1"/>
    <col min="3330" max="3330" width="21.5" style="19" customWidth="1"/>
    <col min="3331" max="3331" width="0" style="19" hidden="1" customWidth="1"/>
    <col min="3332" max="3333" width="16" style="19" customWidth="1"/>
    <col min="3334" max="3334" width="2.625" style="19" customWidth="1"/>
    <col min="3335" max="3335" width="3.125" style="19" customWidth="1"/>
    <col min="3336" max="3336" width="20.75" style="19" customWidth="1"/>
    <col min="3337" max="3337" width="0" style="19" hidden="1" customWidth="1"/>
    <col min="3338" max="3339" width="16.125" style="19" customWidth="1"/>
    <col min="3340" max="3584" width="8.5" style="19"/>
    <col min="3585" max="3585" width="3.25" style="19" customWidth="1"/>
    <col min="3586" max="3586" width="21.5" style="19" customWidth="1"/>
    <col min="3587" max="3587" width="0" style="19" hidden="1" customWidth="1"/>
    <col min="3588" max="3589" width="16" style="19" customWidth="1"/>
    <col min="3590" max="3590" width="2.625" style="19" customWidth="1"/>
    <col min="3591" max="3591" width="3.125" style="19" customWidth="1"/>
    <col min="3592" max="3592" width="20.75" style="19" customWidth="1"/>
    <col min="3593" max="3593" width="0" style="19" hidden="1" customWidth="1"/>
    <col min="3594" max="3595" width="16.125" style="19" customWidth="1"/>
    <col min="3596" max="3840" width="8.5" style="19"/>
    <col min="3841" max="3841" width="3.25" style="19" customWidth="1"/>
    <col min="3842" max="3842" width="21.5" style="19" customWidth="1"/>
    <col min="3843" max="3843" width="0" style="19" hidden="1" customWidth="1"/>
    <col min="3844" max="3845" width="16" style="19" customWidth="1"/>
    <col min="3846" max="3846" width="2.625" style="19" customWidth="1"/>
    <col min="3847" max="3847" width="3.125" style="19" customWidth="1"/>
    <col min="3848" max="3848" width="20.75" style="19" customWidth="1"/>
    <col min="3849" max="3849" width="0" style="19" hidden="1" customWidth="1"/>
    <col min="3850" max="3851" width="16.125" style="19" customWidth="1"/>
    <col min="3852" max="4096" width="8.5" style="19"/>
    <col min="4097" max="4097" width="3.25" style="19" customWidth="1"/>
    <col min="4098" max="4098" width="21.5" style="19" customWidth="1"/>
    <col min="4099" max="4099" width="0" style="19" hidden="1" customWidth="1"/>
    <col min="4100" max="4101" width="16" style="19" customWidth="1"/>
    <col min="4102" max="4102" width="2.625" style="19" customWidth="1"/>
    <col min="4103" max="4103" width="3.125" style="19" customWidth="1"/>
    <col min="4104" max="4104" width="20.75" style="19" customWidth="1"/>
    <col min="4105" max="4105" width="0" style="19" hidden="1" customWidth="1"/>
    <col min="4106" max="4107" width="16.125" style="19" customWidth="1"/>
    <col min="4108" max="4352" width="8.5" style="19"/>
    <col min="4353" max="4353" width="3.25" style="19" customWidth="1"/>
    <col min="4354" max="4354" width="21.5" style="19" customWidth="1"/>
    <col min="4355" max="4355" width="0" style="19" hidden="1" customWidth="1"/>
    <col min="4356" max="4357" width="16" style="19" customWidth="1"/>
    <col min="4358" max="4358" width="2.625" style="19" customWidth="1"/>
    <col min="4359" max="4359" width="3.125" style="19" customWidth="1"/>
    <col min="4360" max="4360" width="20.75" style="19" customWidth="1"/>
    <col min="4361" max="4361" width="0" style="19" hidden="1" customWidth="1"/>
    <col min="4362" max="4363" width="16.125" style="19" customWidth="1"/>
    <col min="4364" max="4608" width="8.5" style="19"/>
    <col min="4609" max="4609" width="3.25" style="19" customWidth="1"/>
    <col min="4610" max="4610" width="21.5" style="19" customWidth="1"/>
    <col min="4611" max="4611" width="0" style="19" hidden="1" customWidth="1"/>
    <col min="4612" max="4613" width="16" style="19" customWidth="1"/>
    <col min="4614" max="4614" width="2.625" style="19" customWidth="1"/>
    <col min="4615" max="4615" width="3.125" style="19" customWidth="1"/>
    <col min="4616" max="4616" width="20.75" style="19" customWidth="1"/>
    <col min="4617" max="4617" width="0" style="19" hidden="1" customWidth="1"/>
    <col min="4618" max="4619" width="16.125" style="19" customWidth="1"/>
    <col min="4620" max="4864" width="8.5" style="19"/>
    <col min="4865" max="4865" width="3.25" style="19" customWidth="1"/>
    <col min="4866" max="4866" width="21.5" style="19" customWidth="1"/>
    <col min="4867" max="4867" width="0" style="19" hidden="1" customWidth="1"/>
    <col min="4868" max="4869" width="16" style="19" customWidth="1"/>
    <col min="4870" max="4870" width="2.625" style="19" customWidth="1"/>
    <col min="4871" max="4871" width="3.125" style="19" customWidth="1"/>
    <col min="4872" max="4872" width="20.75" style="19" customWidth="1"/>
    <col min="4873" max="4873" width="0" style="19" hidden="1" customWidth="1"/>
    <col min="4874" max="4875" width="16.125" style="19" customWidth="1"/>
    <col min="4876" max="5120" width="8.5" style="19"/>
    <col min="5121" max="5121" width="3.25" style="19" customWidth="1"/>
    <col min="5122" max="5122" width="21.5" style="19" customWidth="1"/>
    <col min="5123" max="5123" width="0" style="19" hidden="1" customWidth="1"/>
    <col min="5124" max="5125" width="16" style="19" customWidth="1"/>
    <col min="5126" max="5126" width="2.625" style="19" customWidth="1"/>
    <col min="5127" max="5127" width="3.125" style="19" customWidth="1"/>
    <col min="5128" max="5128" width="20.75" style="19" customWidth="1"/>
    <col min="5129" max="5129" width="0" style="19" hidden="1" customWidth="1"/>
    <col min="5130" max="5131" width="16.125" style="19" customWidth="1"/>
    <col min="5132" max="5376" width="8.5" style="19"/>
    <col min="5377" max="5377" width="3.25" style="19" customWidth="1"/>
    <col min="5378" max="5378" width="21.5" style="19" customWidth="1"/>
    <col min="5379" max="5379" width="0" style="19" hidden="1" customWidth="1"/>
    <col min="5380" max="5381" width="16" style="19" customWidth="1"/>
    <col min="5382" max="5382" width="2.625" style="19" customWidth="1"/>
    <col min="5383" max="5383" width="3.125" style="19" customWidth="1"/>
    <col min="5384" max="5384" width="20.75" style="19" customWidth="1"/>
    <col min="5385" max="5385" width="0" style="19" hidden="1" customWidth="1"/>
    <col min="5386" max="5387" width="16.125" style="19" customWidth="1"/>
    <col min="5388" max="5632" width="8.5" style="19"/>
    <col min="5633" max="5633" width="3.25" style="19" customWidth="1"/>
    <col min="5634" max="5634" width="21.5" style="19" customWidth="1"/>
    <col min="5635" max="5635" width="0" style="19" hidden="1" customWidth="1"/>
    <col min="5636" max="5637" width="16" style="19" customWidth="1"/>
    <col min="5638" max="5638" width="2.625" style="19" customWidth="1"/>
    <col min="5639" max="5639" width="3.125" style="19" customWidth="1"/>
    <col min="5640" max="5640" width="20.75" style="19" customWidth="1"/>
    <col min="5641" max="5641" width="0" style="19" hidden="1" customWidth="1"/>
    <col min="5642" max="5643" width="16.125" style="19" customWidth="1"/>
    <col min="5644" max="5888" width="8.5" style="19"/>
    <col min="5889" max="5889" width="3.25" style="19" customWidth="1"/>
    <col min="5890" max="5890" width="21.5" style="19" customWidth="1"/>
    <col min="5891" max="5891" width="0" style="19" hidden="1" customWidth="1"/>
    <col min="5892" max="5893" width="16" style="19" customWidth="1"/>
    <col min="5894" max="5894" width="2.625" style="19" customWidth="1"/>
    <col min="5895" max="5895" width="3.125" style="19" customWidth="1"/>
    <col min="5896" max="5896" width="20.75" style="19" customWidth="1"/>
    <col min="5897" max="5897" width="0" style="19" hidden="1" customWidth="1"/>
    <col min="5898" max="5899" width="16.125" style="19" customWidth="1"/>
    <col min="5900" max="6144" width="8.5" style="19"/>
    <col min="6145" max="6145" width="3.25" style="19" customWidth="1"/>
    <col min="6146" max="6146" width="21.5" style="19" customWidth="1"/>
    <col min="6147" max="6147" width="0" style="19" hidden="1" customWidth="1"/>
    <col min="6148" max="6149" width="16" style="19" customWidth="1"/>
    <col min="6150" max="6150" width="2.625" style="19" customWidth="1"/>
    <col min="6151" max="6151" width="3.125" style="19" customWidth="1"/>
    <col min="6152" max="6152" width="20.75" style="19" customWidth="1"/>
    <col min="6153" max="6153" width="0" style="19" hidden="1" customWidth="1"/>
    <col min="6154" max="6155" width="16.125" style="19" customWidth="1"/>
    <col min="6156" max="6400" width="8.5" style="19"/>
    <col min="6401" max="6401" width="3.25" style="19" customWidth="1"/>
    <col min="6402" max="6402" width="21.5" style="19" customWidth="1"/>
    <col min="6403" max="6403" width="0" style="19" hidden="1" customWidth="1"/>
    <col min="6404" max="6405" width="16" style="19" customWidth="1"/>
    <col min="6406" max="6406" width="2.625" style="19" customWidth="1"/>
    <col min="6407" max="6407" width="3.125" style="19" customWidth="1"/>
    <col min="6408" max="6408" width="20.75" style="19" customWidth="1"/>
    <col min="6409" max="6409" width="0" style="19" hidden="1" customWidth="1"/>
    <col min="6410" max="6411" width="16.125" style="19" customWidth="1"/>
    <col min="6412" max="6656" width="8.5" style="19"/>
    <col min="6657" max="6657" width="3.25" style="19" customWidth="1"/>
    <col min="6658" max="6658" width="21.5" style="19" customWidth="1"/>
    <col min="6659" max="6659" width="0" style="19" hidden="1" customWidth="1"/>
    <col min="6660" max="6661" width="16" style="19" customWidth="1"/>
    <col min="6662" max="6662" width="2.625" style="19" customWidth="1"/>
    <col min="6663" max="6663" width="3.125" style="19" customWidth="1"/>
    <col min="6664" max="6664" width="20.75" style="19" customWidth="1"/>
    <col min="6665" max="6665" width="0" style="19" hidden="1" customWidth="1"/>
    <col min="6666" max="6667" width="16.125" style="19" customWidth="1"/>
    <col min="6668" max="6912" width="8.5" style="19"/>
    <col min="6913" max="6913" width="3.25" style="19" customWidth="1"/>
    <col min="6914" max="6914" width="21.5" style="19" customWidth="1"/>
    <col min="6915" max="6915" width="0" style="19" hidden="1" customWidth="1"/>
    <col min="6916" max="6917" width="16" style="19" customWidth="1"/>
    <col min="6918" max="6918" width="2.625" style="19" customWidth="1"/>
    <col min="6919" max="6919" width="3.125" style="19" customWidth="1"/>
    <col min="6920" max="6920" width="20.75" style="19" customWidth="1"/>
    <col min="6921" max="6921" width="0" style="19" hidden="1" customWidth="1"/>
    <col min="6922" max="6923" width="16.125" style="19" customWidth="1"/>
    <col min="6924" max="7168" width="8.5" style="19"/>
    <col min="7169" max="7169" width="3.25" style="19" customWidth="1"/>
    <col min="7170" max="7170" width="21.5" style="19" customWidth="1"/>
    <col min="7171" max="7171" width="0" style="19" hidden="1" customWidth="1"/>
    <col min="7172" max="7173" width="16" style="19" customWidth="1"/>
    <col min="7174" max="7174" width="2.625" style="19" customWidth="1"/>
    <col min="7175" max="7175" width="3.125" style="19" customWidth="1"/>
    <col min="7176" max="7176" width="20.75" style="19" customWidth="1"/>
    <col min="7177" max="7177" width="0" style="19" hidden="1" customWidth="1"/>
    <col min="7178" max="7179" width="16.125" style="19" customWidth="1"/>
    <col min="7180" max="7424" width="8.5" style="19"/>
    <col min="7425" max="7425" width="3.25" style="19" customWidth="1"/>
    <col min="7426" max="7426" width="21.5" style="19" customWidth="1"/>
    <col min="7427" max="7427" width="0" style="19" hidden="1" customWidth="1"/>
    <col min="7428" max="7429" width="16" style="19" customWidth="1"/>
    <col min="7430" max="7430" width="2.625" style="19" customWidth="1"/>
    <col min="7431" max="7431" width="3.125" style="19" customWidth="1"/>
    <col min="7432" max="7432" width="20.75" style="19" customWidth="1"/>
    <col min="7433" max="7433" width="0" style="19" hidden="1" customWidth="1"/>
    <col min="7434" max="7435" width="16.125" style="19" customWidth="1"/>
    <col min="7436" max="7680" width="8.5" style="19"/>
    <col min="7681" max="7681" width="3.25" style="19" customWidth="1"/>
    <col min="7682" max="7682" width="21.5" style="19" customWidth="1"/>
    <col min="7683" max="7683" width="0" style="19" hidden="1" customWidth="1"/>
    <col min="7684" max="7685" width="16" style="19" customWidth="1"/>
    <col min="7686" max="7686" width="2.625" style="19" customWidth="1"/>
    <col min="7687" max="7687" width="3.125" style="19" customWidth="1"/>
    <col min="7688" max="7688" width="20.75" style="19" customWidth="1"/>
    <col min="7689" max="7689" width="0" style="19" hidden="1" customWidth="1"/>
    <col min="7690" max="7691" width="16.125" style="19" customWidth="1"/>
    <col min="7692" max="7936" width="8.5" style="19"/>
    <col min="7937" max="7937" width="3.25" style="19" customWidth="1"/>
    <col min="7938" max="7938" width="21.5" style="19" customWidth="1"/>
    <col min="7939" max="7939" width="0" style="19" hidden="1" customWidth="1"/>
    <col min="7940" max="7941" width="16" style="19" customWidth="1"/>
    <col min="7942" max="7942" width="2.625" style="19" customWidth="1"/>
    <col min="7943" max="7943" width="3.125" style="19" customWidth="1"/>
    <col min="7944" max="7944" width="20.75" style="19" customWidth="1"/>
    <col min="7945" max="7945" width="0" style="19" hidden="1" customWidth="1"/>
    <col min="7946" max="7947" width="16.125" style="19" customWidth="1"/>
    <col min="7948" max="8192" width="8.5" style="19"/>
    <col min="8193" max="8193" width="3.25" style="19" customWidth="1"/>
    <col min="8194" max="8194" width="21.5" style="19" customWidth="1"/>
    <col min="8195" max="8195" width="0" style="19" hidden="1" customWidth="1"/>
    <col min="8196" max="8197" width="16" style="19" customWidth="1"/>
    <col min="8198" max="8198" width="2.625" style="19" customWidth="1"/>
    <col min="8199" max="8199" width="3.125" style="19" customWidth="1"/>
    <col min="8200" max="8200" width="20.75" style="19" customWidth="1"/>
    <col min="8201" max="8201" width="0" style="19" hidden="1" customWidth="1"/>
    <col min="8202" max="8203" width="16.125" style="19" customWidth="1"/>
    <col min="8204" max="8448" width="8.5" style="19"/>
    <col min="8449" max="8449" width="3.25" style="19" customWidth="1"/>
    <col min="8450" max="8450" width="21.5" style="19" customWidth="1"/>
    <col min="8451" max="8451" width="0" style="19" hidden="1" customWidth="1"/>
    <col min="8452" max="8453" width="16" style="19" customWidth="1"/>
    <col min="8454" max="8454" width="2.625" style="19" customWidth="1"/>
    <col min="8455" max="8455" width="3.125" style="19" customWidth="1"/>
    <col min="8456" max="8456" width="20.75" style="19" customWidth="1"/>
    <col min="8457" max="8457" width="0" style="19" hidden="1" customWidth="1"/>
    <col min="8458" max="8459" width="16.125" style="19" customWidth="1"/>
    <col min="8460" max="8704" width="8.5" style="19"/>
    <col min="8705" max="8705" width="3.25" style="19" customWidth="1"/>
    <col min="8706" max="8706" width="21.5" style="19" customWidth="1"/>
    <col min="8707" max="8707" width="0" style="19" hidden="1" customWidth="1"/>
    <col min="8708" max="8709" width="16" style="19" customWidth="1"/>
    <col min="8710" max="8710" width="2.625" style="19" customWidth="1"/>
    <col min="8711" max="8711" width="3.125" style="19" customWidth="1"/>
    <col min="8712" max="8712" width="20.75" style="19" customWidth="1"/>
    <col min="8713" max="8713" width="0" style="19" hidden="1" customWidth="1"/>
    <col min="8714" max="8715" width="16.125" style="19" customWidth="1"/>
    <col min="8716" max="8960" width="8.5" style="19"/>
    <col min="8961" max="8961" width="3.25" style="19" customWidth="1"/>
    <col min="8962" max="8962" width="21.5" style="19" customWidth="1"/>
    <col min="8963" max="8963" width="0" style="19" hidden="1" customWidth="1"/>
    <col min="8964" max="8965" width="16" style="19" customWidth="1"/>
    <col min="8966" max="8966" width="2.625" style="19" customWidth="1"/>
    <col min="8967" max="8967" width="3.125" style="19" customWidth="1"/>
    <col min="8968" max="8968" width="20.75" style="19" customWidth="1"/>
    <col min="8969" max="8969" width="0" style="19" hidden="1" customWidth="1"/>
    <col min="8970" max="8971" width="16.125" style="19" customWidth="1"/>
    <col min="8972" max="9216" width="8.5" style="19"/>
    <col min="9217" max="9217" width="3.25" style="19" customWidth="1"/>
    <col min="9218" max="9218" width="21.5" style="19" customWidth="1"/>
    <col min="9219" max="9219" width="0" style="19" hidden="1" customWidth="1"/>
    <col min="9220" max="9221" width="16" style="19" customWidth="1"/>
    <col min="9222" max="9222" width="2.625" style="19" customWidth="1"/>
    <col min="9223" max="9223" width="3.125" style="19" customWidth="1"/>
    <col min="9224" max="9224" width="20.75" style="19" customWidth="1"/>
    <col min="9225" max="9225" width="0" style="19" hidden="1" customWidth="1"/>
    <col min="9226" max="9227" width="16.125" style="19" customWidth="1"/>
    <col min="9228" max="9472" width="8.5" style="19"/>
    <col min="9473" max="9473" width="3.25" style="19" customWidth="1"/>
    <col min="9474" max="9474" width="21.5" style="19" customWidth="1"/>
    <col min="9475" max="9475" width="0" style="19" hidden="1" customWidth="1"/>
    <col min="9476" max="9477" width="16" style="19" customWidth="1"/>
    <col min="9478" max="9478" width="2.625" style="19" customWidth="1"/>
    <col min="9479" max="9479" width="3.125" style="19" customWidth="1"/>
    <col min="9480" max="9480" width="20.75" style="19" customWidth="1"/>
    <col min="9481" max="9481" width="0" style="19" hidden="1" customWidth="1"/>
    <col min="9482" max="9483" width="16.125" style="19" customWidth="1"/>
    <col min="9484" max="9728" width="8.5" style="19"/>
    <col min="9729" max="9729" width="3.25" style="19" customWidth="1"/>
    <col min="9730" max="9730" width="21.5" style="19" customWidth="1"/>
    <col min="9731" max="9731" width="0" style="19" hidden="1" customWidth="1"/>
    <col min="9732" max="9733" width="16" style="19" customWidth="1"/>
    <col min="9734" max="9734" width="2.625" style="19" customWidth="1"/>
    <col min="9735" max="9735" width="3.125" style="19" customWidth="1"/>
    <col min="9736" max="9736" width="20.75" style="19" customWidth="1"/>
    <col min="9737" max="9737" width="0" style="19" hidden="1" customWidth="1"/>
    <col min="9738" max="9739" width="16.125" style="19" customWidth="1"/>
    <col min="9740" max="9984" width="8.5" style="19"/>
    <col min="9985" max="9985" width="3.25" style="19" customWidth="1"/>
    <col min="9986" max="9986" width="21.5" style="19" customWidth="1"/>
    <col min="9987" max="9987" width="0" style="19" hidden="1" customWidth="1"/>
    <col min="9988" max="9989" width="16" style="19" customWidth="1"/>
    <col min="9990" max="9990" width="2.625" style="19" customWidth="1"/>
    <col min="9991" max="9991" width="3.125" style="19" customWidth="1"/>
    <col min="9992" max="9992" width="20.75" style="19" customWidth="1"/>
    <col min="9993" max="9993" width="0" style="19" hidden="1" customWidth="1"/>
    <col min="9994" max="9995" width="16.125" style="19" customWidth="1"/>
    <col min="9996" max="10240" width="8.5" style="19"/>
    <col min="10241" max="10241" width="3.25" style="19" customWidth="1"/>
    <col min="10242" max="10242" width="21.5" style="19" customWidth="1"/>
    <col min="10243" max="10243" width="0" style="19" hidden="1" customWidth="1"/>
    <col min="10244" max="10245" width="16" style="19" customWidth="1"/>
    <col min="10246" max="10246" width="2.625" style="19" customWidth="1"/>
    <col min="10247" max="10247" width="3.125" style="19" customWidth="1"/>
    <col min="10248" max="10248" width="20.75" style="19" customWidth="1"/>
    <col min="10249" max="10249" width="0" style="19" hidden="1" customWidth="1"/>
    <col min="10250" max="10251" width="16.125" style="19" customWidth="1"/>
    <col min="10252" max="10496" width="8.5" style="19"/>
    <col min="10497" max="10497" width="3.25" style="19" customWidth="1"/>
    <col min="10498" max="10498" width="21.5" style="19" customWidth="1"/>
    <col min="10499" max="10499" width="0" style="19" hidden="1" customWidth="1"/>
    <col min="10500" max="10501" width="16" style="19" customWidth="1"/>
    <col min="10502" max="10502" width="2.625" style="19" customWidth="1"/>
    <col min="10503" max="10503" width="3.125" style="19" customWidth="1"/>
    <col min="10504" max="10504" width="20.75" style="19" customWidth="1"/>
    <col min="10505" max="10505" width="0" style="19" hidden="1" customWidth="1"/>
    <col min="10506" max="10507" width="16.125" style="19" customWidth="1"/>
    <col min="10508" max="10752" width="8.5" style="19"/>
    <col min="10753" max="10753" width="3.25" style="19" customWidth="1"/>
    <col min="10754" max="10754" width="21.5" style="19" customWidth="1"/>
    <col min="10755" max="10755" width="0" style="19" hidden="1" customWidth="1"/>
    <col min="10756" max="10757" width="16" style="19" customWidth="1"/>
    <col min="10758" max="10758" width="2.625" style="19" customWidth="1"/>
    <col min="10759" max="10759" width="3.125" style="19" customWidth="1"/>
    <col min="10760" max="10760" width="20.75" style="19" customWidth="1"/>
    <col min="10761" max="10761" width="0" style="19" hidden="1" customWidth="1"/>
    <col min="10762" max="10763" width="16.125" style="19" customWidth="1"/>
    <col min="10764" max="11008" width="8.5" style="19"/>
    <col min="11009" max="11009" width="3.25" style="19" customWidth="1"/>
    <col min="11010" max="11010" width="21.5" style="19" customWidth="1"/>
    <col min="11011" max="11011" width="0" style="19" hidden="1" customWidth="1"/>
    <col min="11012" max="11013" width="16" style="19" customWidth="1"/>
    <col min="11014" max="11014" width="2.625" style="19" customWidth="1"/>
    <col min="11015" max="11015" width="3.125" style="19" customWidth="1"/>
    <col min="11016" max="11016" width="20.75" style="19" customWidth="1"/>
    <col min="11017" max="11017" width="0" style="19" hidden="1" customWidth="1"/>
    <col min="11018" max="11019" width="16.125" style="19" customWidth="1"/>
    <col min="11020" max="11264" width="8.5" style="19"/>
    <col min="11265" max="11265" width="3.25" style="19" customWidth="1"/>
    <col min="11266" max="11266" width="21.5" style="19" customWidth="1"/>
    <col min="11267" max="11267" width="0" style="19" hidden="1" customWidth="1"/>
    <col min="11268" max="11269" width="16" style="19" customWidth="1"/>
    <col min="11270" max="11270" width="2.625" style="19" customWidth="1"/>
    <col min="11271" max="11271" width="3.125" style="19" customWidth="1"/>
    <col min="11272" max="11272" width="20.75" style="19" customWidth="1"/>
    <col min="11273" max="11273" width="0" style="19" hidden="1" customWidth="1"/>
    <col min="11274" max="11275" width="16.125" style="19" customWidth="1"/>
    <col min="11276" max="11520" width="8.5" style="19"/>
    <col min="11521" max="11521" width="3.25" style="19" customWidth="1"/>
    <col min="11522" max="11522" width="21.5" style="19" customWidth="1"/>
    <col min="11523" max="11523" width="0" style="19" hidden="1" customWidth="1"/>
    <col min="11524" max="11525" width="16" style="19" customWidth="1"/>
    <col min="11526" max="11526" width="2.625" style="19" customWidth="1"/>
    <col min="11527" max="11527" width="3.125" style="19" customWidth="1"/>
    <col min="11528" max="11528" width="20.75" style="19" customWidth="1"/>
    <col min="11529" max="11529" width="0" style="19" hidden="1" customWidth="1"/>
    <col min="11530" max="11531" width="16.125" style="19" customWidth="1"/>
    <col min="11532" max="11776" width="8.5" style="19"/>
    <col min="11777" max="11777" width="3.25" style="19" customWidth="1"/>
    <col min="11778" max="11778" width="21.5" style="19" customWidth="1"/>
    <col min="11779" max="11779" width="0" style="19" hidden="1" customWidth="1"/>
    <col min="11780" max="11781" width="16" style="19" customWidth="1"/>
    <col min="11782" max="11782" width="2.625" style="19" customWidth="1"/>
    <col min="11783" max="11783" width="3.125" style="19" customWidth="1"/>
    <col min="11784" max="11784" width="20.75" style="19" customWidth="1"/>
    <col min="11785" max="11785" width="0" style="19" hidden="1" customWidth="1"/>
    <col min="11786" max="11787" width="16.125" style="19" customWidth="1"/>
    <col min="11788" max="12032" width="8.5" style="19"/>
    <col min="12033" max="12033" width="3.25" style="19" customWidth="1"/>
    <col min="12034" max="12034" width="21.5" style="19" customWidth="1"/>
    <col min="12035" max="12035" width="0" style="19" hidden="1" customWidth="1"/>
    <col min="12036" max="12037" width="16" style="19" customWidth="1"/>
    <col min="12038" max="12038" width="2.625" style="19" customWidth="1"/>
    <col min="12039" max="12039" width="3.125" style="19" customWidth="1"/>
    <col min="12040" max="12040" width="20.75" style="19" customWidth="1"/>
    <col min="12041" max="12041" width="0" style="19" hidden="1" customWidth="1"/>
    <col min="12042" max="12043" width="16.125" style="19" customWidth="1"/>
    <col min="12044" max="12288" width="8.5" style="19"/>
    <col min="12289" max="12289" width="3.25" style="19" customWidth="1"/>
    <col min="12290" max="12290" width="21.5" style="19" customWidth="1"/>
    <col min="12291" max="12291" width="0" style="19" hidden="1" customWidth="1"/>
    <col min="12292" max="12293" width="16" style="19" customWidth="1"/>
    <col min="12294" max="12294" width="2.625" style="19" customWidth="1"/>
    <col min="12295" max="12295" width="3.125" style="19" customWidth="1"/>
    <col min="12296" max="12296" width="20.75" style="19" customWidth="1"/>
    <col min="12297" max="12297" width="0" style="19" hidden="1" customWidth="1"/>
    <col min="12298" max="12299" width="16.125" style="19" customWidth="1"/>
    <col min="12300" max="12544" width="8.5" style="19"/>
    <col min="12545" max="12545" width="3.25" style="19" customWidth="1"/>
    <col min="12546" max="12546" width="21.5" style="19" customWidth="1"/>
    <col min="12547" max="12547" width="0" style="19" hidden="1" customWidth="1"/>
    <col min="12548" max="12549" width="16" style="19" customWidth="1"/>
    <col min="12550" max="12550" width="2.625" style="19" customWidth="1"/>
    <col min="12551" max="12551" width="3.125" style="19" customWidth="1"/>
    <col min="12552" max="12552" width="20.75" style="19" customWidth="1"/>
    <col min="12553" max="12553" width="0" style="19" hidden="1" customWidth="1"/>
    <col min="12554" max="12555" width="16.125" style="19" customWidth="1"/>
    <col min="12556" max="12800" width="8.5" style="19"/>
    <col min="12801" max="12801" width="3.25" style="19" customWidth="1"/>
    <col min="12802" max="12802" width="21.5" style="19" customWidth="1"/>
    <col min="12803" max="12803" width="0" style="19" hidden="1" customWidth="1"/>
    <col min="12804" max="12805" width="16" style="19" customWidth="1"/>
    <col min="12806" max="12806" width="2.625" style="19" customWidth="1"/>
    <col min="12807" max="12807" width="3.125" style="19" customWidth="1"/>
    <col min="12808" max="12808" width="20.75" style="19" customWidth="1"/>
    <col min="12809" max="12809" width="0" style="19" hidden="1" customWidth="1"/>
    <col min="12810" max="12811" width="16.125" style="19" customWidth="1"/>
    <col min="12812" max="13056" width="8.5" style="19"/>
    <col min="13057" max="13057" width="3.25" style="19" customWidth="1"/>
    <col min="13058" max="13058" width="21.5" style="19" customWidth="1"/>
    <col min="13059" max="13059" width="0" style="19" hidden="1" customWidth="1"/>
    <col min="13060" max="13061" width="16" style="19" customWidth="1"/>
    <col min="13062" max="13062" width="2.625" style="19" customWidth="1"/>
    <col min="13063" max="13063" width="3.125" style="19" customWidth="1"/>
    <col min="13064" max="13064" width="20.75" style="19" customWidth="1"/>
    <col min="13065" max="13065" width="0" style="19" hidden="1" customWidth="1"/>
    <col min="13066" max="13067" width="16.125" style="19" customWidth="1"/>
    <col min="13068" max="13312" width="8.5" style="19"/>
    <col min="13313" max="13313" width="3.25" style="19" customWidth="1"/>
    <col min="13314" max="13314" width="21.5" style="19" customWidth="1"/>
    <col min="13315" max="13315" width="0" style="19" hidden="1" customWidth="1"/>
    <col min="13316" max="13317" width="16" style="19" customWidth="1"/>
    <col min="13318" max="13318" width="2.625" style="19" customWidth="1"/>
    <col min="13319" max="13319" width="3.125" style="19" customWidth="1"/>
    <col min="13320" max="13320" width="20.75" style="19" customWidth="1"/>
    <col min="13321" max="13321" width="0" style="19" hidden="1" customWidth="1"/>
    <col min="13322" max="13323" width="16.125" style="19" customWidth="1"/>
    <col min="13324" max="13568" width="8.5" style="19"/>
    <col min="13569" max="13569" width="3.25" style="19" customWidth="1"/>
    <col min="13570" max="13570" width="21.5" style="19" customWidth="1"/>
    <col min="13571" max="13571" width="0" style="19" hidden="1" customWidth="1"/>
    <col min="13572" max="13573" width="16" style="19" customWidth="1"/>
    <col min="13574" max="13574" width="2.625" style="19" customWidth="1"/>
    <col min="13575" max="13575" width="3.125" style="19" customWidth="1"/>
    <col min="13576" max="13576" width="20.75" style="19" customWidth="1"/>
    <col min="13577" max="13577" width="0" style="19" hidden="1" customWidth="1"/>
    <col min="13578" max="13579" width="16.125" style="19" customWidth="1"/>
    <col min="13580" max="13824" width="8.5" style="19"/>
    <col min="13825" max="13825" width="3.25" style="19" customWidth="1"/>
    <col min="13826" max="13826" width="21.5" style="19" customWidth="1"/>
    <col min="13827" max="13827" width="0" style="19" hidden="1" customWidth="1"/>
    <col min="13828" max="13829" width="16" style="19" customWidth="1"/>
    <col min="13830" max="13830" width="2.625" style="19" customWidth="1"/>
    <col min="13831" max="13831" width="3.125" style="19" customWidth="1"/>
    <col min="13832" max="13832" width="20.75" style="19" customWidth="1"/>
    <col min="13833" max="13833" width="0" style="19" hidden="1" customWidth="1"/>
    <col min="13834" max="13835" width="16.125" style="19" customWidth="1"/>
    <col min="13836" max="14080" width="8.5" style="19"/>
    <col min="14081" max="14081" width="3.25" style="19" customWidth="1"/>
    <col min="14082" max="14082" width="21.5" style="19" customWidth="1"/>
    <col min="14083" max="14083" width="0" style="19" hidden="1" customWidth="1"/>
    <col min="14084" max="14085" width="16" style="19" customWidth="1"/>
    <col min="14086" max="14086" width="2.625" style="19" customWidth="1"/>
    <col min="14087" max="14087" width="3.125" style="19" customWidth="1"/>
    <col min="14088" max="14088" width="20.75" style="19" customWidth="1"/>
    <col min="14089" max="14089" width="0" style="19" hidden="1" customWidth="1"/>
    <col min="14090" max="14091" width="16.125" style="19" customWidth="1"/>
    <col min="14092" max="14336" width="8.5" style="19"/>
    <col min="14337" max="14337" width="3.25" style="19" customWidth="1"/>
    <col min="14338" max="14338" width="21.5" style="19" customWidth="1"/>
    <col min="14339" max="14339" width="0" style="19" hidden="1" customWidth="1"/>
    <col min="14340" max="14341" width="16" style="19" customWidth="1"/>
    <col min="14342" max="14342" width="2.625" style="19" customWidth="1"/>
    <col min="14343" max="14343" width="3.125" style="19" customWidth="1"/>
    <col min="14344" max="14344" width="20.75" style="19" customWidth="1"/>
    <col min="14345" max="14345" width="0" style="19" hidden="1" customWidth="1"/>
    <col min="14346" max="14347" width="16.125" style="19" customWidth="1"/>
    <col min="14348" max="14592" width="8.5" style="19"/>
    <col min="14593" max="14593" width="3.25" style="19" customWidth="1"/>
    <col min="14594" max="14594" width="21.5" style="19" customWidth="1"/>
    <col min="14595" max="14595" width="0" style="19" hidden="1" customWidth="1"/>
    <col min="14596" max="14597" width="16" style="19" customWidth="1"/>
    <col min="14598" max="14598" width="2.625" style="19" customWidth="1"/>
    <col min="14599" max="14599" width="3.125" style="19" customWidth="1"/>
    <col min="14600" max="14600" width="20.75" style="19" customWidth="1"/>
    <col min="14601" max="14601" width="0" style="19" hidden="1" customWidth="1"/>
    <col min="14602" max="14603" width="16.125" style="19" customWidth="1"/>
    <col min="14604" max="14848" width="8.5" style="19"/>
    <col min="14849" max="14849" width="3.25" style="19" customWidth="1"/>
    <col min="14850" max="14850" width="21.5" style="19" customWidth="1"/>
    <col min="14851" max="14851" width="0" style="19" hidden="1" customWidth="1"/>
    <col min="14852" max="14853" width="16" style="19" customWidth="1"/>
    <col min="14854" max="14854" width="2.625" style="19" customWidth="1"/>
    <col min="14855" max="14855" width="3.125" style="19" customWidth="1"/>
    <col min="14856" max="14856" width="20.75" style="19" customWidth="1"/>
    <col min="14857" max="14857" width="0" style="19" hidden="1" customWidth="1"/>
    <col min="14858" max="14859" width="16.125" style="19" customWidth="1"/>
    <col min="14860" max="15104" width="8.5" style="19"/>
    <col min="15105" max="15105" width="3.25" style="19" customWidth="1"/>
    <col min="15106" max="15106" width="21.5" style="19" customWidth="1"/>
    <col min="15107" max="15107" width="0" style="19" hidden="1" customWidth="1"/>
    <col min="15108" max="15109" width="16" style="19" customWidth="1"/>
    <col min="15110" max="15110" width="2.625" style="19" customWidth="1"/>
    <col min="15111" max="15111" width="3.125" style="19" customWidth="1"/>
    <col min="15112" max="15112" width="20.75" style="19" customWidth="1"/>
    <col min="15113" max="15113" width="0" style="19" hidden="1" customWidth="1"/>
    <col min="15114" max="15115" width="16.125" style="19" customWidth="1"/>
    <col min="15116" max="15360" width="8.5" style="19"/>
    <col min="15361" max="15361" width="3.25" style="19" customWidth="1"/>
    <col min="15362" max="15362" width="21.5" style="19" customWidth="1"/>
    <col min="15363" max="15363" width="0" style="19" hidden="1" customWidth="1"/>
    <col min="15364" max="15365" width="16" style="19" customWidth="1"/>
    <col min="15366" max="15366" width="2.625" style="19" customWidth="1"/>
    <col min="15367" max="15367" width="3.125" style="19" customWidth="1"/>
    <col min="15368" max="15368" width="20.75" style="19" customWidth="1"/>
    <col min="15369" max="15369" width="0" style="19" hidden="1" customWidth="1"/>
    <col min="15370" max="15371" width="16.125" style="19" customWidth="1"/>
    <col min="15372" max="15616" width="8.5" style="19"/>
    <col min="15617" max="15617" width="3.25" style="19" customWidth="1"/>
    <col min="15618" max="15618" width="21.5" style="19" customWidth="1"/>
    <col min="15619" max="15619" width="0" style="19" hidden="1" customWidth="1"/>
    <col min="15620" max="15621" width="16" style="19" customWidth="1"/>
    <col min="15622" max="15622" width="2.625" style="19" customWidth="1"/>
    <col min="15623" max="15623" width="3.125" style="19" customWidth="1"/>
    <col min="15624" max="15624" width="20.75" style="19" customWidth="1"/>
    <col min="15625" max="15625" width="0" style="19" hidden="1" customWidth="1"/>
    <col min="15626" max="15627" width="16.125" style="19" customWidth="1"/>
    <col min="15628" max="15872" width="8.5" style="19"/>
    <col min="15873" max="15873" width="3.25" style="19" customWidth="1"/>
    <col min="15874" max="15874" width="21.5" style="19" customWidth="1"/>
    <col min="15875" max="15875" width="0" style="19" hidden="1" customWidth="1"/>
    <col min="15876" max="15877" width="16" style="19" customWidth="1"/>
    <col min="15878" max="15878" width="2.625" style="19" customWidth="1"/>
    <col min="15879" max="15879" width="3.125" style="19" customWidth="1"/>
    <col min="15880" max="15880" width="20.75" style="19" customWidth="1"/>
    <col min="15881" max="15881" width="0" style="19" hidden="1" customWidth="1"/>
    <col min="15882" max="15883" width="16.125" style="19" customWidth="1"/>
    <col min="15884" max="16128" width="8.5" style="19"/>
    <col min="16129" max="16129" width="3.25" style="19" customWidth="1"/>
    <col min="16130" max="16130" width="21.5" style="19" customWidth="1"/>
    <col min="16131" max="16131" width="0" style="19" hidden="1" customWidth="1"/>
    <col min="16132" max="16133" width="16" style="19" customWidth="1"/>
    <col min="16134" max="16134" width="2.625" style="19" customWidth="1"/>
    <col min="16135" max="16135" width="3.125" style="19" customWidth="1"/>
    <col min="16136" max="16136" width="20.75" style="19" customWidth="1"/>
    <col min="16137" max="16137" width="0" style="19" hidden="1" customWidth="1"/>
    <col min="16138" max="16139" width="16.125" style="19" customWidth="1"/>
    <col min="16140" max="16384" width="8.5" style="19"/>
  </cols>
  <sheetData>
    <row r="1" spans="1:11" ht="27">
      <c r="A1" s="608" t="s">
        <v>71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" customHeight="1">
      <c r="A2" s="609" t="str">
        <f>"제 ( "&amp;[4]자료입력!F8&amp;" )기 "&amp;YEAR([4]자료입력!C8)&amp;"년 "&amp;MONTH([4]자료입력!C8)&amp;"월 "&amp;DAY([4]자료입력!C8)&amp;"일 현재"</f>
        <v>제 ( 47 )기 2012년 12월 31일 현재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ht="15" customHeight="1">
      <c r="A3" s="609" t="str">
        <f>"제 ( "&amp;[4]자료입력!F10&amp;" )기 "&amp;YEAR([4]자료입력!C10)&amp;"년 "&amp;MONTH([4]자료입력!C10)&amp;"월 "&amp;DAY([4]자료입력!C10)&amp;"일 현재"</f>
        <v>제 ( 46 )기 2011년 12월 31일 현재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</row>
    <row r="4" spans="1:11" ht="1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5" customHeight="1">
      <c r="A5" s="249" t="s">
        <v>604</v>
      </c>
      <c r="K5" s="252" t="s">
        <v>273</v>
      </c>
    </row>
    <row r="6" spans="1:11" ht="12.95" customHeight="1">
      <c r="A6" s="610" t="s">
        <v>605</v>
      </c>
      <c r="B6" s="610"/>
      <c r="C6" s="253"/>
      <c r="D6" s="23" t="s">
        <v>275</v>
      </c>
      <c r="E6" s="23" t="s">
        <v>606</v>
      </c>
      <c r="F6" s="610" t="s">
        <v>607</v>
      </c>
      <c r="G6" s="610"/>
      <c r="H6" s="610"/>
      <c r="I6" s="254"/>
      <c r="J6" s="23" t="s">
        <v>278</v>
      </c>
      <c r="K6" s="23" t="s">
        <v>606</v>
      </c>
    </row>
    <row r="7" spans="1:11" ht="12.95" customHeight="1">
      <c r="A7" s="610" t="s">
        <v>608</v>
      </c>
      <c r="B7" s="610"/>
      <c r="C7" s="253"/>
      <c r="D7" s="23" t="s">
        <v>279</v>
      </c>
      <c r="E7" s="23" t="s">
        <v>279</v>
      </c>
      <c r="F7" s="610" t="s">
        <v>608</v>
      </c>
      <c r="G7" s="610"/>
      <c r="H7" s="610"/>
      <c r="I7" s="254"/>
      <c r="J7" s="23" t="s">
        <v>279</v>
      </c>
      <c r="K7" s="23" t="s">
        <v>279</v>
      </c>
    </row>
    <row r="8" spans="1:11" ht="14.25" customHeight="1">
      <c r="A8" s="255" t="s">
        <v>609</v>
      </c>
      <c r="B8" s="72" t="s">
        <v>610</v>
      </c>
      <c r="C8" s="256"/>
      <c r="D8" s="257">
        <f>SUM(D9:D11,D17:D19)</f>
        <v>31339761</v>
      </c>
      <c r="E8" s="257">
        <f>SUM(E9:E11,E17:E19)</f>
        <v>32938351</v>
      </c>
      <c r="F8" s="603" t="s">
        <v>611</v>
      </c>
      <c r="G8" s="258" t="s">
        <v>609</v>
      </c>
      <c r="H8" s="259" t="s">
        <v>612</v>
      </c>
      <c r="I8" s="260"/>
      <c r="J8" s="257">
        <f>SUM(J9,J12,J23)</f>
        <v>137626321</v>
      </c>
      <c r="K8" s="257">
        <f>SUM(K9,K12,K23)</f>
        <v>136391820</v>
      </c>
    </row>
    <row r="9" spans="1:11" ht="13.5" customHeight="1">
      <c r="A9" s="261">
        <v>1</v>
      </c>
      <c r="B9" s="262" t="s">
        <v>83</v>
      </c>
      <c r="C9" s="263">
        <v>110100</v>
      </c>
      <c r="D9" s="264">
        <f>IF(ISERROR(VLOOKUP(C9,'[4]잔액(신용)'!$B$5:$C$1005,2,0)),0,VLOOKUP(C9,'[4]잔액(신용)'!$B$5:$C$1005,2,0))+IF(ISERROR(VLOOKUP(C9,'[4]잔액(신용)'!$E$5:$F$1005,2,0)),0,VLOOKUP(C9,'[4]잔액(신용)'!$E$5:$F$1005,2,0))</f>
        <v>733458</v>
      </c>
      <c r="E9" s="265">
        <f>IF(ISERROR(VLOOKUP(C9,'[4]잔액(신용전기)'!$B$5:$C$1005,2,0)),0,VLOOKUP(C9,'[4]잔액(신용전기)'!$B$5:$C$1005,2,0))+IF(ISERROR(VLOOKUP(C9,'[4]잔액(신용전기)'!$E$5:$F$1005,2,0)),0,VLOOKUP(C9,'[4]잔액(신용전기)'!$E$5:$F$1005,2,0))</f>
        <v>634419</v>
      </c>
      <c r="F9" s="604"/>
      <c r="G9" s="266">
        <v>1</v>
      </c>
      <c r="H9" s="267" t="s">
        <v>613</v>
      </c>
      <c r="I9" s="268"/>
      <c r="J9" s="269">
        <f>SUM(J10:J11)</f>
        <v>18578905</v>
      </c>
      <c r="K9" s="269">
        <f>SUM(K10:K11)</f>
        <v>20087531</v>
      </c>
    </row>
    <row r="10" spans="1:11" ht="13.5" customHeight="1">
      <c r="A10" s="270">
        <v>2</v>
      </c>
      <c r="B10" s="65" t="s">
        <v>614</v>
      </c>
      <c r="C10" s="263">
        <v>110700</v>
      </c>
      <c r="D10" s="271">
        <f>IF(ISERROR(VLOOKUP(C10,'[4]잔액(신용)'!$B$5:$C$1005,2,0)),0,VLOOKUP(C10,'[4]잔액(신용)'!$B$5:$C$1005,2,0))+IF(ISERROR(VLOOKUP(C10,'[4]잔액(신용)'!$E$5:$F$1005,2,0)),0,VLOOKUP(C10,'[4]잔액(신용)'!$E$5:$F$1005,2,0))</f>
        <v>0</v>
      </c>
      <c r="E10" s="271">
        <f>IF(ISERROR(VLOOKUP(C10,'[4]잔액(신용전기)'!$B$5:$C$1005,2,0)),0,VLOOKUP(C10,'[4]잔액(신용전기)'!$B$5:$C$1005,2,0))+IF(ISERROR(VLOOKUP(C10,'[4]잔액(신용전기)'!$E$5:$F$1005,2,0)),0,VLOOKUP(C10,'[4]잔액(신용전기)'!$E$5:$F$1005,2,0))</f>
        <v>0</v>
      </c>
      <c r="F10" s="604"/>
      <c r="G10" s="272" t="s">
        <v>219</v>
      </c>
      <c r="H10" s="273" t="s">
        <v>615</v>
      </c>
      <c r="I10" s="274">
        <v>131100</v>
      </c>
      <c r="J10" s="275">
        <f>IF(ISERROR(VLOOKUP(I10,'[4]잔액(신용)'!$B$5:$C$1005,2,0)),0,VLOOKUP(I10,'[4]잔액(신용)'!$B$5:$C$1005,2,0))+IF(ISERROR(VLOOKUP(I10,'[4]잔액(신용)'!$E$5:$F$1005,2,0)),0,VLOOKUP(I10,'[4]잔액(신용)'!$E$5:$F$1005,2,0))</f>
        <v>17891225</v>
      </c>
      <c r="K10" s="275">
        <f>IF(ISERROR(VLOOKUP(I10,'[4]잔액(신용전기)'!$B$5:$C$1005,2,0)),0,VLOOKUP(I10,'[4]잔액(신용전기)'!$B$5:$C$1005,2,0))+IF(ISERROR(VLOOKUP(I10,'[4]잔액(신용전기)'!$E$5:$F$1005,2,0)),0,VLOOKUP(I10,'[4]잔액(신용전기)'!$E$5:$F$1005,2,0))</f>
        <v>18960185</v>
      </c>
    </row>
    <row r="11" spans="1:11" ht="13.5" customHeight="1">
      <c r="A11" s="270">
        <v>3</v>
      </c>
      <c r="B11" s="65" t="s">
        <v>159</v>
      </c>
      <c r="C11" s="276"/>
      <c r="D11" s="277">
        <f>SUM(D12:D16)</f>
        <v>30606303</v>
      </c>
      <c r="E11" s="277">
        <f>SUM(E12:E16)</f>
        <v>32303932</v>
      </c>
      <c r="F11" s="604"/>
      <c r="G11" s="272" t="s">
        <v>222</v>
      </c>
      <c r="H11" s="273" t="s">
        <v>616</v>
      </c>
      <c r="I11" s="274">
        <v>131200</v>
      </c>
      <c r="J11" s="275">
        <f>IF(ISERROR(VLOOKUP(I11,'[4]잔액(신용)'!$B$5:$C$1005,2,0)),0,VLOOKUP(I11,'[4]잔액(신용)'!$B$5:$C$1005,2,0))+IF(ISERROR(VLOOKUP(I11,'[4]잔액(신용)'!$E$5:$F$1005,2,0)),0,VLOOKUP(I11,'[4]잔액(신용)'!$E$5:$F$1005,2,0))</f>
        <v>687680</v>
      </c>
      <c r="K11" s="275">
        <f>IF(ISERROR(VLOOKUP(I11,'[4]잔액(신용전기)'!$B$5:$C$1005,2,0)),0,VLOOKUP(I11,'[4]잔액(신용전기)'!$B$5:$C$1005,2,0))+IF(ISERROR(VLOOKUP(I11,'[4]잔액(신용전기)'!$E$5:$F$1005,2,0)),0,VLOOKUP(I11,'[4]잔액(신용전기)'!$E$5:$F$1005,2,0))</f>
        <v>1127346</v>
      </c>
    </row>
    <row r="12" spans="1:11" ht="13.5" customHeight="1">
      <c r="A12" s="278" t="s">
        <v>219</v>
      </c>
      <c r="B12" s="65" t="s">
        <v>617</v>
      </c>
      <c r="C12" s="263">
        <v>111200</v>
      </c>
      <c r="D12" s="275">
        <f>IF(ISERROR(VLOOKUP(C12,'[4]잔액(신용)'!$B$5:$C$1005,2,0)),0,VLOOKUP(C12,'[4]잔액(신용)'!$B$5:$C$1005,2,0))+IF(ISERROR(VLOOKUP(C12,'[4]잔액(신용)'!$E$5:$F$1005,2,0)),0,VLOOKUP(C12,'[4]잔액(신용)'!$E$5:$F$1005,2,0))</f>
        <v>13057000</v>
      </c>
      <c r="E12" s="275">
        <f>IF(ISERROR(VLOOKUP(C12,'[4]잔액(신용전기)'!$B$5:$C$1005,2,0)),0,VLOOKUP(C12,'[4]잔액(신용전기)'!$B$5:$C$1005,2,0))+IF(ISERROR(VLOOKUP(C12,'[4]잔액(신용전기)'!$E$5:$F$1005,2,0)),0,VLOOKUP(C12,'[4]잔액(신용전기)'!$E$5:$F$1005,2,0))</f>
        <v>12983000</v>
      </c>
      <c r="F12" s="604"/>
      <c r="G12" s="279">
        <v>2</v>
      </c>
      <c r="H12" s="273" t="s">
        <v>140</v>
      </c>
      <c r="I12" s="268"/>
      <c r="J12" s="280">
        <f>SUM(J13:J22)</f>
        <v>119046537</v>
      </c>
      <c r="K12" s="280">
        <f>SUM(K13:K22)</f>
        <v>116295826</v>
      </c>
    </row>
    <row r="13" spans="1:11" ht="13.5" customHeight="1">
      <c r="A13" s="278" t="s">
        <v>222</v>
      </c>
      <c r="B13" s="65" t="s">
        <v>618</v>
      </c>
      <c r="C13" s="263">
        <v>111300</v>
      </c>
      <c r="D13" s="275">
        <f>IF(ISERROR(VLOOKUP(C13,'[4]잔액(신용)'!$B$5:$C$1005,2,0)),0,VLOOKUP(C13,'[4]잔액(신용)'!$B$5:$C$1005,2,0))+IF(ISERROR(VLOOKUP(C13,'[4]잔액(신용)'!$E$5:$F$1005,2,0)),0,VLOOKUP(C13,'[4]잔액(신용)'!$E$5:$F$1005,2,0))</f>
        <v>14190000</v>
      </c>
      <c r="E13" s="275">
        <f>IF(ISERROR(VLOOKUP(C13,'[4]잔액(신용전기)'!$B$5:$C$1005,2,0)),0,VLOOKUP(C13,'[4]잔액(신용전기)'!$B$5:$C$1005,2,0))+IF(ISERROR(VLOOKUP(C13,'[4]잔액(신용전기)'!$E$5:$F$1005,2,0)),0,VLOOKUP(C13,'[4]잔액(신용전기)'!$E$5:$F$1005,2,0))</f>
        <v>18040000</v>
      </c>
      <c r="F13" s="604"/>
      <c r="G13" s="272" t="s">
        <v>219</v>
      </c>
      <c r="H13" s="273" t="s">
        <v>619</v>
      </c>
      <c r="I13" s="274">
        <v>132100</v>
      </c>
      <c r="J13" s="275">
        <f>IF(ISERROR(VLOOKUP(I13,'[4]잔액(신용)'!$B$5:$C$1005,2,0)),0,VLOOKUP(I13,'[4]잔액(신용)'!$B$5:$C$1005,2,0))+IF(ISERROR(VLOOKUP(I13,'[4]잔액(신용)'!$E$5:$F$1005,2,0)),0,VLOOKUP(I13,'[4]잔액(신용)'!$E$5:$F$1005,2,0))</f>
        <v>3190498</v>
      </c>
      <c r="K13" s="275">
        <f>IF(ISERROR(VLOOKUP(I13,'[4]잔액(신용전기)'!$B$5:$C$1005,2,0)),0,VLOOKUP(I13,'[4]잔액(신용전기)'!$B$5:$C$1005,2,0))+IF(ISERROR(VLOOKUP(I13,'[4]잔액(신용전기)'!$E$5:$F$1005,2,0)),0,VLOOKUP(I13,'[4]잔액(신용전기)'!$E$5:$F$1005,2,0))</f>
        <v>3352549</v>
      </c>
    </row>
    <row r="14" spans="1:11" ht="13.5" customHeight="1">
      <c r="A14" s="278" t="s">
        <v>319</v>
      </c>
      <c r="B14" s="65" t="s">
        <v>620</v>
      </c>
      <c r="C14" s="263">
        <v>111400</v>
      </c>
      <c r="D14" s="275">
        <f>IF(ISERROR(VLOOKUP(C14,'[4]잔액(신용)'!$B$5:$C$1005,2,0)),0,VLOOKUP(C14,'[4]잔액(신용)'!$B$5:$C$1005,2,0))+IF(ISERROR(VLOOKUP(C14,'[4]잔액(신용)'!$E$5:$F$1005,2,0)),0,VLOOKUP(C14,'[4]잔액(신용)'!$E$5:$F$1005,2,0))</f>
        <v>0</v>
      </c>
      <c r="E14" s="275">
        <f>IF(ISERROR(VLOOKUP(C14,'[4]잔액(신용전기)'!$B$5:$C$1005,2,0)),0,VLOOKUP(C14,'[4]잔액(신용전기)'!$B$5:$C$1005,2,0))+IF(ISERROR(VLOOKUP(C14,'[4]잔액(신용전기)'!$E$5:$F$1005,2,0)),0,VLOOKUP(C14,'[4]잔액(신용전기)'!$E$5:$F$1005,2,0))</f>
        <v>0</v>
      </c>
      <c r="F14" s="604"/>
      <c r="G14" s="272" t="s">
        <v>222</v>
      </c>
      <c r="H14" s="273" t="s">
        <v>621</v>
      </c>
      <c r="I14" s="274">
        <v>132200</v>
      </c>
      <c r="J14" s="275">
        <f>IF(ISERROR(VLOOKUP(I14,'[4]잔액(신용)'!$B$5:$C$1005,2,0)),0,VLOOKUP(I14,'[4]잔액(신용)'!$B$5:$C$1005,2,0))+IF(ISERROR(VLOOKUP(I14,'[4]잔액(신용)'!$E$5:$F$1005,2,0)),0,VLOOKUP(I14,'[4]잔액(신용)'!$E$5:$F$1005,2,0))</f>
        <v>4295093</v>
      </c>
      <c r="K14" s="275">
        <f>IF(ISERROR(VLOOKUP(I14,'[4]잔액(신용전기)'!$B$5:$C$1005,2,0)),0,VLOOKUP(I14,'[4]잔액(신용전기)'!$B$5:$C$1005,2,0))+IF(ISERROR(VLOOKUP(I14,'[4]잔액(신용전기)'!$E$5:$F$1005,2,0)),0,VLOOKUP(I14,'[4]잔액(신용전기)'!$E$5:$F$1005,2,0))</f>
        <v>7313550</v>
      </c>
    </row>
    <row r="15" spans="1:11" ht="13.5" customHeight="1">
      <c r="A15" s="278" t="s">
        <v>326</v>
      </c>
      <c r="B15" s="65" t="s">
        <v>622</v>
      </c>
      <c r="C15" s="263">
        <v>111500</v>
      </c>
      <c r="D15" s="275">
        <f>IF(ISERROR(VLOOKUP(C15,'[4]잔액(신용)'!$B$5:$C$1005,2,0)),0,VLOOKUP(C15,'[4]잔액(신용)'!$B$5:$C$1005,2,0))+IF(ISERROR(VLOOKUP(C15,'[4]잔액(신용)'!$E$5:$F$1005,2,0)),0,VLOOKUP(C15,'[4]잔액(신용)'!$E$5:$F$1005,2,0))</f>
        <v>0</v>
      </c>
      <c r="E15" s="275">
        <f>IF(ISERROR(VLOOKUP(C15,'[4]잔액(신용전기)'!$B$5:$C$1005,2,0)),0,VLOOKUP(C15,'[4]잔액(신용전기)'!$B$5:$C$1005,2,0))+IF(ISERROR(VLOOKUP(C15,'[4]잔액(신용전기)'!$E$5:$F$1005,2,0)),0,VLOOKUP(C15,'[4]잔액(신용전기)'!$E$5:$F$1005,2,0))</f>
        <v>0</v>
      </c>
      <c r="F15" s="604"/>
      <c r="G15" s="272" t="s">
        <v>319</v>
      </c>
      <c r="H15" s="273" t="s">
        <v>623</v>
      </c>
      <c r="I15" s="274">
        <v>132300</v>
      </c>
      <c r="J15" s="275">
        <f>IF(ISERROR(VLOOKUP(I15,'[4]잔액(신용)'!$B$5:$C$1005,2,0)),0,VLOOKUP(I15,'[4]잔액(신용)'!$B$5:$C$1005,2,0))+IF(ISERROR(VLOOKUP(I15,'[4]잔액(신용)'!$E$5:$F$1005,2,0)),0,VLOOKUP(I15,'[4]잔액(신용)'!$E$5:$F$1005,2,0))</f>
        <v>4379115</v>
      </c>
      <c r="K15" s="275">
        <f>IF(ISERROR(VLOOKUP(I15,'[4]잔액(신용전기)'!$B$5:$C$1005,2,0)),0,VLOOKUP(I15,'[4]잔액(신용전기)'!$B$5:$C$1005,2,0))+IF(ISERROR(VLOOKUP(I15,'[4]잔액(신용전기)'!$E$5:$F$1005,2,0)),0,VLOOKUP(I15,'[4]잔액(신용전기)'!$E$5:$F$1005,2,0))</f>
        <v>4389562</v>
      </c>
    </row>
    <row r="16" spans="1:11" ht="13.5" customHeight="1">
      <c r="A16" s="278" t="s">
        <v>333</v>
      </c>
      <c r="B16" s="65" t="s">
        <v>624</v>
      </c>
      <c r="C16" s="263">
        <v>111600</v>
      </c>
      <c r="D16" s="275">
        <f>IF(ISERROR(VLOOKUP(C16,'[4]잔액(신용)'!$B$5:$C$1005,2,0)),0,VLOOKUP(C16,'[4]잔액(신용)'!$B$5:$C$1005,2,0))+IF(ISERROR(VLOOKUP(C16,'[4]잔액(신용)'!$E$5:$F$1005,2,0)),0,VLOOKUP(C16,'[4]잔액(신용)'!$E$5:$F$1005,2,0))</f>
        <v>3359303</v>
      </c>
      <c r="E16" s="275">
        <f>IF(ISERROR(VLOOKUP(C16,'[4]잔액(신용전기)'!$B$5:$C$1005,2,0)),0,VLOOKUP(C16,'[4]잔액(신용전기)'!$B$5:$C$1005,2,0))+IF(ISERROR(VLOOKUP(C16,'[4]잔액(신용전기)'!$E$5:$F$1005,2,0)),0,VLOOKUP(C16,'[4]잔액(신용전기)'!$E$5:$F$1005,2,0))</f>
        <v>1280932</v>
      </c>
      <c r="F16" s="604"/>
      <c r="G16" s="272" t="s">
        <v>326</v>
      </c>
      <c r="H16" s="273" t="s">
        <v>625</v>
      </c>
      <c r="I16" s="274">
        <v>132400</v>
      </c>
      <c r="J16" s="275">
        <f>IF(ISERROR(VLOOKUP(I16,'[4]잔액(신용)'!$B$5:$C$1005,2,0)),0,VLOOKUP(I16,'[4]잔액(신용)'!$B$5:$C$1005,2,0))+IF(ISERROR(VLOOKUP(I16,'[4]잔액(신용)'!$E$5:$F$1005,2,0)),0,VLOOKUP(I16,'[4]잔액(신용)'!$E$5:$F$1005,2,0))</f>
        <v>100241967</v>
      </c>
      <c r="K16" s="275">
        <f>IF(ISERROR(VLOOKUP(I16,'[4]잔액(신용전기)'!$B$5:$C$1005,2,0)),0,VLOOKUP(I16,'[4]잔액(신용전기)'!$B$5:$C$1005,2,0))+IF(ISERROR(VLOOKUP(I16,'[4]잔액(신용전기)'!$E$5:$F$1005,2,0)),0,VLOOKUP(I16,'[4]잔액(신용전기)'!$E$5:$F$1005,2,0))</f>
        <v>95198676</v>
      </c>
    </row>
    <row r="17" spans="1:11" ht="13.5" customHeight="1">
      <c r="A17" s="270">
        <v>4</v>
      </c>
      <c r="B17" s="65" t="s">
        <v>161</v>
      </c>
      <c r="C17" s="263">
        <v>112000</v>
      </c>
      <c r="D17" s="275">
        <f>IF(ISERROR(VLOOKUP(C17,'[4]잔액(신용)'!$B$5:$C$1005,2,0)),0,VLOOKUP(C17,'[4]잔액(신용)'!$B$5:$C$1005,2,0))+IF(ISERROR(VLOOKUP(C17,'[4]잔액(신용)'!$E$5:$F$1005,2,0)),0,VLOOKUP(C17,'[4]잔액(신용)'!$E$5:$F$1005,2,0))</f>
        <v>0</v>
      </c>
      <c r="E17" s="275">
        <f>IF(ISERROR(VLOOKUP(C17,'[4]잔액(신용전기)'!$B$5:$C$1005,2,0)),0,VLOOKUP(C17,'[4]잔액(신용전기)'!$B$5:$C$1005,2,0))+IF(ISERROR(VLOOKUP(C17,'[4]잔액(신용전기)'!$E$5:$F$1005,2,0)),0,VLOOKUP(C17,'[4]잔액(신용전기)'!$E$5:$F$1005,2,0))</f>
        <v>0</v>
      </c>
      <c r="F17" s="604"/>
      <c r="G17" s="272" t="s">
        <v>333</v>
      </c>
      <c r="H17" s="273" t="s">
        <v>626</v>
      </c>
      <c r="I17" s="274">
        <v>132500</v>
      </c>
      <c r="J17" s="275">
        <f>IF(ISERROR(VLOOKUP(I17,'[4]잔액(신용)'!$B$5:$C$1005,2,0)),0,VLOOKUP(I17,'[4]잔액(신용)'!$B$5:$C$1005,2,0))+IF(ISERROR(VLOOKUP(I17,'[4]잔액(신용)'!$E$5:$F$1005,2,0)),0,VLOOKUP(I17,'[4]잔액(신용)'!$E$5:$F$1005,2,0))</f>
        <v>2930844</v>
      </c>
      <c r="K17" s="275">
        <f>IF(ISERROR(VLOOKUP(I17,'[4]잔액(신용전기)'!$B$5:$C$1005,2,0)),0,VLOOKUP(I17,'[4]잔액(신용전기)'!$B$5:$C$1005,2,0))+IF(ISERROR(VLOOKUP(I17,'[4]잔액(신용전기)'!$E$5:$F$1005,2,0)),0,VLOOKUP(I17,'[4]잔액(신용전기)'!$E$5:$F$1005,2,0))</f>
        <v>2446033</v>
      </c>
    </row>
    <row r="18" spans="1:11" ht="13.5" customHeight="1">
      <c r="A18" s="281">
        <v>5</v>
      </c>
      <c r="B18" s="48" t="s">
        <v>163</v>
      </c>
      <c r="C18" s="263">
        <v>112900</v>
      </c>
      <c r="D18" s="275">
        <f>IF(ISERROR(VLOOKUP(C18,'[4]잔액(신용)'!$B$5:$C$1005,2,0)),0,VLOOKUP(C18,'[4]잔액(신용)'!$B$5:$C$1005,2,0))+IF(ISERROR(VLOOKUP(C18,'[4]잔액(신용)'!$E$5:$F$1005,2,0)),0,VLOOKUP(C18,'[4]잔액(신용)'!$E$5:$F$1005,2,0))</f>
        <v>0</v>
      </c>
      <c r="E18" s="275">
        <f>IF(ISERROR(VLOOKUP(C18,'[4]잔액(신용전기)'!$B$5:$C$1005,2,0)),0,VLOOKUP(C18,'[4]잔액(신용전기)'!$B$5:$C$1005,2,0))+IF(ISERROR(VLOOKUP(C18,'[4]잔액(신용전기)'!$E$5:$F$1005,2,0)),0,VLOOKUP(C18,'[4]잔액(신용전기)'!$E$5:$F$1005,2,0))</f>
        <v>0</v>
      </c>
      <c r="F18" s="604"/>
      <c r="G18" s="272" t="s">
        <v>342</v>
      </c>
      <c r="H18" s="273" t="s">
        <v>627</v>
      </c>
      <c r="I18" s="274">
        <v>132600</v>
      </c>
      <c r="J18" s="275">
        <f>IF(ISERROR(VLOOKUP(I18,'[4]잔액(신용)'!$B$5:$C$1005,2,0)),0,VLOOKUP(I18,'[4]잔액(신용)'!$B$5:$C$1005,2,0))+IF(ISERROR(VLOOKUP(I18,'[4]잔액(신용)'!$E$5:$F$1005,2,0)),0,VLOOKUP(I18,'[4]잔액(신용)'!$E$5:$F$1005,2,0))</f>
        <v>48141</v>
      </c>
      <c r="K18" s="275">
        <f>IF(ISERROR(VLOOKUP(I18,'[4]잔액(신용전기)'!$B$5:$C$1005,2,0)),0,VLOOKUP(I18,'[4]잔액(신용전기)'!$B$5:$C$1005,2,0))+IF(ISERROR(VLOOKUP(I18,'[4]잔액(신용전기)'!$E$5:$F$1005,2,0)),0,VLOOKUP(I18,'[4]잔액(신용전기)'!$E$5:$F$1005,2,0))</f>
        <v>47142</v>
      </c>
    </row>
    <row r="19" spans="1:11" ht="13.5" customHeight="1">
      <c r="A19" s="281">
        <v>5</v>
      </c>
      <c r="B19" s="48" t="s">
        <v>165</v>
      </c>
      <c r="C19" s="263">
        <v>112800</v>
      </c>
      <c r="D19" s="275">
        <f>IF(ISERROR(VLOOKUP(C19,'[4]잔액(신용)'!$B$5:$C$1005,2,0)),0,VLOOKUP(C19,'[4]잔액(신용)'!$B$5:$C$1005,2,0))+IF(ISERROR(VLOOKUP(C19,'[4]잔액(신용)'!$E$5:$F$1005,2,0)),0,VLOOKUP(C19,'[4]잔액(신용)'!$E$5:$F$1005,2,0))</f>
        <v>0</v>
      </c>
      <c r="E19" s="275">
        <f>IF(ISERROR(VLOOKUP(C19,'[4]잔액(신용전기)'!$B$5:$C$1005,2,0)),0,VLOOKUP(C19,'[4]잔액(신용전기)'!$B$5:$C$1005,2,0))+IF(ISERROR(VLOOKUP(C19,'[4]잔액(신용전기)'!$E$5:$F$1005,2,0)),0,VLOOKUP(C19,'[4]잔액(신용전기)'!$E$5:$F$1005,2,0))</f>
        <v>0</v>
      </c>
      <c r="F19" s="604"/>
      <c r="G19" s="272" t="s">
        <v>345</v>
      </c>
      <c r="H19" s="273" t="s">
        <v>628</v>
      </c>
      <c r="I19" s="274">
        <v>132700</v>
      </c>
      <c r="J19" s="275">
        <f>IF(ISERROR(VLOOKUP(I19,'[4]잔액(신용)'!$B$5:$C$1005,2,0)),0,VLOOKUP(I19,'[4]잔액(신용)'!$B$5:$C$1005,2,0))+IF(ISERROR(VLOOKUP(I19,'[4]잔액(신용)'!$E$5:$F$1005,2,0)),0,VLOOKUP(I19,'[4]잔액(신용)'!$E$5:$F$1005,2,0))</f>
        <v>3511959</v>
      </c>
      <c r="K19" s="275">
        <f>IF(ISERROR(VLOOKUP(I19,'[4]잔액(신용전기)'!$B$5:$C$1005,2,0)),0,VLOOKUP(I19,'[4]잔액(신용전기)'!$B$5:$C$1005,2,0))+IF(ISERROR(VLOOKUP(I19,'[4]잔액(신용전기)'!$E$5:$F$1005,2,0)),0,VLOOKUP(I19,'[4]잔액(신용전기)'!$E$5:$F$1005,2,0))</f>
        <v>3146974</v>
      </c>
    </row>
    <row r="20" spans="1:11" ht="14.25" customHeight="1">
      <c r="A20" s="255" t="s">
        <v>629</v>
      </c>
      <c r="B20" s="72" t="s">
        <v>85</v>
      </c>
      <c r="C20" s="276">
        <v>113200</v>
      </c>
      <c r="D20" s="257">
        <f>SUM(D21:D29)</f>
        <v>0</v>
      </c>
      <c r="E20" s="257">
        <f>SUM(E21:E29)</f>
        <v>0</v>
      </c>
      <c r="F20" s="604"/>
      <c r="G20" s="272" t="s">
        <v>630</v>
      </c>
      <c r="H20" s="273" t="s">
        <v>631</v>
      </c>
      <c r="I20" s="274">
        <v>132800</v>
      </c>
      <c r="J20" s="275">
        <f>IF(ISERROR(VLOOKUP(I20,'[4]잔액(신용)'!$B$5:$C$1005,2,0)),0,VLOOKUP(I20,'[4]잔액(신용)'!$B$5:$C$1005,2,0))+IF(ISERROR(VLOOKUP(I20,'[4]잔액(신용)'!$E$5:$F$1005,2,0)),0,VLOOKUP(I20,'[4]잔액(신용)'!$E$5:$F$1005,2,0))</f>
        <v>448920</v>
      </c>
      <c r="K20" s="275">
        <f>IF(ISERROR(VLOOKUP(I20,'[4]잔액(신용전기)'!$B$5:$C$1005,2,0)),0,VLOOKUP(I20,'[4]잔액(신용전기)'!$B$5:$C$1005,2,0))+IF(ISERROR(VLOOKUP(I20,'[4]잔액(신용전기)'!$E$5:$F$1005,2,0)),0,VLOOKUP(I20,'[4]잔액(신용전기)'!$E$5:$F$1005,2,0))</f>
        <v>401340</v>
      </c>
    </row>
    <row r="21" spans="1:11" ht="13.5" customHeight="1">
      <c r="A21" s="261">
        <v>1</v>
      </c>
      <c r="B21" s="262" t="s">
        <v>632</v>
      </c>
      <c r="C21" s="263">
        <v>113201</v>
      </c>
      <c r="D21" s="271">
        <f>IF(ISERROR(VLOOKUP(C21,'[4]잔액(신용)'!$B$5:$C$1005,2,0)),0,VLOOKUP(C21,'[4]잔액(신용)'!$B$5:$C$1005,2,0))+IF(ISERROR(VLOOKUP(C21,'[4]잔액(신용)'!$E$5:$F$1005,2,0)),0,VLOOKUP(C21,'[4]잔액(신용)'!$E$5:$F$1005,2,0))</f>
        <v>0</v>
      </c>
      <c r="E21" s="271">
        <f>IF(ISERROR(VLOOKUP(C21,'[4]잔액(신용전기)'!$B$5:$C$1005,2,0)),0,VLOOKUP(C21,'[4]잔액(신용전기)'!$B$5:$C$1005,2,0))+IF(ISERROR(VLOOKUP(C21,'[4]잔액(신용전기)'!$E$5:$F$1005,2,0)),0,VLOOKUP(C21,'[4]잔액(신용전기)'!$E$5:$F$1005,2,0))</f>
        <v>0</v>
      </c>
      <c r="F21" s="604"/>
      <c r="G21" s="272" t="s">
        <v>210</v>
      </c>
      <c r="H21" s="273" t="s">
        <v>633</v>
      </c>
      <c r="I21" s="274">
        <v>132900</v>
      </c>
      <c r="J21" s="275">
        <f>IF(ISERROR(VLOOKUP(I21,'[4]잔액(신용)'!$B$5:$C$1005,2,0)),0,VLOOKUP(I21,'[4]잔액(신용)'!$B$5:$C$1005,2,0))+IF(ISERROR(VLOOKUP(I21,'[4]잔액(신용)'!$E$5:$F$1005,2,0)),0,VLOOKUP(I21,'[4]잔액(신용)'!$E$5:$F$1005,2,0))</f>
        <v>0</v>
      </c>
      <c r="K21" s="275">
        <f>IF(ISERROR(VLOOKUP(I21,'[4]잔액(신용전기)'!$B$5:$C$1005,2,0)),0,VLOOKUP(I21,'[4]잔액(신용전기)'!$B$5:$C$1005,2,0))+IF(ISERROR(VLOOKUP(I21,'[4]잔액(신용전기)'!$E$5:$F$1005,2,0)),0,VLOOKUP(I21,'[4]잔액(신용전기)'!$E$5:$F$1005,2,0))</f>
        <v>0</v>
      </c>
    </row>
    <row r="22" spans="1:11" ht="13.5" customHeight="1">
      <c r="A22" s="270">
        <v>2</v>
      </c>
      <c r="B22" s="65" t="s">
        <v>634</v>
      </c>
      <c r="C22" s="263">
        <v>113202</v>
      </c>
      <c r="D22" s="275">
        <f>IF(ISERROR(VLOOKUP(C22,'[4]잔액(신용)'!$B$5:$C$1005,2,0)),0,VLOOKUP(C22,'[4]잔액(신용)'!$B$5:$C$1005,2,0))+IF(ISERROR(VLOOKUP(C22,'[4]잔액(신용)'!$E$5:$F$1005,2,0)),0,VLOOKUP(C22,'[4]잔액(신용)'!$E$5:$F$1005,2,0))</f>
        <v>0</v>
      </c>
      <c r="E22" s="275">
        <f>IF(ISERROR(VLOOKUP(C22,'[4]잔액(신용전기)'!$B$5:$C$1005,2,0)),0,VLOOKUP(C22,'[4]잔액(신용전기)'!$B$5:$C$1005,2,0))+IF(ISERROR(VLOOKUP(C22,'[4]잔액(신용전기)'!$E$5:$F$1005,2,0)),0,VLOOKUP(C22,'[4]잔액(신용전기)'!$E$5:$F$1005,2,0))</f>
        <v>0</v>
      </c>
      <c r="F22" s="604"/>
      <c r="G22" s="272" t="s">
        <v>635</v>
      </c>
      <c r="H22" s="273" t="s">
        <v>636</v>
      </c>
      <c r="I22" s="274">
        <v>133900</v>
      </c>
      <c r="J22" s="275">
        <f>IF(ISERROR(VLOOKUP(I22,'[4]잔액(신용)'!$B$5:$C$1005,2,0)),0,VLOOKUP(I22,'[4]잔액(신용)'!$B$5:$C$1005,2,0))+IF(ISERROR(VLOOKUP(I22,'[4]잔액(신용)'!$E$5:$F$1005,2,0)),0,VLOOKUP(I22,'[4]잔액(신용)'!$E$5:$F$1005,2,0))</f>
        <v>0</v>
      </c>
      <c r="K22" s="275">
        <f>IF(ISERROR(VLOOKUP(I22,'[4]잔액(신용전기)'!$B$5:$C$1005,2,0)),0,VLOOKUP(I22,'[4]잔액(신용전기)'!$B$5:$C$1005,2,0))+IF(ISERROR(VLOOKUP(I22,'[4]잔액(신용전기)'!$E$5:$F$1005,2,0)),0,VLOOKUP(I22,'[4]잔액(신용전기)'!$E$5:$F$1005,2,0))</f>
        <v>0</v>
      </c>
    </row>
    <row r="23" spans="1:11" ht="13.5" customHeight="1">
      <c r="A23" s="270">
        <v>3</v>
      </c>
      <c r="B23" s="65" t="s">
        <v>637</v>
      </c>
      <c r="C23" s="263">
        <v>113203</v>
      </c>
      <c r="D23" s="275">
        <f>IF(ISERROR(VLOOKUP(C23,'[4]잔액(신용)'!$B$5:$C$1005,2,0)),0,VLOOKUP(C23,'[4]잔액(신용)'!$B$5:$C$1005,2,0))+IF(ISERROR(VLOOKUP(C23,'[4]잔액(신용)'!$E$5:$F$1005,2,0)),0,VLOOKUP(C23,'[4]잔액(신용)'!$E$5:$F$1005,2,0))</f>
        <v>0</v>
      </c>
      <c r="E23" s="275">
        <f>IF(ISERROR(VLOOKUP(C23,'[4]잔액(신용전기)'!$B$5:$C$1005,2,0)),0,VLOOKUP(C23,'[4]잔액(신용전기)'!$B$5:$C$1005,2,0))+IF(ISERROR(VLOOKUP(C23,'[4]잔액(신용전기)'!$E$5:$F$1005,2,0)),0,VLOOKUP(C23,'[4]잔액(신용전기)'!$E$5:$F$1005,2,0))</f>
        <v>0</v>
      </c>
      <c r="F23" s="604"/>
      <c r="G23" s="282">
        <v>3</v>
      </c>
      <c r="H23" s="283" t="s">
        <v>142</v>
      </c>
      <c r="I23" s="274">
        <v>134000</v>
      </c>
      <c r="J23" s="284">
        <f>IF(ISERROR(VLOOKUP(I23,'[4]잔액(신용)'!$B$5:$C$1005,2,0)),0,VLOOKUP(I23,'[4]잔액(신용)'!$B$5:$C$1005,2,0))+IF(ISERROR(VLOOKUP(I23,'[4]잔액(신용)'!$E$5:$F$1005,2,0)),0,VLOOKUP(I23,'[4]잔액(신용)'!$E$5:$F$1005,2,0))</f>
        <v>879</v>
      </c>
      <c r="K23" s="284">
        <f>IF(ISERROR(VLOOKUP(I23,'[4]잔액(신용전기)'!$B$5:$C$1005,2,0)),0,VLOOKUP(I23,'[4]잔액(신용전기)'!$B$5:$C$1005,2,0))+IF(ISERROR(VLOOKUP(I23,'[4]잔액(신용전기)'!$E$5:$F$1005,2,0)),0,VLOOKUP(I23,'[4]잔액(신용전기)'!$E$5:$F$1005,2,0))</f>
        <v>8463</v>
      </c>
    </row>
    <row r="24" spans="1:11" ht="14.25" customHeight="1">
      <c r="A24" s="270">
        <v>4</v>
      </c>
      <c r="B24" s="65" t="s">
        <v>638</v>
      </c>
      <c r="C24" s="263">
        <v>113204</v>
      </c>
      <c r="D24" s="275">
        <f>IF(ISERROR(VLOOKUP(C24,'[4]잔액(신용)'!$B$5:$C$1005,2,0)),0,VLOOKUP(C24,'[4]잔액(신용)'!$B$5:$C$1005,2,0))+IF(ISERROR(VLOOKUP(C24,'[4]잔액(신용)'!$E$5:$F$1005,2,0)),0,VLOOKUP(C24,'[4]잔액(신용)'!$E$5:$F$1005,2,0))</f>
        <v>0</v>
      </c>
      <c r="E24" s="275">
        <f>IF(ISERROR(VLOOKUP(C24,'[4]잔액(신용전기)'!$B$5:$C$1005,2,0)),0,VLOOKUP(C24,'[4]잔액(신용전기)'!$B$5:$C$1005,2,0))+IF(ISERROR(VLOOKUP(C24,'[4]잔액(신용전기)'!$E$5:$F$1005,2,0)),0,VLOOKUP(C24,'[4]잔액(신용전기)'!$E$5:$F$1005,2,0))</f>
        <v>0</v>
      </c>
      <c r="F24" s="604"/>
      <c r="G24" s="258" t="s">
        <v>629</v>
      </c>
      <c r="H24" s="259" t="s">
        <v>639</v>
      </c>
      <c r="I24" s="268"/>
      <c r="J24" s="257">
        <f>SUM(J25,J27:J30)-SUM(J26)</f>
        <v>36079174</v>
      </c>
      <c r="K24" s="257">
        <f>SUM(K25,K27:K30)-SUM(K26)</f>
        <v>34865444</v>
      </c>
    </row>
    <row r="25" spans="1:11" ht="13.5" customHeight="1">
      <c r="A25" s="270">
        <v>5</v>
      </c>
      <c r="B25" s="65" t="s">
        <v>640</v>
      </c>
      <c r="C25" s="263">
        <v>113205</v>
      </c>
      <c r="D25" s="275">
        <f>IF(ISERROR(VLOOKUP(C25,'[4]잔액(신용)'!$B$5:$C$1005,2,0)),0,VLOOKUP(C25,'[4]잔액(신용)'!$B$5:$C$1005,2,0))+IF(ISERROR(VLOOKUP(C25,'[4]잔액(신용)'!$E$5:$F$1005,2,0)),0,VLOOKUP(C25,'[4]잔액(신용)'!$E$5:$F$1005,2,0))</f>
        <v>0</v>
      </c>
      <c r="E25" s="275">
        <f>IF(ISERROR(VLOOKUP(C25,'[4]잔액(신용전기)'!$B$5:$C$1005,2,0)),0,VLOOKUP(C25,'[4]잔액(신용전기)'!$B$5:$C$1005,2,0))+IF(ISERROR(VLOOKUP(C25,'[4]잔액(신용전기)'!$E$5:$F$1005,2,0)),0,VLOOKUP(C25,'[4]잔액(신용전기)'!$E$5:$F$1005,2,0))</f>
        <v>0</v>
      </c>
      <c r="F25" s="604"/>
      <c r="G25" s="266">
        <v>1</v>
      </c>
      <c r="H25" s="267" t="s">
        <v>641</v>
      </c>
      <c r="I25" s="274">
        <v>136100</v>
      </c>
      <c r="J25" s="271">
        <f>IF(ISERROR(VLOOKUP(I25,'[4]잔액(신용)'!$B$5:$C$1005,2,0)),0,VLOOKUP(I25,'[4]잔액(신용)'!$B$5:$C$1005,2,0))+IF(ISERROR(VLOOKUP(I25,'[4]잔액(신용)'!$E$5:$F$1005,2,0)),0,VLOOKUP(I25,'[4]잔액(신용)'!$E$5:$F$1005,2,0))</f>
        <v>0</v>
      </c>
      <c r="K25" s="271">
        <f>IF(ISERROR(VLOOKUP(I25,'[4]잔액(신용전기)'!$B$5:$C$1005,2,0)),0,VLOOKUP(I25,'[4]잔액(신용전기)'!$B$5:$C$1005,2,0))+IF(ISERROR(VLOOKUP(I25,'[4]잔액(신용전기)'!$E$5:$F$1005,2,0)),0,VLOOKUP(I25,'[4]잔액(신용전기)'!$E$5:$F$1005,2,0))</f>
        <v>0</v>
      </c>
    </row>
    <row r="26" spans="1:11" ht="13.5" customHeight="1">
      <c r="A26" s="270">
        <v>6</v>
      </c>
      <c r="B26" s="65" t="s">
        <v>642</v>
      </c>
      <c r="C26" s="263">
        <v>113206</v>
      </c>
      <c r="D26" s="275">
        <f>IF(ISERROR(VLOOKUP(C26,'[4]잔액(신용)'!$B$5:$C$1005,2,0)),0,VLOOKUP(C26,'[4]잔액(신용)'!$B$5:$C$1005,2,0))+IF(ISERROR(VLOOKUP(C26,'[4]잔액(신용)'!$E$5:$F$1005,2,0)),0,VLOOKUP(C26,'[4]잔액(신용)'!$E$5:$F$1005,2,0))</f>
        <v>0</v>
      </c>
      <c r="E26" s="275">
        <f>IF(ISERROR(VLOOKUP(C26,'[4]잔액(신용전기)'!$B$5:$C$1005,2,0)),0,VLOOKUP(C26,'[4]잔액(신용전기)'!$B$5:$C$1005,2,0))+IF(ISERROR(VLOOKUP(C26,'[4]잔액(신용전기)'!$E$5:$F$1005,2,0)),0,VLOOKUP(C26,'[4]잔액(신용전기)'!$E$5:$F$1005,2,0))</f>
        <v>0</v>
      </c>
      <c r="F26" s="604"/>
      <c r="G26" s="279"/>
      <c r="H26" s="285" t="s">
        <v>643</v>
      </c>
      <c r="I26" s="274">
        <v>126301</v>
      </c>
      <c r="J26" s="275">
        <f>IF(ISERROR(VLOOKUP(I26,'[4]잔액(신용)'!$B$5:$C$1005,2,0)),0,VLOOKUP(I26,'[4]잔액(신용)'!$B$5:$C$1005,2,0))+IF(ISERROR(VLOOKUP(I26,'[4]잔액(신용)'!$E$5:$F$1005,2,0)),0,VLOOKUP(I26,'[4]잔액(신용)'!$E$5:$F$1005,2,0))</f>
        <v>0</v>
      </c>
      <c r="K26" s="275">
        <f>IF(ISERROR(VLOOKUP(I26,'[4]잔액(신용전기)'!$B$5:$C$1005,2,0)),0,VLOOKUP(I26,'[4]잔액(신용전기)'!$B$5:$C$1005,2,0))+IF(ISERROR(VLOOKUP(I26,'[4]잔액(신용전기)'!$E$5:$F$1005,2,0)),0,VLOOKUP(I26,'[4]잔액(신용전기)'!$E$5:$F$1005,2,0))</f>
        <v>0</v>
      </c>
    </row>
    <row r="27" spans="1:11" ht="13.5" customHeight="1">
      <c r="A27" s="270">
        <v>7</v>
      </c>
      <c r="B27" s="65" t="s">
        <v>644</v>
      </c>
      <c r="C27" s="263">
        <v>113207</v>
      </c>
      <c r="D27" s="275">
        <f>IF(ISERROR(VLOOKUP(C27,'[4]잔액(신용)'!$B$5:$C$1005,2,0)),0,VLOOKUP(C27,'[4]잔액(신용)'!$B$5:$C$1005,2,0))+IF(ISERROR(VLOOKUP(C27,'[4]잔액(신용)'!$E$5:$F$1005,2,0)),0,VLOOKUP(C27,'[4]잔액(신용)'!$E$5:$F$1005,2,0))</f>
        <v>0</v>
      </c>
      <c r="E27" s="275">
        <f>IF(ISERROR(VLOOKUP(C27,'[4]잔액(신용전기)'!$B$5:$C$1005,2,0)),0,VLOOKUP(C27,'[4]잔액(신용전기)'!$B$5:$C$1005,2,0))+IF(ISERROR(VLOOKUP(C27,'[4]잔액(신용전기)'!$E$5:$F$1005,2,0)),0,VLOOKUP(C27,'[4]잔액(신용전기)'!$E$5:$F$1005,2,0))</f>
        <v>0</v>
      </c>
      <c r="F27" s="604"/>
      <c r="G27" s="279">
        <v>2</v>
      </c>
      <c r="H27" s="273" t="s">
        <v>149</v>
      </c>
      <c r="I27" s="274">
        <v>136200</v>
      </c>
      <c r="J27" s="275">
        <f>IF(ISERROR(VLOOKUP(I27,'[4]잔액(신용)'!$B$5:$C$1005,2,0)),0,VLOOKUP(I27,'[4]잔액(신용)'!$B$5:$C$1005,2,0))+IF(ISERROR(VLOOKUP(I27,'[4]잔액(신용)'!$E$5:$F$1005,2,0)),0,VLOOKUP(I27,'[4]잔액(신용)'!$E$5:$F$1005,2,0))</f>
        <v>36055400</v>
      </c>
      <c r="K27" s="275">
        <f>IF(ISERROR(VLOOKUP(I27,'[4]잔액(신용전기)'!$B$5:$C$1005,2,0)),0,VLOOKUP(I27,'[4]잔액(신용전기)'!$B$5:$C$1005,2,0))+IF(ISERROR(VLOOKUP(I27,'[4]잔액(신용전기)'!$E$5:$F$1005,2,0)),0,VLOOKUP(I27,'[4]잔액(신용전기)'!$E$5:$F$1005,2,0))</f>
        <v>34865444</v>
      </c>
    </row>
    <row r="28" spans="1:11" ht="13.5" customHeight="1">
      <c r="A28" s="34">
        <v>8</v>
      </c>
      <c r="B28" s="35" t="s">
        <v>645</v>
      </c>
      <c r="C28" s="263">
        <v>113208</v>
      </c>
      <c r="D28" s="275">
        <f>IF(ISERROR(VLOOKUP(C28,'[4]잔액(신용)'!$B$5:$C$1005,2,0)),0,VLOOKUP(C28,'[4]잔액(신용)'!$B$5:$C$1005,2,0))+IF(ISERROR(VLOOKUP(C28,'[4]잔액(신용)'!$E$5:$F$1005,2,0)),0,VLOOKUP(C28,'[4]잔액(신용)'!$E$5:$F$1005,2,0))</f>
        <v>0</v>
      </c>
      <c r="E28" s="275">
        <f>IF(ISERROR(VLOOKUP(C28,'[4]잔액(신용전기)'!$B$5:$C$1005,2,0)),0,VLOOKUP(C28,'[4]잔액(신용전기)'!$B$5:$C$1005,2,0))+IF(ISERROR(VLOOKUP(C28,'[4]잔액(신용전기)'!$E$5:$F$1005,2,0)),0,VLOOKUP(C28,'[4]잔액(신용전기)'!$E$5:$F$1005,2,0))</f>
        <v>0</v>
      </c>
      <c r="F28" s="604"/>
      <c r="G28" s="279">
        <v>3</v>
      </c>
      <c r="H28" s="273" t="s">
        <v>152</v>
      </c>
      <c r="I28" s="274">
        <v>136600</v>
      </c>
      <c r="J28" s="275">
        <f>IF(ISERROR(VLOOKUP(I28,'[4]잔액(신용)'!$B$5:$C$1005,2,0)),0,VLOOKUP(I28,'[4]잔액(신용)'!$B$5:$C$1005,2,0))+IF(ISERROR(VLOOKUP(I28,'[4]잔액(신용)'!$E$5:$F$1005,2,0)),0,VLOOKUP(I28,'[4]잔액(신용)'!$E$5:$F$1005,2,0))</f>
        <v>0</v>
      </c>
      <c r="K28" s="275">
        <f>IF(ISERROR(VLOOKUP(I28,'[4]잔액(신용전기)'!$B$5:$C$1005,2,0)),0,VLOOKUP(I28,'[4]잔액(신용전기)'!$B$5:$C$1005,2,0))+IF(ISERROR(VLOOKUP(I28,'[4]잔액(신용전기)'!$E$5:$F$1005,2,0)),0,VLOOKUP(I28,'[4]잔액(신용전기)'!$E$5:$F$1005,2,0))</f>
        <v>0</v>
      </c>
    </row>
    <row r="29" spans="1:11" ht="13.5" customHeight="1">
      <c r="A29" s="281">
        <v>9</v>
      </c>
      <c r="B29" s="48" t="s">
        <v>646</v>
      </c>
      <c r="C29" s="263">
        <v>113221</v>
      </c>
      <c r="D29" s="284">
        <f>IF(ISERROR(VLOOKUP(C29,'[4]잔액(신용)'!$B$5:$C$1005,2,0)),0,VLOOKUP(C29,'[4]잔액(신용)'!$B$5:$C$1005,2,0))+IF(ISERROR(VLOOKUP(C29,'[4]잔액(신용)'!$E$5:$F$1005,2,0)),0,VLOOKUP(C29,'[4]잔액(신용)'!$E$5:$F$1005,2,0))</f>
        <v>0</v>
      </c>
      <c r="E29" s="284">
        <f>IF(ISERROR(VLOOKUP(C29,'[4]잔액(신용전기)'!$B$5:$C$1005,2,0)),0,VLOOKUP(C29,'[4]잔액(신용전기)'!$B$5:$C$1005,2,0))+IF(ISERROR(VLOOKUP(C29,'[4]잔액(신용전기)'!$E$5:$F$1005,2,0)),0,VLOOKUP(C29,'[4]잔액(신용전기)'!$E$5:$F$1005,2,0))</f>
        <v>0</v>
      </c>
      <c r="F29" s="604"/>
      <c r="G29" s="279">
        <v>4</v>
      </c>
      <c r="H29" s="273" t="s">
        <v>154</v>
      </c>
      <c r="I29" s="274">
        <v>136500</v>
      </c>
      <c r="J29" s="275">
        <f>IF(ISERROR(VLOOKUP(I29,'[4]잔액(신용)'!$B$5:$C$1005,2,0)),0,VLOOKUP(I29,'[4]잔액(신용)'!$B$5:$C$1005,2,0))+IF(ISERROR(VLOOKUP(I29,'[4]잔액(신용)'!$E$5:$F$1005,2,0)),0,VLOOKUP(I29,'[4]잔액(신용)'!$E$5:$F$1005,2,0))</f>
        <v>0</v>
      </c>
      <c r="K29" s="275">
        <f>IF(ISERROR(VLOOKUP(I29,'[4]잔액(신용전기)'!$B$5:$C$1005,2,0)),0,VLOOKUP(I29,'[4]잔액(신용전기)'!$B$5:$C$1005,2,0))+IF(ISERROR(VLOOKUP(I29,'[4]잔액(신용전기)'!$E$5:$F$1005,2,0)),0,VLOOKUP(I29,'[4]잔액(신용전기)'!$E$5:$F$1005,2,0))</f>
        <v>0</v>
      </c>
    </row>
    <row r="30" spans="1:11" ht="13.5" customHeight="1">
      <c r="A30" s="286"/>
      <c r="B30" s="287"/>
      <c r="C30" s="263"/>
      <c r="D30" s="288"/>
      <c r="E30" s="288"/>
      <c r="F30" s="604"/>
      <c r="G30" s="282">
        <v>5</v>
      </c>
      <c r="H30" s="283" t="s">
        <v>155</v>
      </c>
      <c r="I30" s="274">
        <v>136700</v>
      </c>
      <c r="J30" s="289">
        <f>IF(ISERROR(VLOOKUP(I30,'[4]잔액(신용)'!$B$5:$C$1005,2,0)),0,VLOOKUP(I30,'[4]잔액(신용)'!$B$5:$C$1005,2,0))+IF(ISERROR(VLOOKUP(I30,'[4]잔액(신용)'!$E$5:$F$1005,2,0)),0,VLOOKUP(I30,'[4]잔액(신용)'!$E$5:$F$1005,2,0))</f>
        <v>23774</v>
      </c>
      <c r="K30" s="289">
        <f>IF(ISERROR(VLOOKUP(I30,'[4]잔액(신용전기)'!$B$5:$C$1005,2,0)),0,VLOOKUP(I30,'[4]잔액(신용전기)'!$B$5:$C$1005,2,0))+IF(ISERROR(VLOOKUP(I30,'[4]잔액(신용전기)'!$E$5:$F$1005,2,0)),0,VLOOKUP(I30,'[4]잔액(신용전기)'!$E$5:$F$1005,2,0))</f>
        <v>0</v>
      </c>
    </row>
    <row r="31" spans="1:11" ht="14.25" customHeight="1">
      <c r="A31" s="255" t="s">
        <v>647</v>
      </c>
      <c r="B31" s="72" t="s">
        <v>200</v>
      </c>
      <c r="C31" s="276">
        <v>113700</v>
      </c>
      <c r="D31" s="257">
        <f>SUM(D32:D42)</f>
        <v>0</v>
      </c>
      <c r="E31" s="257">
        <f>SUM(E32:E42)</f>
        <v>0</v>
      </c>
      <c r="F31" s="604"/>
      <c r="G31" s="258" t="s">
        <v>647</v>
      </c>
      <c r="H31" s="259" t="s">
        <v>648</v>
      </c>
      <c r="I31" s="268"/>
      <c r="J31" s="257">
        <f>SUM(J32:J39,J41:J44,J47:J54)-SUM(J40,J45:J46)</f>
        <v>3398138</v>
      </c>
      <c r="K31" s="257">
        <f>SUM(K32:K39,K41:K44,K47:K54)-SUM(K40,K45:K46)</f>
        <v>2686679</v>
      </c>
    </row>
    <row r="32" spans="1:11" ht="13.5" customHeight="1">
      <c r="A32" s="261">
        <v>1</v>
      </c>
      <c r="B32" s="262" t="s">
        <v>649</v>
      </c>
      <c r="C32" s="263">
        <v>113701</v>
      </c>
      <c r="D32" s="290">
        <f>IF(ISERROR(VLOOKUP(C32,'[4]잔액(신용)'!$B$5:$C$1005,2,0)),0,VLOOKUP(C32,'[4]잔액(신용)'!$B$5:$C$1005,2,0))+IF(ISERROR(VLOOKUP(C32,'[4]잔액(신용)'!$E$5:$F$1005,2,0)),0,VLOOKUP(C32,'[4]잔액(신용)'!$E$5:$F$1005,2,0))</f>
        <v>0</v>
      </c>
      <c r="E32" s="291">
        <f>IF(ISERROR(VLOOKUP(C32,'[4]잔액(신용전기)'!$B$5:$C$1005,2,0)),0,VLOOKUP(C32,'[4]잔액(신용전기)'!$B$5:$C$1005,2,0))+IF(ISERROR(VLOOKUP(C32,'[4]잔액(신용전기)'!$E$5:$F$1005,2,0)),0,VLOOKUP(C32,'[4]잔액(신용전기)'!$E$5:$F$1005,2,0))</f>
        <v>0</v>
      </c>
      <c r="F32" s="604"/>
      <c r="G32" s="266">
        <v>1</v>
      </c>
      <c r="H32" s="267" t="s">
        <v>121</v>
      </c>
      <c r="I32" s="274">
        <v>140100</v>
      </c>
      <c r="J32" s="271">
        <f>IF(ISERROR(VLOOKUP(I32,'[4]잔액(신용)'!$B$5:$C$1005,2,0)),0,VLOOKUP(I32,'[4]잔액(신용)'!$B$5:$C$1005,2,0))+IF(ISERROR(VLOOKUP(I32,'[4]잔액(신용)'!$E$5:$F$1005,2,0)),0,VLOOKUP(I32,'[4]잔액(신용)'!$E$5:$F$1005,2,0))</f>
        <v>0</v>
      </c>
      <c r="K32" s="271">
        <f>IF(ISERROR(VLOOKUP(I32,'[4]잔액(신용전기)'!$B$5:$C$1005,2,0)),0,VLOOKUP(I32,'[4]잔액(신용전기)'!$B$5:$C$1005,2,0))+IF(ISERROR(VLOOKUP(I32,'[4]잔액(신용전기)'!$E$5:$F$1005,2,0)),0,VLOOKUP(I32,'[4]잔액(신용전기)'!$E$5:$F$1005,2,0))</f>
        <v>0</v>
      </c>
    </row>
    <row r="33" spans="1:11" ht="13.5" customHeight="1">
      <c r="A33" s="270">
        <v>2</v>
      </c>
      <c r="B33" s="65" t="s">
        <v>650</v>
      </c>
      <c r="C33" s="263">
        <v>113702</v>
      </c>
      <c r="D33" s="290">
        <f>IF(ISERROR(VLOOKUP(C33,'[4]잔액(신용)'!$B$5:$C$1005,2,0)),0,VLOOKUP(C33,'[4]잔액(신용)'!$B$5:$C$1005,2,0))+IF(ISERROR(VLOOKUP(C33,'[4]잔액(신용)'!$E$5:$F$1005,2,0)),0,VLOOKUP(C33,'[4]잔액(신용)'!$E$5:$F$1005,2,0))</f>
        <v>0</v>
      </c>
      <c r="E33" s="290">
        <f>IF(ISERROR(VLOOKUP(C33,'[4]잔액(신용전기)'!$B$5:$C$1005,2,0)),0,VLOOKUP(C33,'[4]잔액(신용전기)'!$B$5:$C$1005,2,0))+IF(ISERROR(VLOOKUP(C33,'[4]잔액(신용전기)'!$E$5:$F$1005,2,0)),0,VLOOKUP(C33,'[4]잔액(신용전기)'!$E$5:$F$1005,2,0))</f>
        <v>0</v>
      </c>
      <c r="F33" s="604"/>
      <c r="G33" s="279">
        <v>2</v>
      </c>
      <c r="H33" s="273" t="s">
        <v>123</v>
      </c>
      <c r="I33" s="274">
        <v>140200</v>
      </c>
      <c r="J33" s="275">
        <f>IF(ISERROR(VLOOKUP(I33,'[4]잔액(신용)'!$B$5:$C$1005,2,0)),0,VLOOKUP(I33,'[4]잔액(신용)'!$B$5:$C$1005,2,0))+IF(ISERROR(VLOOKUP(I33,'[4]잔액(신용)'!$E$5:$F$1005,2,0)),0,VLOOKUP(I33,'[4]잔액(신용)'!$E$5:$F$1005,2,0))</f>
        <v>213101</v>
      </c>
      <c r="K33" s="275">
        <f>IF(ISERROR(VLOOKUP(I33,'[4]잔액(신용전기)'!$B$5:$C$1005,2,0)),0,VLOOKUP(I33,'[4]잔액(신용전기)'!$B$5:$C$1005,2,0))+IF(ISERROR(VLOOKUP(I33,'[4]잔액(신용전기)'!$E$5:$F$1005,2,0)),0,VLOOKUP(I33,'[4]잔액(신용전기)'!$E$5:$F$1005,2,0))</f>
        <v>11437</v>
      </c>
    </row>
    <row r="34" spans="1:11" ht="13.5" customHeight="1">
      <c r="A34" s="270">
        <v>3</v>
      </c>
      <c r="B34" s="65" t="s">
        <v>651</v>
      </c>
      <c r="C34" s="263">
        <v>113703</v>
      </c>
      <c r="D34" s="290">
        <f>IF(ISERROR(VLOOKUP(C34,'[4]잔액(신용)'!$B$5:$C$1005,2,0)),0,VLOOKUP(C34,'[4]잔액(신용)'!$B$5:$C$1005,2,0))+IF(ISERROR(VLOOKUP(C34,'[4]잔액(신용)'!$E$5:$F$1005,2,0)),0,VLOOKUP(C34,'[4]잔액(신용)'!$E$5:$F$1005,2,0))</f>
        <v>0</v>
      </c>
      <c r="E34" s="290">
        <f>IF(ISERROR(VLOOKUP(C34,'[4]잔액(신용전기)'!$B$5:$C$1005,2,0)),0,VLOOKUP(C34,'[4]잔액(신용전기)'!$B$5:$C$1005,2,0))+IF(ISERROR(VLOOKUP(C34,'[4]잔액(신용전기)'!$E$5:$F$1005,2,0)),0,VLOOKUP(C34,'[4]잔액(신용전기)'!$E$5:$F$1005,2,0))</f>
        <v>0</v>
      </c>
      <c r="F34" s="604"/>
      <c r="G34" s="279">
        <v>3</v>
      </c>
      <c r="H34" s="273" t="s">
        <v>125</v>
      </c>
      <c r="I34" s="274">
        <v>140300</v>
      </c>
      <c r="J34" s="275">
        <f>IF(ISERROR(VLOOKUP(I34,'[4]잔액(신용)'!$B$5:$C$1005,2,0)),0,VLOOKUP(I34,'[4]잔액(신용)'!$B$5:$C$1005,2,0))+IF(ISERROR(VLOOKUP(I34,'[4]잔액(신용)'!$E$5:$F$1005,2,0)),0,VLOOKUP(I34,'[4]잔액(신용)'!$E$5:$F$1005,2,0))</f>
        <v>0</v>
      </c>
      <c r="K34" s="275">
        <f>IF(ISERROR(VLOOKUP(I34,'[4]잔액(신용전기)'!$B$5:$C$1005,2,0)),0,VLOOKUP(I34,'[4]잔액(신용전기)'!$B$5:$C$1005,2,0))+IF(ISERROR(VLOOKUP(I34,'[4]잔액(신용전기)'!$E$5:$F$1005,2,0)),0,VLOOKUP(I34,'[4]잔액(신용전기)'!$E$5:$F$1005,2,0))</f>
        <v>0</v>
      </c>
    </row>
    <row r="35" spans="1:11" ht="13.5" customHeight="1">
      <c r="A35" s="270">
        <v>4</v>
      </c>
      <c r="B35" s="65" t="s">
        <v>652</v>
      </c>
      <c r="C35" s="263">
        <v>113704</v>
      </c>
      <c r="D35" s="290">
        <f>IF(ISERROR(VLOOKUP(C35,'[4]잔액(신용)'!$B$5:$C$1005,2,0)),0,VLOOKUP(C35,'[4]잔액(신용)'!$B$5:$C$1005,2,0))+IF(ISERROR(VLOOKUP(C35,'[4]잔액(신용)'!$E$5:$F$1005,2,0)),0,VLOOKUP(C35,'[4]잔액(신용)'!$E$5:$F$1005,2,0))</f>
        <v>0</v>
      </c>
      <c r="E35" s="290">
        <f>IF(ISERROR(VLOOKUP(C35,'[4]잔액(신용전기)'!$B$5:$C$1005,2,0)),0,VLOOKUP(C35,'[4]잔액(신용전기)'!$B$5:$C$1005,2,0))+IF(ISERROR(VLOOKUP(C35,'[4]잔액(신용전기)'!$E$5:$F$1005,2,0)),0,VLOOKUP(C35,'[4]잔액(신용전기)'!$E$5:$F$1005,2,0))</f>
        <v>0</v>
      </c>
      <c r="F35" s="604"/>
      <c r="G35" s="279">
        <v>4</v>
      </c>
      <c r="H35" s="273" t="s">
        <v>100</v>
      </c>
      <c r="I35" s="274">
        <v>140400</v>
      </c>
      <c r="J35" s="275">
        <f>IF(ISERROR(VLOOKUP(I35,'[4]잔액(신용)'!$B$5:$C$1005,2,0)),0,VLOOKUP(I35,'[4]잔액(신용)'!$B$5:$C$1005,2,0))+IF(ISERROR(VLOOKUP(I35,'[4]잔액(신용)'!$E$5:$F$1005,2,0)),0,VLOOKUP(I35,'[4]잔액(신용)'!$E$5:$F$1005,2,0))</f>
        <v>2543481</v>
      </c>
      <c r="K35" s="275">
        <f>IF(ISERROR(VLOOKUP(I35,'[4]잔액(신용전기)'!$B$5:$C$1005,2,0)),0,VLOOKUP(I35,'[4]잔액(신용전기)'!$B$5:$C$1005,2,0))+IF(ISERROR(VLOOKUP(I35,'[4]잔액(신용전기)'!$E$5:$F$1005,2,0)),0,VLOOKUP(I35,'[4]잔액(신용전기)'!$E$5:$F$1005,2,0))</f>
        <v>2327254</v>
      </c>
    </row>
    <row r="36" spans="1:11" ht="13.5" customHeight="1">
      <c r="A36" s="270">
        <v>5</v>
      </c>
      <c r="B36" s="65" t="s">
        <v>653</v>
      </c>
      <c r="C36" s="263">
        <v>113705</v>
      </c>
      <c r="D36" s="290">
        <f>IF(ISERROR(VLOOKUP(C36,'[4]잔액(신용)'!$B$5:$C$1005,2,0)),0,VLOOKUP(C36,'[4]잔액(신용)'!$B$5:$C$1005,2,0))+IF(ISERROR(VLOOKUP(C36,'[4]잔액(신용)'!$E$5:$F$1005,2,0)),0,VLOOKUP(C36,'[4]잔액(신용)'!$E$5:$F$1005,2,0))</f>
        <v>0</v>
      </c>
      <c r="E36" s="290">
        <f>IF(ISERROR(VLOOKUP(C36,'[4]잔액(신용전기)'!$B$5:$C$1005,2,0)),0,VLOOKUP(C36,'[4]잔액(신용전기)'!$B$5:$C$1005,2,0))+IF(ISERROR(VLOOKUP(C36,'[4]잔액(신용전기)'!$E$5:$F$1005,2,0)),0,VLOOKUP(C36,'[4]잔액(신용전기)'!$E$5:$F$1005,2,0))</f>
        <v>0</v>
      </c>
      <c r="F36" s="604"/>
      <c r="G36" s="279">
        <v>5</v>
      </c>
      <c r="H36" s="273" t="s">
        <v>102</v>
      </c>
      <c r="I36" s="274">
        <v>140500</v>
      </c>
      <c r="J36" s="275">
        <f>IF(ISERROR(VLOOKUP(I36,'[4]잔액(신용)'!$B$5:$C$1005,2,0)),0,VLOOKUP(I36,'[4]잔액(신용)'!$B$5:$C$1005,2,0))+IF(ISERROR(VLOOKUP(I36,'[4]잔액(신용)'!$E$5:$F$1005,2,0)),0,VLOOKUP(I36,'[4]잔액(신용)'!$E$5:$F$1005,2,0))</f>
        <v>11813</v>
      </c>
      <c r="K36" s="275">
        <f>IF(ISERROR(VLOOKUP(I36,'[4]잔액(신용전기)'!$B$5:$C$1005,2,0)),0,VLOOKUP(I36,'[4]잔액(신용전기)'!$B$5:$C$1005,2,0))+IF(ISERROR(VLOOKUP(I36,'[4]잔액(신용전기)'!$E$5:$F$1005,2,0)),0,VLOOKUP(I36,'[4]잔액(신용전기)'!$E$5:$F$1005,2,0))</f>
        <v>2722</v>
      </c>
    </row>
    <row r="37" spans="1:11" ht="13.5" customHeight="1">
      <c r="A37" s="270">
        <v>6</v>
      </c>
      <c r="B37" s="65" t="s">
        <v>654</v>
      </c>
      <c r="C37" s="263">
        <v>113706</v>
      </c>
      <c r="D37" s="290">
        <f>IF(ISERROR(VLOOKUP(C37,'[4]잔액(신용)'!$B$5:$C$1005,2,0)),0,VLOOKUP(C37,'[4]잔액(신용)'!$B$5:$C$1005,2,0))+IF(ISERROR(VLOOKUP(C37,'[4]잔액(신용)'!$E$5:$F$1005,2,0)),0,VLOOKUP(C37,'[4]잔액(신용)'!$E$5:$F$1005,2,0))</f>
        <v>0</v>
      </c>
      <c r="E37" s="290">
        <f>IF(ISERROR(VLOOKUP(C37,'[4]잔액(신용전기)'!$B$5:$C$1005,2,0)),0,VLOOKUP(C37,'[4]잔액(신용전기)'!$B$5:$C$1005,2,0))+IF(ISERROR(VLOOKUP(C37,'[4]잔액(신용전기)'!$E$5:$F$1005,2,0)),0,VLOOKUP(C37,'[4]잔액(신용전기)'!$E$5:$F$1005,2,0))</f>
        <v>0</v>
      </c>
      <c r="F37" s="604"/>
      <c r="G37" s="279">
        <v>6</v>
      </c>
      <c r="H37" s="273" t="s">
        <v>126</v>
      </c>
      <c r="I37" s="274">
        <v>140600</v>
      </c>
      <c r="J37" s="275">
        <f>IF(ISERROR(VLOOKUP(I37,'[4]잔액(신용)'!$B$5:$C$1005,2,0)),0,VLOOKUP(I37,'[4]잔액(신용)'!$B$5:$C$1005,2,0))+IF(ISERROR(VLOOKUP(I37,'[4]잔액(신용)'!$E$5:$F$1005,2,0)),0,VLOOKUP(I37,'[4]잔액(신용)'!$E$5:$F$1005,2,0))</f>
        <v>0</v>
      </c>
      <c r="K37" s="275">
        <f>IF(ISERROR(VLOOKUP(I37,'[4]잔액(신용전기)'!$B$5:$C$1005,2,0)),0,VLOOKUP(I37,'[4]잔액(신용전기)'!$B$5:$C$1005,2,0))+IF(ISERROR(VLOOKUP(I37,'[4]잔액(신용전기)'!$E$5:$F$1005,2,0)),0,VLOOKUP(I37,'[4]잔액(신용전기)'!$E$5:$F$1005,2,0))</f>
        <v>0</v>
      </c>
    </row>
    <row r="38" spans="1:11" ht="13.5" customHeight="1">
      <c r="A38" s="270">
        <v>7</v>
      </c>
      <c r="B38" s="65" t="s">
        <v>655</v>
      </c>
      <c r="C38" s="263">
        <v>113707</v>
      </c>
      <c r="D38" s="290">
        <f>IF(ISERROR(VLOOKUP(C38,'[4]잔액(신용)'!$B$5:$C$1005,2,0)),0,VLOOKUP(C38,'[4]잔액(신용)'!$B$5:$C$1005,2,0))+IF(ISERROR(VLOOKUP(C38,'[4]잔액(신용)'!$E$5:$F$1005,2,0)),0,VLOOKUP(C38,'[4]잔액(신용)'!$E$5:$F$1005,2,0))</f>
        <v>0</v>
      </c>
      <c r="E38" s="290">
        <f>IF(ISERROR(VLOOKUP(C38,'[4]잔액(신용전기)'!$B$5:$C$1005,2,0)),0,VLOOKUP(C38,'[4]잔액(신용전기)'!$B$5:$C$1005,2,0))+IF(ISERROR(VLOOKUP(C38,'[4]잔액(신용전기)'!$E$5:$F$1005,2,0)),0,VLOOKUP(C38,'[4]잔액(신용전기)'!$E$5:$F$1005,2,0))</f>
        <v>0</v>
      </c>
      <c r="F38" s="604"/>
      <c r="G38" s="279">
        <v>7</v>
      </c>
      <c r="H38" s="273" t="s">
        <v>127</v>
      </c>
      <c r="I38" s="274">
        <v>140700</v>
      </c>
      <c r="J38" s="275">
        <f>IF(ISERROR(VLOOKUP(I38,'[4]잔액(신용)'!$B$5:$C$1005,2,0)),0,VLOOKUP(I38,'[4]잔액(신용)'!$B$5:$C$1005,2,0))+IF(ISERROR(VLOOKUP(I38,'[4]잔액(신용)'!$E$5:$F$1005,2,0)),0,VLOOKUP(I38,'[4]잔액(신용)'!$E$5:$F$1005,2,0))</f>
        <v>197527</v>
      </c>
      <c r="K38" s="275">
        <f>IF(ISERROR(VLOOKUP(I38,'[4]잔액(신용전기)'!$B$5:$C$1005,2,0)),0,VLOOKUP(I38,'[4]잔액(신용전기)'!$B$5:$C$1005,2,0))+IF(ISERROR(VLOOKUP(I38,'[4]잔액(신용전기)'!$E$5:$F$1005,2,0)),0,VLOOKUP(I38,'[4]잔액(신용전기)'!$E$5:$F$1005,2,0))</f>
        <v>47538</v>
      </c>
    </row>
    <row r="39" spans="1:11" ht="13.5" customHeight="1">
      <c r="A39" s="270">
        <v>8</v>
      </c>
      <c r="B39" s="65" t="s">
        <v>656</v>
      </c>
      <c r="C39" s="263">
        <v>113708</v>
      </c>
      <c r="D39" s="290">
        <f>IF(ISERROR(VLOOKUP(C39,'[4]잔액(신용)'!$B$5:$C$1005,2,0)),0,VLOOKUP(C39,'[4]잔액(신용)'!$B$5:$C$1005,2,0))+IF(ISERROR(VLOOKUP(C39,'[4]잔액(신용)'!$E$5:$F$1005,2,0)),0,VLOOKUP(C39,'[4]잔액(신용)'!$E$5:$F$1005,2,0))</f>
        <v>0</v>
      </c>
      <c r="E39" s="290">
        <f>IF(ISERROR(VLOOKUP(C39,'[4]잔액(신용전기)'!$B$5:$C$1005,2,0)),0,VLOOKUP(C39,'[4]잔액(신용전기)'!$B$5:$C$1005,2,0))+IF(ISERROR(VLOOKUP(C39,'[4]잔액(신용전기)'!$E$5:$F$1005,2,0)),0,VLOOKUP(C39,'[4]잔액(신용전기)'!$E$5:$F$1005,2,0))</f>
        <v>0</v>
      </c>
      <c r="F39" s="604"/>
      <c r="G39" s="279">
        <v>8</v>
      </c>
      <c r="H39" s="273" t="s">
        <v>104</v>
      </c>
      <c r="I39" s="274">
        <v>140800</v>
      </c>
      <c r="J39" s="275">
        <f>IF(ISERROR(VLOOKUP(I39,'[4]잔액(신용)'!$B$5:$C$1005,2,0)),0,VLOOKUP(I39,'[4]잔액(신용)'!$B$5:$C$1005,2,0))+IF(ISERROR(VLOOKUP(I39,'[4]잔액(신용)'!$E$5:$F$1005,2,0)),0,VLOOKUP(I39,'[4]잔액(신용)'!$E$5:$F$1005,2,0))</f>
        <v>187729</v>
      </c>
      <c r="K39" s="275">
        <f>IF(ISERROR(VLOOKUP(I39,'[4]잔액(신용전기)'!$B$5:$C$1005,2,0)),0,VLOOKUP(I39,'[4]잔액(신용전기)'!$B$5:$C$1005,2,0))+IF(ISERROR(VLOOKUP(I39,'[4]잔액(신용전기)'!$E$5:$F$1005,2,0)),0,VLOOKUP(I39,'[4]잔액(신용전기)'!$E$5:$F$1005,2,0))</f>
        <v>71190</v>
      </c>
    </row>
    <row r="40" spans="1:11" ht="13.5" customHeight="1">
      <c r="A40" s="270">
        <v>9</v>
      </c>
      <c r="B40" s="35" t="s">
        <v>657</v>
      </c>
      <c r="C40" s="263">
        <v>113709</v>
      </c>
      <c r="D40" s="290">
        <f>IF(ISERROR(VLOOKUP(C40,'[4]잔액(신용)'!$B$5:$C$1005,2,0)),0,VLOOKUP(C40,'[4]잔액(신용)'!$B$5:$C$1005,2,0))+IF(ISERROR(VLOOKUP(C40,'[4]잔액(신용)'!$E$5:$F$1005,2,0)),0,VLOOKUP(C40,'[4]잔액(신용)'!$E$5:$F$1005,2,0))</f>
        <v>0</v>
      </c>
      <c r="E40" s="290">
        <f>IF(ISERROR(VLOOKUP(C40,'[4]잔액(신용전기)'!$B$5:$C$1005,2,0)),0,VLOOKUP(C40,'[4]잔액(신용전기)'!$B$5:$C$1005,2,0))+IF(ISERROR(VLOOKUP(C40,'[4]잔액(신용전기)'!$E$5:$F$1005,2,0)),0,VLOOKUP(C40,'[4]잔액(신용전기)'!$E$5:$F$1005,2,0))</f>
        <v>0</v>
      </c>
      <c r="F40" s="604"/>
      <c r="G40" s="279"/>
      <c r="H40" s="285" t="s">
        <v>643</v>
      </c>
      <c r="I40" s="274">
        <v>126311</v>
      </c>
      <c r="J40" s="275">
        <f>IF(ISERROR(VLOOKUP(I40,'[4]잔액(신용)'!$B$5:$C$1005,2,0)),0,VLOOKUP(I40,'[4]잔액(신용)'!$B$5:$C$1005,2,0))+IF(ISERROR(VLOOKUP(I40,'[4]잔액(신용)'!$E$5:$F$1005,2,0)),0,VLOOKUP(I40,'[4]잔액(신용)'!$E$5:$F$1005,2,0))</f>
        <v>0</v>
      </c>
      <c r="K40" s="275">
        <f>IF(ISERROR(VLOOKUP(I40,'[4]잔액(신용전기)'!$B$5:$C$1005,2,0)),0,VLOOKUP(I40,'[4]잔액(신용전기)'!$B$5:$C$1005,2,0))+IF(ISERROR(VLOOKUP(I40,'[4]잔액(신용전기)'!$E$5:$F$1005,2,0)),0,VLOOKUP(I40,'[4]잔액(신용전기)'!$E$5:$F$1005,2,0))</f>
        <v>0</v>
      </c>
    </row>
    <row r="41" spans="1:11" ht="13.5" customHeight="1">
      <c r="A41" s="34">
        <v>10</v>
      </c>
      <c r="B41" s="35" t="s">
        <v>658</v>
      </c>
      <c r="C41" s="263">
        <v>113710</v>
      </c>
      <c r="D41" s="290">
        <f>IF(ISERROR(VLOOKUP(C41,'[4]잔액(신용)'!$B$5:$C$1005,2,0)),0,VLOOKUP(C41,'[4]잔액(신용)'!$B$5:$C$1005,2,0))+IF(ISERROR(VLOOKUP(C41,'[4]잔액(신용)'!$E$5:$F$1005,2,0)),0,VLOOKUP(C41,'[4]잔액(신용)'!$E$5:$F$1005,2,0))</f>
        <v>0</v>
      </c>
      <c r="E41" s="290">
        <f>IF(ISERROR(VLOOKUP(C41,'[4]잔액(신용전기)'!$B$5:$C$1005,2,0)),0,VLOOKUP(C41,'[4]잔액(신용전기)'!$B$5:$C$1005,2,0))+IF(ISERROR(VLOOKUP(C41,'[4]잔액(신용전기)'!$E$5:$F$1005,2,0)),0,VLOOKUP(C41,'[4]잔액(신용전기)'!$E$5:$F$1005,2,0))</f>
        <v>0</v>
      </c>
      <c r="F41" s="604"/>
      <c r="G41" s="279">
        <v>9</v>
      </c>
      <c r="H41" s="273" t="s">
        <v>116</v>
      </c>
      <c r="I41" s="274">
        <v>140900</v>
      </c>
      <c r="J41" s="275">
        <f>IF(ISERROR(VLOOKUP(I41,'[4]잔액(신용)'!$B$5:$C$1005,2,0)),0,VLOOKUP(I41,'[4]잔액(신용)'!$B$5:$C$1005,2,0))+IF(ISERROR(VLOOKUP(I41,'[4]잔액(신용)'!$E$5:$F$1005,2,0)),0,VLOOKUP(I41,'[4]잔액(신용)'!$E$5:$F$1005,2,0))</f>
        <v>55626</v>
      </c>
      <c r="K41" s="275">
        <f>IF(ISERROR(VLOOKUP(I41,'[4]잔액(신용전기)'!$B$5:$C$1005,2,0)),0,VLOOKUP(I41,'[4]잔액(신용전기)'!$B$5:$C$1005,2,0))+IF(ISERROR(VLOOKUP(I41,'[4]잔액(신용전기)'!$E$5:$F$1005,2,0)),0,VLOOKUP(I41,'[4]잔액(신용전기)'!$E$5:$F$1005,2,0))</f>
        <v>54600</v>
      </c>
    </row>
    <row r="42" spans="1:11" ht="13.5" customHeight="1">
      <c r="A42" s="281">
        <v>11</v>
      </c>
      <c r="B42" s="47" t="s">
        <v>659</v>
      </c>
      <c r="C42" s="263">
        <v>113721</v>
      </c>
      <c r="D42" s="290">
        <f>IF(ISERROR(VLOOKUP(C42,'[4]잔액(신용)'!$B$5:$C$1005,2,0)),0,VLOOKUP(C42,'[4]잔액(신용)'!$B$5:$C$1005,2,0))+IF(ISERROR(VLOOKUP(C42,'[4]잔액(신용)'!$E$5:$F$1005,2,0)),0,VLOOKUP(C42,'[4]잔액(신용)'!$E$5:$F$1005,2,0))</f>
        <v>0</v>
      </c>
      <c r="E42" s="292">
        <f>IF(ISERROR(VLOOKUP(C42,'[4]잔액(신용전기)'!$B$5:$C$1005,2,0)),0,VLOOKUP(C42,'[4]잔액(신용전기)'!$B$5:$C$1005,2,0))+IF(ISERROR(VLOOKUP(C42,'[4]잔액(신용전기)'!$E$5:$F$1005,2,0)),0,VLOOKUP(C42,'[4]잔액(신용전기)'!$E$5:$F$1005,2,0))</f>
        <v>0</v>
      </c>
      <c r="F42" s="604"/>
      <c r="G42" s="279">
        <v>10</v>
      </c>
      <c r="H42" s="273" t="s">
        <v>118</v>
      </c>
      <c r="I42" s="274">
        <v>141000</v>
      </c>
      <c r="J42" s="275">
        <f>IF(ISERROR(VLOOKUP(I42,'[4]잔액(신용)'!$B$5:$C$1005,2,0)),0,VLOOKUP(I42,'[4]잔액(신용)'!$B$5:$C$1005,2,0))+IF(ISERROR(VLOOKUP(I42,'[4]잔액(신용)'!$E$5:$F$1005,2,0)),0,VLOOKUP(I42,'[4]잔액(신용)'!$E$5:$F$1005,2,0))</f>
        <v>77624</v>
      </c>
      <c r="K42" s="275">
        <f>IF(ISERROR(VLOOKUP(I42,'[4]잔액(신용전기)'!$B$5:$C$1005,2,0)),0,VLOOKUP(I42,'[4]잔액(신용전기)'!$B$5:$C$1005,2,0))+IF(ISERROR(VLOOKUP(I42,'[4]잔액(신용전기)'!$E$5:$F$1005,2,0)),0,VLOOKUP(I42,'[4]잔액(신용전기)'!$E$5:$F$1005,2,0))</f>
        <v>28150</v>
      </c>
    </row>
    <row r="43" spans="1:11" ht="14.25" customHeight="1">
      <c r="A43" s="255" t="s">
        <v>660</v>
      </c>
      <c r="B43" s="72" t="s">
        <v>202</v>
      </c>
      <c r="C43" s="276">
        <v>113400</v>
      </c>
      <c r="D43" s="257">
        <f>SUM(D44:D56)</f>
        <v>3841239</v>
      </c>
      <c r="E43" s="257">
        <f>SUM(E44:E56)</f>
        <v>3851749</v>
      </c>
      <c r="F43" s="604"/>
      <c r="G43" s="279">
        <v>11</v>
      </c>
      <c r="H43" s="273" t="s">
        <v>174</v>
      </c>
      <c r="I43" s="274">
        <v>141100</v>
      </c>
      <c r="J43" s="275">
        <f>IF(ISERROR(VLOOKUP(I43,'[4]잔액(신용)'!$B$5:$C$1005,2,0)),0,VLOOKUP(I43,'[4]잔액(신용)'!$B$5:$C$1005,2,0))+IF(ISERROR(VLOOKUP(I43,'[4]잔액(신용)'!$E$5:$F$1005,2,0)),0,VLOOKUP(I43,'[4]잔액(신용)'!$E$5:$F$1005,2,0))</f>
        <v>0</v>
      </c>
      <c r="K43" s="275">
        <f>IF(ISERROR(VLOOKUP(I43,'[4]잔액(신용전기)'!$B$5:$C$1005,2,0)),0,VLOOKUP(I43,'[4]잔액(신용전기)'!$B$5:$C$1005,2,0))+IF(ISERROR(VLOOKUP(I43,'[4]잔액(신용전기)'!$E$5:$F$1005,2,0)),0,VLOOKUP(I43,'[4]잔액(신용전기)'!$E$5:$F$1005,2,0))</f>
        <v>0</v>
      </c>
    </row>
    <row r="44" spans="1:11" ht="13.5" customHeight="1">
      <c r="A44" s="261">
        <v>1</v>
      </c>
      <c r="B44" s="28" t="s">
        <v>661</v>
      </c>
      <c r="C44" s="293"/>
      <c r="D44" s="291">
        <f>IF(ISERROR(VLOOKUP(113402,'[4]잔액(신용)'!$B$5:$C$1005,2,0)),0,VLOOKUP(113402,'[4]잔액(신용)'!$B$5:$C$1005,2,0))+IF(ISERROR(VLOOKUP(113402,'[4]잔액(신용)'!$E$5:$F$1005,2,0)),0,VLOOKUP(113402,'[4]잔액(신용)'!$E$5:$F$1005,2,0))+IF(ISERROR(VLOOKUP(113403,'[4]잔액(신용)'!$B$5:$C$1005,2,0)),0,VLOOKUP(113403,'[4]잔액(신용)'!$B$5:$C$1005,2,0))+IF(ISERROR(VLOOKUP(113403,'[4]잔액(신용)'!$E$5:$F$1005,2,0)),0,VLOOKUP(113403,'[4]잔액(신용)'!$E$5:$F$1005,2,0))</f>
        <v>0</v>
      </c>
      <c r="E44" s="291">
        <f>IF(ISERROR(VLOOKUP(113402,'[4]잔액(신용전기)'!$B$5:$C$1005,2,0)),0,VLOOKUP(113402,'[4]잔액(신용전기)'!$B$5:$C$1005,2,0))+IF(ISERROR(VLOOKUP(113402,'[4]잔액(신용전기)'!$E$5:$F$1005,2,0)),0,VLOOKUP(113402,'[4]잔액(신용전기)'!$E$5:$F$1005,2,0))+IF(ISERROR(VLOOKUP(113403,'[4]잔액(신용전기)'!$B$5:$C$1005,2,0)),0,VLOOKUP(113403,'[4]잔액(신용전기)'!$B$5:$C$1005,2,0))+IF(ISERROR(VLOOKUP(113403,'[4]잔액(신용전기)'!$E$5:$F$1005,2,0)),0,VLOOKUP(113403,'[4]잔액(신용전기)'!$E$5:$F$1005,2,0))</f>
        <v>0</v>
      </c>
      <c r="F44" s="604"/>
      <c r="G44" s="279">
        <v>12</v>
      </c>
      <c r="H44" s="294" t="s">
        <v>185</v>
      </c>
      <c r="I44" s="274">
        <v>141300</v>
      </c>
      <c r="J44" s="275">
        <f>IF(ISERROR(VLOOKUP(I44,'[4]잔액(신용)'!$B$5:$C$1005,2,0)),0,VLOOKUP(I44,'[4]잔액(신용)'!$B$5:$C$1005,2,0))+IF(ISERROR(VLOOKUP(I44,'[4]잔액(신용)'!$E$5:$F$1005,2,0)),0,VLOOKUP(I44,'[4]잔액(신용)'!$E$5:$F$1005,2,0))</f>
        <v>288769</v>
      </c>
      <c r="K44" s="275">
        <f>IF(ISERROR(VLOOKUP(I44,'[4]잔액(신용전기)'!$B$5:$C$1005,2,0)),0,VLOOKUP(I44,'[4]잔액(신용전기)'!$B$5:$C$1005,2,0))+IF(ISERROR(VLOOKUP(I44,'[4]잔액(신용전기)'!$E$5:$F$1005,2,0)),0,VLOOKUP(I44,'[4]잔액(신용전기)'!$E$5:$F$1005,2,0))</f>
        <v>230566</v>
      </c>
    </row>
    <row r="45" spans="1:11" ht="13.5" customHeight="1">
      <c r="A45" s="270">
        <v>2</v>
      </c>
      <c r="B45" s="35" t="s">
        <v>662</v>
      </c>
      <c r="C45" s="293"/>
      <c r="D45" s="290">
        <f>IF(ISERROR(VLOOKUP(113407,'[4]잔액(신용)'!$B$5:$C$1005,2,0)),0,VLOOKUP(113407,'[4]잔액(신용)'!$B$5:$C$1005,2,0))+IF(ISERROR(VLOOKUP(113407,'[4]잔액(신용)'!$E$5:$F$1005,2,0)),0,VLOOKUP(113407,'[4]잔액(신용)'!$E$5:$F$1005,2,0))+IF(ISERROR(VLOOKUP(113408,'[4]잔액(신용)'!$B$5:$C$1005,2,0)),0,VLOOKUP(113408,'[4]잔액(신용)'!$B$5:$C$1005,2,0))+IF(ISERROR(VLOOKUP(113408,'[4]잔액(신용)'!$E$5:$F$1005,2,0)),0,VLOOKUP(113408,'[4]잔액(신용)'!$E$5:$F$1005,2,0))</f>
        <v>2007087</v>
      </c>
      <c r="E45" s="290">
        <f>IF(ISERROR(VLOOKUP(113407,'[4]잔액(신용전기)'!$B$5:$C$1005,2,0)),0,VLOOKUP(113407,'[4]잔액(신용전기)'!$B$5:$C$1005,2,0))+IF(ISERROR(VLOOKUP(113407,'[4]잔액(신용전기)'!$E$5:$F$1005,2,0)),0,VLOOKUP(113407,'[4]잔액(신용전기)'!$E$5:$F$1005,2,0))+IF(ISERROR(VLOOKUP(113408,'[4]잔액(신용전기)'!$B$5:$C$1005,2,0)),0,VLOOKUP(113408,'[4]잔액(신용전기)'!$B$5:$C$1005,2,0))+IF(ISERROR(VLOOKUP(113408,'[4]잔액(신용전기)'!$E$5:$F$1005,2,0)),0,VLOOKUP(113408,'[4]잔액(신용전기)'!$E$5:$F$1005,2,0))</f>
        <v>2012311</v>
      </c>
      <c r="F45" s="604"/>
      <c r="G45" s="279"/>
      <c r="H45" s="285" t="s">
        <v>187</v>
      </c>
      <c r="I45" s="274">
        <v>126100</v>
      </c>
      <c r="J45" s="275">
        <f>IF(ISERROR(VLOOKUP(I45,'[4]잔액(신용)'!$B$5:$C$1005,2,0)),0,VLOOKUP(I45,'[4]잔액(신용)'!$B$5:$C$1005,2,0))+IF(ISERROR(VLOOKUP(I45,'[4]잔액(신용)'!$E$5:$F$1005,2,0)),0,VLOOKUP(I45,'[4]잔액(신용)'!$E$5:$F$1005,2,0))</f>
        <v>0</v>
      </c>
      <c r="K45" s="275">
        <f>IF(ISERROR(VLOOKUP(I45,'[4]잔액(신용전기)'!$B$5:$C$1005,2,0)),0,VLOOKUP(I45,'[4]잔액(신용전기)'!$B$5:$C$1005,2,0))+IF(ISERROR(VLOOKUP(I45,'[4]잔액(신용전기)'!$E$5:$F$1005,2,0)),0,VLOOKUP(I45,'[4]잔액(신용전기)'!$E$5:$F$1005,2,0))</f>
        <v>0</v>
      </c>
    </row>
    <row r="46" spans="1:11" ht="13.5" customHeight="1">
      <c r="A46" s="270">
        <v>3</v>
      </c>
      <c r="B46" s="35" t="s">
        <v>663</v>
      </c>
      <c r="C46" s="263">
        <v>113409</v>
      </c>
      <c r="D46" s="290">
        <f>IF(ISERROR(VLOOKUP(C46,'[4]잔액(신용)'!$B$5:$C$1005,2,0)),0,VLOOKUP(C46,'[4]잔액(신용)'!$B$5:$C$1005,2,0))+IF(ISERROR(VLOOKUP(C46,'[4]잔액(신용)'!$E$5:$F$1005,2,0)),0,VLOOKUP(C46,'[4]잔액(신용)'!$E$5:$F$1005,2,0))</f>
        <v>0</v>
      </c>
      <c r="E46" s="290">
        <f>IF(ISERROR(VLOOKUP(C46,'[4]잔액(신용전기)'!$B$5:$C$1005,2,0)),0,VLOOKUP(C46,'[4]잔액(신용전기)'!$B$5:$C$1005,2,0))+IF(ISERROR(VLOOKUP(C46,'[4]잔액(신용전기)'!$E$5:$F$1005,2,0)),0,VLOOKUP(C46,'[4]잔액(신용전기)'!$E$5:$F$1005,2,0))</f>
        <v>0</v>
      </c>
      <c r="F46" s="604"/>
      <c r="G46" s="279"/>
      <c r="H46" s="285" t="s">
        <v>664</v>
      </c>
      <c r="I46" s="274">
        <v>126200</v>
      </c>
      <c r="J46" s="275">
        <f>IF(ISERROR(VLOOKUP(I46,'[4]잔액(신용)'!$B$5:$C$1005,2,0)),0,VLOOKUP(I46,'[4]잔액(신용)'!$B$5:$C$1005,2,0))+IF(ISERROR(VLOOKUP(I46,'[4]잔액(신용)'!$E$5:$F$1005,2,0)),0,VLOOKUP(I46,'[4]잔액(신용)'!$E$5:$F$1005,2,0))</f>
        <v>233779</v>
      </c>
      <c r="K46" s="275">
        <f>IF(ISERROR(VLOOKUP(I46,'[4]잔액(신용전기)'!$B$5:$C$1005,2,0)),0,VLOOKUP(I46,'[4]잔액(신용전기)'!$B$5:$C$1005,2,0))+IF(ISERROR(VLOOKUP(I46,'[4]잔액(신용전기)'!$E$5:$F$1005,2,0)),0,VLOOKUP(I46,'[4]잔액(신용전기)'!$E$5:$F$1005,2,0))</f>
        <v>233779</v>
      </c>
    </row>
    <row r="47" spans="1:11" ht="13.5" customHeight="1">
      <c r="A47" s="270">
        <v>4</v>
      </c>
      <c r="B47" s="35" t="s">
        <v>665</v>
      </c>
      <c r="C47" s="263">
        <v>113411</v>
      </c>
      <c r="D47" s="290">
        <f>IF(ISERROR(VLOOKUP(C47,'[4]잔액(신용)'!$B$5:$C$1005,2,0)),0,VLOOKUP(C47,'[4]잔액(신용)'!$B$5:$C$1005,2,0))+IF(ISERROR(VLOOKUP(C47,'[4]잔액(신용)'!$E$5:$F$1005,2,0)),0,VLOOKUP(C47,'[4]잔액(신용)'!$E$5:$F$1005,2,0))</f>
        <v>1799527</v>
      </c>
      <c r="E47" s="290">
        <f>IF(ISERROR(VLOOKUP(C47,'[4]잔액(신용전기)'!$B$5:$C$1005,2,0)),0,VLOOKUP(C47,'[4]잔액(신용전기)'!$B$5:$C$1005,2,0))+IF(ISERROR(VLOOKUP(C47,'[4]잔액(신용전기)'!$E$5:$F$1005,2,0)),0,VLOOKUP(C47,'[4]잔액(신용전기)'!$E$5:$F$1005,2,0))</f>
        <v>1804273</v>
      </c>
      <c r="F47" s="604"/>
      <c r="G47" s="279">
        <v>13</v>
      </c>
      <c r="H47" s="273" t="s">
        <v>94</v>
      </c>
      <c r="I47" s="274">
        <v>141400</v>
      </c>
      <c r="J47" s="275">
        <f>IF(ISERROR(VLOOKUP(I47,'[4]잔액(신용)'!$B$5:$C$1005,2,0)),0,VLOOKUP(I47,'[4]잔액(신용)'!$B$5:$C$1005,2,0))+IF(ISERROR(VLOOKUP(I47,'[4]잔액(신용)'!$E$5:$F$1005,2,0)),0,VLOOKUP(I47,'[4]잔액(신용)'!$E$5:$F$1005,2,0))</f>
        <v>25</v>
      </c>
      <c r="K47" s="275">
        <f>IF(ISERROR(VLOOKUP(I47,'[4]잔액(신용전기)'!$B$5:$C$1005,2,0)),0,VLOOKUP(I47,'[4]잔액(신용전기)'!$B$5:$C$1005,2,0))+IF(ISERROR(VLOOKUP(I47,'[4]잔액(신용전기)'!$E$5:$F$1005,2,0)),0,VLOOKUP(I47,'[4]잔액(신용전기)'!$E$5:$F$1005,2,0))</f>
        <v>22</v>
      </c>
    </row>
    <row r="48" spans="1:11" ht="13.5" customHeight="1">
      <c r="A48" s="270">
        <v>5</v>
      </c>
      <c r="B48" s="35" t="s">
        <v>666</v>
      </c>
      <c r="C48" s="263">
        <v>113412</v>
      </c>
      <c r="D48" s="290">
        <f>IF(ISERROR(VLOOKUP(C48,'[4]잔액(신용)'!$B$5:$C$1005,2,0)),0,VLOOKUP(C48,'[4]잔액(신용)'!$B$5:$C$1005,2,0))+IF(ISERROR(VLOOKUP(C48,'[4]잔액(신용)'!$E$5:$F$1005,2,0)),0,VLOOKUP(C48,'[4]잔액(신용)'!$E$5:$F$1005,2,0))</f>
        <v>0</v>
      </c>
      <c r="E48" s="290">
        <f>IF(ISERROR(VLOOKUP(C48,'[4]잔액(신용전기)'!$B$5:$C$1005,2,0)),0,VLOOKUP(C48,'[4]잔액(신용전기)'!$B$5:$C$1005,2,0))+IF(ISERROR(VLOOKUP(C48,'[4]잔액(신용전기)'!$E$5:$F$1005,2,0)),0,VLOOKUP(C48,'[4]잔액(신용전기)'!$E$5:$F$1005,2,0))</f>
        <v>0</v>
      </c>
      <c r="F48" s="604"/>
      <c r="G48" s="279">
        <v>14</v>
      </c>
      <c r="H48" s="294" t="s">
        <v>129</v>
      </c>
      <c r="I48" s="274">
        <v>141600</v>
      </c>
      <c r="J48" s="275">
        <f>IF(ISERROR(VLOOKUP(I48,'[4]잔액(신용)'!$B$5:$C$1005,2,0)),0,VLOOKUP(I48,'[4]잔액(신용)'!$B$5:$C$1005,2,0))+IF(ISERROR(VLOOKUP(I48,'[4]잔액(신용)'!$E$5:$F$1005,2,0)),0,VLOOKUP(I48,'[4]잔액(신용)'!$E$5:$F$1005,2,0))</f>
        <v>0</v>
      </c>
      <c r="K48" s="275">
        <f>IF(ISERROR(VLOOKUP(I48,'[4]잔액(신용전기)'!$B$5:$C$1005,2,0)),0,VLOOKUP(I48,'[4]잔액(신용전기)'!$B$5:$C$1005,2,0))+IF(ISERROR(VLOOKUP(I48,'[4]잔액(신용전기)'!$E$5:$F$1005,2,0)),0,VLOOKUP(I48,'[4]잔액(신용전기)'!$E$5:$F$1005,2,0))</f>
        <v>0</v>
      </c>
    </row>
    <row r="49" spans="1:11" ht="13.5" customHeight="1">
      <c r="A49" s="270">
        <v>6</v>
      </c>
      <c r="B49" s="35" t="s">
        <v>667</v>
      </c>
      <c r="C49" s="263">
        <v>113415</v>
      </c>
      <c r="D49" s="290">
        <f>IF(ISERROR(VLOOKUP(C49,'[4]잔액(신용)'!$B$5:$C$1005,2,0)),0,VLOOKUP(C49,'[4]잔액(신용)'!$B$5:$C$1005,2,0))+IF(ISERROR(VLOOKUP(C49,'[4]잔액(신용)'!$E$5:$F$1005,2,0)),0,VLOOKUP(C49,'[4]잔액(신용)'!$E$5:$F$1005,2,0))</f>
        <v>0</v>
      </c>
      <c r="E49" s="290">
        <f>IF(ISERROR(VLOOKUP(C49,'[4]잔액(신용전기)'!$B$5:$C$1005,2,0)),0,VLOOKUP(C49,'[4]잔액(신용전기)'!$B$5:$C$1005,2,0))+IF(ISERROR(VLOOKUP(C49,'[4]잔액(신용전기)'!$E$5:$F$1005,2,0)),0,VLOOKUP(C49,'[4]잔액(신용전기)'!$E$5:$F$1005,2,0))</f>
        <v>0</v>
      </c>
      <c r="F49" s="604"/>
      <c r="G49" s="295">
        <v>15</v>
      </c>
      <c r="H49" s="294" t="s">
        <v>197</v>
      </c>
      <c r="I49" s="274">
        <v>141700</v>
      </c>
      <c r="J49" s="275">
        <f>IF(ISERROR(VLOOKUP(I49,'[4]잔액(신용)'!$B$5:$C$1005,2,0)),0,VLOOKUP(I49,'[4]잔액(신용)'!$B$5:$C$1005,2,0))+IF(ISERROR(VLOOKUP(I49,'[4]잔액(신용)'!$E$5:$F$1005,2,0)),0,VLOOKUP(I49,'[4]잔액(신용)'!$E$5:$F$1005,2,0))</f>
        <v>51315</v>
      </c>
      <c r="K49" s="275">
        <f>IF(ISERROR(VLOOKUP(I49,'[4]잔액(신용전기)'!$B$5:$C$1005,2,0)),0,VLOOKUP(I49,'[4]잔액(신용전기)'!$B$5:$C$1005,2,0))+IF(ISERROR(VLOOKUP(I49,'[4]잔액(신용전기)'!$E$5:$F$1005,2,0)),0,VLOOKUP(I49,'[4]잔액(신용전기)'!$E$5:$F$1005,2,0))</f>
        <v>144730</v>
      </c>
    </row>
    <row r="50" spans="1:11" ht="13.5" customHeight="1">
      <c r="A50" s="270">
        <v>7</v>
      </c>
      <c r="B50" s="35" t="s">
        <v>668</v>
      </c>
      <c r="C50" s="263">
        <v>113418</v>
      </c>
      <c r="D50" s="290">
        <f>IF(ISERROR(VLOOKUP(C50,'[4]잔액(신용)'!$B$5:$C$1005,2,0)),0,VLOOKUP(C50,'[4]잔액(신용)'!$B$5:$C$1005,2,0))+IF(ISERROR(VLOOKUP(C50,'[4]잔액(신용)'!$E$5:$F$1005,2,0)),0,VLOOKUP(C50,'[4]잔액(신용)'!$E$5:$F$1005,2,0))</f>
        <v>0</v>
      </c>
      <c r="E50" s="290">
        <f>IF(ISERROR(VLOOKUP(C50,'[4]잔액(신용전기)'!$B$5:$C$1005,2,0)),0,VLOOKUP(C50,'[4]잔액(신용전기)'!$B$5:$C$1005,2,0))+IF(ISERROR(VLOOKUP(C50,'[4]잔액(신용전기)'!$E$5:$F$1005,2,0)),0,VLOOKUP(C50,'[4]잔액(신용전기)'!$E$5:$F$1005,2,0))</f>
        <v>0</v>
      </c>
      <c r="F50" s="604"/>
      <c r="G50" s="295">
        <v>16</v>
      </c>
      <c r="H50" s="294" t="s">
        <v>132</v>
      </c>
      <c r="I50" s="274">
        <v>137000</v>
      </c>
      <c r="J50" s="275">
        <f>IF(ISERROR(VLOOKUP(I50,'[4]잔액(신용)'!$B$5:$C$1005,2,0)),0,VLOOKUP(I50,'[4]잔액(신용)'!$B$5:$C$1005,2,0))+IF(ISERROR(VLOOKUP(I50,'[4]잔액(신용)'!$E$5:$F$1005,2,0)),0,VLOOKUP(I50,'[4]잔액(신용)'!$E$5:$F$1005,2,0))</f>
        <v>0</v>
      </c>
      <c r="K50" s="275">
        <f>IF(ISERROR(VLOOKUP(I50,'[4]잔액(신용전기)'!$B$5:$C$1005,2,0)),0,VLOOKUP(I50,'[4]잔액(신용전기)'!$B$5:$C$1005,2,0))+IF(ISERROR(VLOOKUP(I50,'[4]잔액(신용전기)'!$E$5:$F$1005,2,0)),0,VLOOKUP(I50,'[4]잔액(신용전기)'!$E$5:$F$1005,2,0))</f>
        <v>0</v>
      </c>
    </row>
    <row r="51" spans="1:11" ht="13.5" customHeight="1">
      <c r="A51" s="270">
        <v>8</v>
      </c>
      <c r="B51" s="35" t="s">
        <v>669</v>
      </c>
      <c r="C51" s="263">
        <v>113419</v>
      </c>
      <c r="D51" s="290">
        <f>IF(ISERROR(VLOOKUP(C51,'[4]잔액(신용)'!$B$5:$C$1005,2,0)),0,VLOOKUP(C51,'[4]잔액(신용)'!$B$5:$C$1005,2,0))+IF(ISERROR(VLOOKUP(C51,'[4]잔액(신용)'!$E$5:$F$1005,2,0)),0,VLOOKUP(C51,'[4]잔액(신용)'!$E$5:$F$1005,2,0))</f>
        <v>0</v>
      </c>
      <c r="E51" s="290">
        <f>IF(ISERROR(VLOOKUP(C51,'[4]잔액(신용전기)'!$B$5:$C$1005,2,0)),0,VLOOKUP(C51,'[4]잔액(신용전기)'!$B$5:$C$1005,2,0))+IF(ISERROR(VLOOKUP(C51,'[4]잔액(신용전기)'!$E$5:$F$1005,2,0)),0,VLOOKUP(C51,'[4]잔액(신용전기)'!$E$5:$F$1005,2,0))</f>
        <v>0</v>
      </c>
      <c r="F51" s="604"/>
      <c r="G51" s="279">
        <v>17</v>
      </c>
      <c r="H51" s="273" t="s">
        <v>101</v>
      </c>
      <c r="I51" s="296"/>
      <c r="J51" s="275">
        <f>IF(ISERROR(VLOOKUP(147000,'[4]잔액(신용)'!$B$5:$C$1005,2,0)),0,VLOOKUP(147000,'[4]잔액(신용)'!$B$5:$C$1005,2,0))+IF(ISERROR(VLOOKUP(147000,'[4]잔액(신용)'!$E$5:$F$1005,2,0)),0,VLOOKUP(147000,'[4]잔액(신용)'!$E$5:$F$1005,2,0))</f>
        <v>0</v>
      </c>
      <c r="K51" s="275">
        <f>IF(ISERROR(VLOOKUP(147000,'[4]잔액(신용전기)'!$B$5:$C$1005,2,0)),0,VLOOKUP(147000,'[4]잔액(신용전기)'!$B$5:$C$1005,2,0))+IF(ISERROR(VLOOKUP(147000,'[4]잔액(신용전기)'!$E$5:$F$1005,2,0)),0,VLOOKUP(147000,'[4]잔액(신용전기)'!$E$5:$F$1005,2,0))</f>
        <v>0</v>
      </c>
    </row>
    <row r="52" spans="1:11" ht="13.5" customHeight="1">
      <c r="A52" s="270">
        <v>9</v>
      </c>
      <c r="B52" s="35" t="s">
        <v>670</v>
      </c>
      <c r="C52" s="263">
        <v>113431</v>
      </c>
      <c r="D52" s="290">
        <f>IF(ISERROR(VLOOKUP(C52,'[4]잔액(신용)'!$B$5:$C$1005,2,0)),0,VLOOKUP(C52,'[4]잔액(신용)'!$B$5:$C$1005,2,0))+IF(ISERROR(VLOOKUP(C52,'[4]잔액(신용)'!$E$5:$F$1005,2,0)),0,VLOOKUP(C52,'[4]잔액(신용)'!$E$5:$F$1005,2,0))</f>
        <v>0</v>
      </c>
      <c r="E52" s="290">
        <f>IF(ISERROR(VLOOKUP(C52,'[4]잔액(신용전기)'!$B$5:$C$1005,2,0)),0,VLOOKUP(C52,'[4]잔액(신용전기)'!$B$5:$C$1005,2,0))+IF(ISERROR(VLOOKUP(C52,'[4]잔액(신용전기)'!$E$5:$F$1005,2,0)),0,VLOOKUP(C52,'[4]잔액(신용전기)'!$E$5:$F$1005,2,0))</f>
        <v>0</v>
      </c>
      <c r="F52" s="604"/>
      <c r="G52" s="282">
        <v>18</v>
      </c>
      <c r="H52" s="273" t="s">
        <v>130</v>
      </c>
      <c r="I52" s="297">
        <v>141800</v>
      </c>
      <c r="J52" s="275">
        <f>IF(ISERROR(VLOOKUP(I52,'[4]잔액(신용)'!$B$5:$C$1005,2,0)),0,VLOOKUP(I52,'[4]잔액(신용)'!$B$5:$C$1005,2,0))+IF(ISERROR(VLOOKUP(I52,'[4]잔액(신용)'!$E$5:$F$1005,2,0)),0,VLOOKUP(I52,'[4]잔액(신용)'!$E$5:$F$1005,2,0))</f>
        <v>0</v>
      </c>
      <c r="K52" s="275">
        <f>IF(ISERROR(VLOOKUP(I52,'[4]잔액(신용전기)'!$B$5:$C$1005,2,0)),0,VLOOKUP(I52,'[4]잔액(신용전기)'!$B$5:$C$1005,2,0))+IF(ISERROR(VLOOKUP(I52,'[4]잔액(신용전기)'!$E$5:$F$1005,2,0)),0,VLOOKUP(I52,'[4]잔액(신용전기)'!$E$5:$F$1005,2,0))</f>
        <v>0</v>
      </c>
    </row>
    <row r="53" spans="1:11" ht="14.25" customHeight="1">
      <c r="A53" s="270">
        <v>10</v>
      </c>
      <c r="B53" s="95" t="s">
        <v>671</v>
      </c>
      <c r="C53" s="298">
        <v>113461</v>
      </c>
      <c r="D53" s="290">
        <f>IF(ISERROR(VLOOKUP(C53,'[4]잔액(신용)'!$B$5:$C$1005,2,0)),0,VLOOKUP(C53,'[4]잔액(신용)'!$B$5:$C$1005,2,0))+IF(ISERROR(VLOOKUP(C53,'[4]잔액(신용)'!$E$5:$F$1005,2,0)),0,VLOOKUP(C53,'[4]잔액(신용)'!$E$5:$F$1005,2,0))</f>
        <v>0</v>
      </c>
      <c r="E53" s="290">
        <f>IF(ISERROR(VLOOKUP(C53,'[4]잔액(신용전기)'!$B$5:$C$1005,2,0)),0,VLOOKUP(C53,'[4]잔액(신용전기)'!$B$5:$C$1005,2,0))+IF(ISERROR(VLOOKUP(C53,'[4]잔액(신용전기)'!$E$5:$F$1005,2,0)),0,VLOOKUP(C53,'[4]잔액(신용전기)'!$E$5:$F$1005,2,0))</f>
        <v>0</v>
      </c>
      <c r="F53" s="604"/>
      <c r="G53" s="279">
        <v>19</v>
      </c>
      <c r="H53" s="273" t="s">
        <v>672</v>
      </c>
      <c r="I53" s="274">
        <v>141200</v>
      </c>
      <c r="J53" s="284">
        <f>IF(ISERROR(VLOOKUP(141200,'[4]잔액(신용)'!$B$5:$C$1005,2,0)),0,VLOOKUP(141200,'[4]잔액(신용)'!$B$5:$C$1005,2,0))+IF(ISERROR(VLOOKUP(141200,'[4]잔액(신용)'!$E$5:$F$1005,2,0)),0,VLOOKUP(141200,'[4]잔액(신용)'!$E$5:$F$1005,2,0))+IF(ISERROR(VLOOKUP(141500,'[4]잔액(신용)'!$B$5:$C$1005,2,0)),0,VLOOKUP(141500,'[4]잔액(신용)'!$B$5:$C$1005,2,0))+IF(ISERROR(VLOOKUP(141500,'[4]잔액(신용)'!$E$5:$F$1005,2,0)),0,VLOOKUP(141500,'[4]잔액(신용)'!$E$5:$F$1005,2,0))</f>
        <v>4907</v>
      </c>
      <c r="K53" s="284">
        <f>IF(ISERROR(VLOOKUP(I53,'[4]잔액(신용전기)'!$B$5:$C$1005,2,0)),0,VLOOKUP(I53,'[4]잔액(신용전기)'!$B$5:$C$1005,2,0))+IF(ISERROR(VLOOKUP(I53,'[4]잔액(신용전기)'!$E$5:$F$1005,2,0)),0,VLOOKUP(I53,'[4]잔액(신용전기)'!$E$5:$F$1005,2,0))</f>
        <v>2249</v>
      </c>
    </row>
    <row r="54" spans="1:11" ht="14.25" customHeight="1">
      <c r="A54" s="270"/>
      <c r="B54" s="95"/>
      <c r="C54" s="298"/>
      <c r="D54" s="290"/>
      <c r="E54" s="290"/>
      <c r="F54" s="604"/>
      <c r="G54" s="299">
        <v>20</v>
      </c>
      <c r="H54" s="300" t="s">
        <v>134</v>
      </c>
      <c r="I54" s="301">
        <v>142100</v>
      </c>
      <c r="J54" s="302">
        <f>IF(ISERROR(VLOOKUP(I54,'[4]잔액(신용)'!$B$5:$C$1005,2,0)),0,VLOOKUP(I54,'[4]잔액(신용)'!$B$5:$C$1005,2,0))+IF(ISERROR(VLOOKUP(I54,'[4]잔액(신용)'!$E$5:$F$1005,2,0)),0,VLOOKUP(I54,'[4]잔액(신용)'!$E$5:$F$1005,2,0))</f>
        <v>0</v>
      </c>
      <c r="K54" s="302">
        <f>IF(ISERROR(VLOOKUP(I54,'[4]잔액(신용전기)'!$B$5:$C$1005,2,0)),0,VLOOKUP(I54,'[4]잔액(신용전기)'!$B$5:$C$1005,2,0))+IF(ISERROR(VLOOKUP(I54,'[4]잔액(신용전기)'!$E$5:$F$1005,2,0)),0,VLOOKUP(I54,'[4]잔액(신용전기)'!$E$5:$F$1005,2,0))</f>
        <v>0</v>
      </c>
    </row>
    <row r="55" spans="1:11" ht="14.25" customHeight="1">
      <c r="A55" s="270">
        <v>11</v>
      </c>
      <c r="B55" s="95" t="s">
        <v>673</v>
      </c>
      <c r="C55" s="298">
        <v>113471</v>
      </c>
      <c r="D55" s="290">
        <f>IF(ISERROR(VLOOKUP(C55,'[4]잔액(신용)'!$B$5:$C$1005,2,0)),0,VLOOKUP(C55,'[4]잔액(신용)'!$B$5:$C$1005,2,0))+IF(ISERROR(VLOOKUP(C55,'[4]잔액(신용)'!$E$5:$F$1005,2,0)),0,VLOOKUP(C55,'[4]잔액(신용)'!$E$5:$F$1005,2,0))</f>
        <v>34625</v>
      </c>
      <c r="E55" s="290">
        <f>IF(ISERROR(VLOOKUP(C55,'[4]잔액(신용전기)'!$B$5:$C$1005,2,0)),0,VLOOKUP(C55,'[4]잔액(신용전기)'!$B$5:$C$1005,2,0))+IF(ISERROR(VLOOKUP(C55,'[4]잔액(신용전기)'!$E$5:$F$1005,2,0)),0,VLOOKUP(C55,'[4]잔액(신용전기)'!$E$5:$F$1005,2,0))</f>
        <v>35165</v>
      </c>
      <c r="F55" s="604"/>
      <c r="G55" s="258" t="s">
        <v>660</v>
      </c>
      <c r="H55" s="259" t="s">
        <v>674</v>
      </c>
      <c r="I55" s="303"/>
      <c r="J55" s="257">
        <f>IF(((IF(ISERROR(VLOOKUP(147800,'[4]잔액(신용)'!$B$5:$C$1005,2,0)),0,VLOOKUP(147800,'[4]잔액(신용)'!$B$5:$C$1005,2,0))+IF(ISERROR(VLOOKUP(147800,'[4]잔액(신용)'!$E$5:$F$1005,2,0)),0,VLOOKUP(147800,'[4]잔액(신용)'!$E$5:$F$1005,2,0)))-(IF(ISERROR(VLOOKUP(127800,'[4]잔액(신용)'!$B$5:$C$1005,2,0)),0,VLOOKUP(127800,'[4]잔액(신용)'!$B$5:$C$1005,2,0))+IF(ISERROR(VLOOKUP(127800,'[4]잔액(신용)'!$E$5:$F$1005,2,0)),0,VLOOKUP(127800,'[4]잔액(신용)'!$E$5:$F$1005,2,0))))&gt;=0,(IF(ISERROR(VLOOKUP(147800,'[4]잔액(신용)'!$B$5:$C$1005,2,0)),0,VLOOKUP(147800,'[4]잔액(신용)'!$B$5:$C$1005,2,0))+IF(ISERROR(VLOOKUP(147800,'[4]잔액(신용)'!$E$5:$F$1005,2,0)),0,VLOOKUP(147800,'[4]잔액(신용)'!$E$5:$F$1005,2,0)))-(IF(ISERROR(VLOOKUP(127800,'[4]잔액(신용)'!$B$5:$C$1005,2,0)),0,VLOOKUP(127800,'[4]잔액(신용)'!$B$5:$C$1005,2,0))+IF(ISERROR(VLOOKUP(127800,'[4]잔액(신용)'!$E$5:$F$1005,2,0)),0,VLOOKUP(127800,'[4]잔액(신용)'!$E$5:$F$1005,2,0))),0)</f>
        <v>0</v>
      </c>
      <c r="K55" s="257">
        <f>IF(((IF(ISERROR(VLOOKUP(147800,'[4]잔액(신용전기)'!$B$5:$C$1005,2,0)),0,VLOOKUP(147800,'[4]잔액(신용전기)'!$B$5:$C$1005,2,0))+IF(ISERROR(VLOOKUP(147800,'[4]잔액(신용전기)'!$E$5:$F$1005,2,0)),0,VLOOKUP(147800,'[4]잔액(신용전기)'!$E$5:$F$1005,2,0)))-(IF(ISERROR(VLOOKUP(127800,'[4]잔액(신용전기)'!$B$5:$C$1005,2,0)),0,VLOOKUP(127800,'[4]잔액(신용전기)'!$B$5:$C$1005,2,0))+IF(ISERROR(VLOOKUP(127800,'[4]잔액(신용전기)'!$E$5:$F$1005,2,0)),0,VLOOKUP(127800,'[4]잔액(신용전기)'!$E$5:$F$1005,2,0))))&gt;=0,(IF(ISERROR(VLOOKUP(147800,'[4]잔액(신용전기)'!$B$5:$C$1005,2,0)),0,VLOOKUP(147800,'[4]잔액(신용전기)'!$B$5:$C$1005,2,0))+IF(ISERROR(VLOOKUP(147800,'[4]잔액(신용전기)'!$E$5:$F$1005,2,0)),0,VLOOKUP(147800,'[4]잔액(신용전기)'!$E$5:$F$1005,2,0)))-(IF(ISERROR(VLOOKUP(127800,'[4]잔액(신용전기)'!$B$5:$C$1005,2,0)),0,VLOOKUP(127800,'[4]잔액(신용전기)'!$B$5:$C$1005,2,0))+IF(ISERROR(VLOOKUP(127800,'[4]잔액(신용전기)'!$E$5:$F$1005,2,0)),0,VLOOKUP(127800,'[4]잔액(신용전기)'!$E$5:$F$1005,2,0))),0)</f>
        <v>844576</v>
      </c>
    </row>
    <row r="56" spans="1:11" ht="14.25" customHeight="1">
      <c r="A56" s="55">
        <v>12</v>
      </c>
      <c r="B56" s="47" t="s">
        <v>675</v>
      </c>
      <c r="C56" s="263">
        <v>113472</v>
      </c>
      <c r="D56" s="292">
        <f>IF(ISERROR(VLOOKUP(C56,'[4]잔액(신용)'!$B$5:$C$1005,2,0)),0,VLOOKUP(C56,'[4]잔액(신용)'!$B$5:$C$1005,2,0))+IF(ISERROR(VLOOKUP(C56,'[4]잔액(신용)'!$E$5:$F$1005,2,0)),0,VLOOKUP(C56,'[4]잔액(신용)'!$E$5:$F$1005,2,0))</f>
        <v>0</v>
      </c>
      <c r="E56" s="304">
        <f>IF(ISERROR(VLOOKUP(C56,'[4]잔액(신용전기)'!$B$5:$C$1005,2,0)),0,VLOOKUP(C56,'[4]잔액(신용전기)'!$B$5:$C$1005,2,0))+IF(ISERROR(VLOOKUP(C56,'[4]잔액(신용전기)'!$E$5:$F$1005,2,0)),0,VLOOKUP(C56,'[4]잔액(신용전기)'!$E$5:$F$1005,2,0))</f>
        <v>0</v>
      </c>
      <c r="F56" s="604"/>
      <c r="G56" s="305" t="s">
        <v>190</v>
      </c>
      <c r="H56" s="306" t="s">
        <v>676</v>
      </c>
      <c r="I56" s="307"/>
      <c r="J56" s="308"/>
      <c r="K56" s="308"/>
    </row>
    <row r="57" spans="1:11" ht="14.25" customHeight="1">
      <c r="A57" s="255" t="s">
        <v>190</v>
      </c>
      <c r="B57" s="72" t="s">
        <v>204</v>
      </c>
      <c r="C57" s="263">
        <v>113600</v>
      </c>
      <c r="D57" s="257">
        <f>IF(ISERROR(VLOOKUP(C57,'[4]잔액(신용)'!$B$5:$C$1005,2,0)),0,VLOOKUP(C57,'[4]잔액(신용)'!$B$5:$C$1005,2,0))+IF(ISERROR(VLOOKUP(C57,'[4]잔액(신용)'!$E$5:$F$1005,2,0)),0,VLOOKUP(C57,'[4]잔액(신용)'!$E$5:$F$1005,2,0))</f>
        <v>0</v>
      </c>
      <c r="E57" s="257">
        <f>IF(ISERROR(VLOOKUP(C57,'[4]잔액(신용전기)'!$B$5:$C$1005,2,0)),0,VLOOKUP(C57,'[4]잔액(신용전기)'!$B$5:$C$1005,2,0))+IF(ISERROR(VLOOKUP(C57,'[4]잔액(신용전기)'!$E$5:$F$1005,2,0)),0,VLOOKUP(C57,'[4]잔액(신용전기)'!$E$5:$F$1005,2,0))</f>
        <v>0</v>
      </c>
      <c r="F57" s="605"/>
      <c r="G57" s="606" t="s">
        <v>677</v>
      </c>
      <c r="H57" s="606"/>
      <c r="I57" s="309"/>
      <c r="J57" s="310">
        <f>SUM(J8,J24,J31,J55,J56)</f>
        <v>177103633</v>
      </c>
      <c r="K57" s="310">
        <f>SUM(K8,K24,K31,K55,K56)</f>
        <v>174788519</v>
      </c>
    </row>
    <row r="58" spans="1:11" ht="14.25" customHeight="1">
      <c r="A58" s="255" t="s">
        <v>678</v>
      </c>
      <c r="B58" s="72" t="s">
        <v>679</v>
      </c>
      <c r="C58" s="276"/>
      <c r="D58" s="257">
        <f>SUM(D59,D76,D95,D97)-SUM(D60:D61,D77,D96,D98)</f>
        <v>141649758</v>
      </c>
      <c r="E58" s="257">
        <f>SUM(E59,E76,E95,E97)-SUM(E60:E61,E77,E96,E98)</f>
        <v>139305210</v>
      </c>
      <c r="F58" s="311"/>
      <c r="G58" s="607" t="s">
        <v>201</v>
      </c>
      <c r="H58" s="607"/>
      <c r="I58" s="312"/>
      <c r="J58" s="313">
        <f>'[4]3.일반(BS)'!J58</f>
        <v>6888459</v>
      </c>
      <c r="K58" s="313">
        <f>'[4]3.일반(BS)'!K58</f>
        <v>6287466</v>
      </c>
    </row>
    <row r="59" spans="1:11" ht="13.5" customHeight="1">
      <c r="A59" s="261">
        <v>1</v>
      </c>
      <c r="B59" s="262" t="s">
        <v>169</v>
      </c>
      <c r="C59" s="276"/>
      <c r="D59" s="314">
        <f>SUM(D62:D75)</f>
        <v>110392152</v>
      </c>
      <c r="E59" s="314">
        <f>SUM(E62:E75)</f>
        <v>109476457</v>
      </c>
      <c r="F59" s="311"/>
      <c r="G59" s="315">
        <v>1</v>
      </c>
      <c r="H59" s="316" t="s">
        <v>203</v>
      </c>
      <c r="I59" s="317"/>
      <c r="J59" s="318">
        <f>'[4]3.일반(BS)'!J59</f>
        <v>6297885</v>
      </c>
      <c r="K59" s="318">
        <f>'[4]3.일반(BS)'!K59</f>
        <v>5713795</v>
      </c>
    </row>
    <row r="60" spans="1:11" ht="13.5" customHeight="1">
      <c r="A60" s="319"/>
      <c r="B60" s="40" t="s">
        <v>89</v>
      </c>
      <c r="C60" s="293"/>
      <c r="D60" s="291">
        <f>IF(ISERROR(VLOOKUP(146101,'[4]잔액(신용)'!$B$5:$C$1005,2,0)),0,VLOOKUP(146101,'[4]잔액(신용)'!$B$5:$C$1005,2,0))+IF(ISERROR(VLOOKUP(146101,'[4]잔액(신용)'!$E$5:$F$1005,2,0)),0,VLOOKUP(146101,'[4]잔액(신용)'!$E$5:$F$1005,2,0))+IF(ISERROR(VLOOKUP(146111,'[4]잔액(신용)'!$B$5:$C$1005,2,0)),0,VLOOKUP(146111,'[4]잔액(신용)'!$B$5:$C$1005,2,0))+IF(ISERROR(VLOOKUP(146111,'[4]잔액(신용)'!$E$5:$F$1005,2,0)),0,VLOOKUP(146111,'[4]잔액(신용)'!$E$5:$F$1005,2,0))+IF(ISERROR(VLOOKUP(146104,'[4]잔액(신용)'!$B$5:$C$1005,2,0)),0,VLOOKUP(146104,'[4]잔액(신용)'!$B$5:$C$1005,2,0))+IF(ISERROR(VLOOKUP(146104,'[4]잔액(신용)'!$E$5:$F$1005,2,0)),0,VLOOKUP(146104,'[4]잔액(신용)'!$E$5:$F$1005,2,0))</f>
        <v>4977780</v>
      </c>
      <c r="E60" s="291">
        <f>IF(ISERROR(VLOOKUP(146101,'[4]잔액(신용전기)'!$B$5:$C$1005,2,0)),0,VLOOKUP(146101,'[4]잔액(신용전기)'!$B$5:$C$1005,2,0))+IF(ISERROR(VLOOKUP(146101,'[4]잔액(신용전기)'!$E$5:$F$1005,2,0)),0,VLOOKUP(146101,'[4]잔액(신용전기)'!$E$5:$F$1005,2,0))+IF(ISERROR(VLOOKUP(146111,'[4]잔액(신용전기)'!$B$5:$C$1005,2,0)),0,VLOOKUP(146111,'[4]잔액(신용전기)'!$B$5:$C$1005,2,0))+IF(ISERROR(VLOOKUP(146111,'[4]잔액(신용전기)'!$E$5:$F$1005,2,0)),0,VLOOKUP(146111,'[4]잔액(신용전기)'!$E$5:$F$1005,2,0))+IF(ISERROR(VLOOKUP(146104,'[4]잔액(신용전기)'!$B$5:$C$1005,2,0)),0,VLOOKUP(146104,'[4]잔액(신용전기)'!$B$5:$C$1005,2,0))+IF(ISERROR(VLOOKUP(146104,'[4]잔액(신용전기)'!$E$5:$F$1005,2,0)),0,VLOOKUP(146104,'[4]잔액(신용전기)'!$E$5:$F$1005,2,0))</f>
        <v>5058063</v>
      </c>
      <c r="F60" s="320"/>
      <c r="G60" s="321"/>
      <c r="H60" s="83" t="s">
        <v>205</v>
      </c>
      <c r="I60" s="322"/>
      <c r="J60" s="323">
        <f>'[4]3.일반(BS)'!J60</f>
        <v>6759</v>
      </c>
      <c r="K60" s="323">
        <f>'[4]3.일반(BS)'!K60</f>
        <v>6935</v>
      </c>
    </row>
    <row r="61" spans="1:11" ht="13.5" customHeight="1">
      <c r="A61" s="319"/>
      <c r="B61" s="40" t="s">
        <v>643</v>
      </c>
      <c r="C61" s="263">
        <v>146302</v>
      </c>
      <c r="D61" s="290">
        <f>IF(ISERROR(VLOOKUP(C61,'[4]잔액(신용)'!$B$5:$C$1005,2,0)),0,VLOOKUP(C61,'[4]잔액(신용)'!$B$5:$C$1005,2,0))+IF(ISERROR(VLOOKUP(C61,'[4]잔액(신용)'!$E$5:$F$1005,2,0)),0,VLOOKUP(C61,'[4]잔액(신용)'!$E$5:$F$1005,2,0))</f>
        <v>0</v>
      </c>
      <c r="E61" s="290">
        <f>IF(ISERROR(VLOOKUP(C61,'[4]잔액(신용전기)'!$B$5:$C$1005,2,0)),0,VLOOKUP(C61,'[4]잔액(신용전기)'!$B$5:$C$1005,2,0))+IF(ISERROR(VLOOKUP(C61,'[4]잔액(신용전기)'!$E$5:$F$1005,2,0)),0,VLOOKUP(C61,'[4]잔액(신용전기)'!$E$5:$F$1005,2,0))</f>
        <v>0</v>
      </c>
      <c r="F61" s="320"/>
      <c r="G61" s="321">
        <v>2</v>
      </c>
      <c r="H61" s="95" t="s">
        <v>207</v>
      </c>
      <c r="I61" s="322"/>
      <c r="J61" s="323">
        <f>'[4]3.일반(BS)'!J61</f>
        <v>563958</v>
      </c>
      <c r="K61" s="323">
        <f>'[4]3.일반(BS)'!K61</f>
        <v>548791</v>
      </c>
    </row>
    <row r="62" spans="1:11" ht="13.5" customHeight="1">
      <c r="A62" s="278" t="s">
        <v>219</v>
      </c>
      <c r="B62" s="65" t="s">
        <v>680</v>
      </c>
      <c r="C62" s="263">
        <v>114200</v>
      </c>
      <c r="D62" s="290">
        <f>IF(ISERROR(VLOOKUP(C62,'[4]잔액(신용)'!$B$5:$C$1005,2,0)),0,VLOOKUP(C62,'[4]잔액(신용)'!$B$5:$C$1005,2,0))+IF(ISERROR(VLOOKUP(C62,'[4]잔액(신용)'!$E$5:$F$1005,2,0)),0,VLOOKUP(C62,'[4]잔액(신용)'!$E$5:$F$1005,2,0))</f>
        <v>83911217</v>
      </c>
      <c r="E62" s="290">
        <f>IF(ISERROR(VLOOKUP(C62,'[4]잔액(신용전기)'!$B$5:$C$1005,2,0)),0,VLOOKUP(C62,'[4]잔액(신용전기)'!$B$5:$C$1005,2,0))+IF(ISERROR(VLOOKUP(C62,'[4]잔액(신용전기)'!$E$5:$F$1005,2,0)),0,VLOOKUP(C62,'[4]잔액(신용전기)'!$E$5:$F$1005,2,0))</f>
        <v>84062195</v>
      </c>
      <c r="F62" s="311"/>
      <c r="G62" s="321">
        <v>3</v>
      </c>
      <c r="H62" s="95" t="s">
        <v>681</v>
      </c>
      <c r="I62" s="322"/>
      <c r="J62" s="323">
        <f>'[4]3.일반(BS)'!J62</f>
        <v>33375</v>
      </c>
      <c r="K62" s="323">
        <f>'[4]3.일반(BS)'!K62</f>
        <v>31815</v>
      </c>
    </row>
    <row r="63" spans="1:11" ht="14.25" customHeight="1">
      <c r="A63" s="278" t="s">
        <v>222</v>
      </c>
      <c r="B63" s="65" t="s">
        <v>682</v>
      </c>
      <c r="C63" s="263">
        <v>114300</v>
      </c>
      <c r="D63" s="290">
        <f>IF(ISERROR(VLOOKUP(C63,'[4]잔액(신용)'!$B$5:$C$1005,2,0)),0,VLOOKUP(C63,'[4]잔액(신용)'!$B$5:$C$1005,2,0))+IF(ISERROR(VLOOKUP(C63,'[4]잔액(신용)'!$E$5:$F$1005,2,0)),0,VLOOKUP(C63,'[4]잔액(신용)'!$E$5:$F$1005,2,0))</f>
        <v>25287085</v>
      </c>
      <c r="E63" s="290">
        <f>IF(ISERROR(VLOOKUP(C63,'[4]잔액(신용전기)'!$B$5:$C$1005,2,0)),0,VLOOKUP(C63,'[4]잔액(신용전기)'!$B$5:$C$1005,2,0))+IF(ISERROR(VLOOKUP(C63,'[4]잔액(신용전기)'!$E$5:$F$1005,2,0)),0,VLOOKUP(C63,'[4]잔액(신용전기)'!$E$5:$F$1005,2,0))</f>
        <v>23776429</v>
      </c>
      <c r="F63" s="311" t="s">
        <v>210</v>
      </c>
      <c r="G63" s="324">
        <v>4</v>
      </c>
      <c r="H63" s="129" t="s">
        <v>211</v>
      </c>
      <c r="I63" s="325"/>
      <c r="J63" s="323">
        <f>'[4]3.일반(BS)'!J63</f>
        <v>0</v>
      </c>
      <c r="K63" s="323">
        <f>'[4]3.일반(BS)'!K63</f>
        <v>0</v>
      </c>
    </row>
    <row r="64" spans="1:11" ht="13.5" customHeight="1">
      <c r="A64" s="278" t="s">
        <v>319</v>
      </c>
      <c r="B64" s="65" t="s">
        <v>683</v>
      </c>
      <c r="C64" s="263">
        <v>114400</v>
      </c>
      <c r="D64" s="290">
        <f>IF(ISERROR(VLOOKUP(C64,'[4]잔액(신용)'!$B$5:$C$1005,2,0)),0,VLOOKUP(C64,'[4]잔액(신용)'!$B$5:$C$1005,2,0))+IF(ISERROR(VLOOKUP(C64,'[4]잔액(신용)'!$E$5:$F$1005,2,0)),0,VLOOKUP(C64,'[4]잔액(신용)'!$E$5:$F$1005,2,0))</f>
        <v>130127</v>
      </c>
      <c r="E64" s="290">
        <f>IF(ISERROR(VLOOKUP(C64,'[4]잔액(신용전기)'!$B$5:$C$1005,2,0)),0,VLOOKUP(C64,'[4]잔액(신용전기)'!$B$5:$C$1005,2,0))+IF(ISERROR(VLOOKUP(C64,'[4]잔액(신용전기)'!$E$5:$F$1005,2,0)),0,VLOOKUP(C64,'[4]잔액(신용전기)'!$E$5:$F$1005,2,0))</f>
        <v>106440</v>
      </c>
      <c r="F64" s="311"/>
      <c r="G64" s="607" t="s">
        <v>215</v>
      </c>
      <c r="H64" s="607"/>
      <c r="I64" s="312"/>
      <c r="J64" s="313">
        <f>'[4]3.일반(BS)'!J64</f>
        <v>369762</v>
      </c>
      <c r="K64" s="313">
        <f>'[4]3.일반(BS)'!K64</f>
        <v>369762</v>
      </c>
    </row>
    <row r="65" spans="1:11" ht="13.5" customHeight="1">
      <c r="A65" s="278" t="s">
        <v>326</v>
      </c>
      <c r="B65" s="65" t="s">
        <v>684</v>
      </c>
      <c r="C65" s="263">
        <v>114500</v>
      </c>
      <c r="D65" s="290">
        <f>IF(ISERROR(VLOOKUP(C65,'[4]잔액(신용)'!$B$5:$C$1005,2,0)),0,VLOOKUP(C65,'[4]잔액(신용)'!$B$5:$C$1005,2,0))+IF(ISERROR(VLOOKUP(C65,'[4]잔액(신용)'!$E$5:$F$1005,2,0)),0,VLOOKUP(C65,'[4]잔액(신용)'!$E$5:$F$1005,2,0))</f>
        <v>4723</v>
      </c>
      <c r="E65" s="290">
        <f>IF(ISERROR(VLOOKUP(C65,'[4]잔액(신용전기)'!$B$5:$C$1005,2,0)),0,VLOOKUP(C65,'[4]잔액(신용전기)'!$B$5:$C$1005,2,0))+IF(ISERROR(VLOOKUP(C65,'[4]잔액(신용전기)'!$E$5:$F$1005,2,0)),0,VLOOKUP(C65,'[4]잔액(신용전기)'!$E$5:$F$1005,2,0))</f>
        <v>5223</v>
      </c>
      <c r="F65" s="311"/>
      <c r="G65" s="315">
        <v>1</v>
      </c>
      <c r="H65" s="316" t="s">
        <v>217</v>
      </c>
      <c r="I65" s="317"/>
      <c r="J65" s="318">
        <f>'[4]3.일반(BS)'!J65</f>
        <v>369762</v>
      </c>
      <c r="K65" s="318">
        <f>'[4]3.일반(BS)'!K65</f>
        <v>369762</v>
      </c>
    </row>
    <row r="66" spans="1:11" ht="13.5" customHeight="1">
      <c r="A66" s="278" t="s">
        <v>333</v>
      </c>
      <c r="B66" s="65" t="s">
        <v>685</v>
      </c>
      <c r="C66" s="263">
        <v>114600</v>
      </c>
      <c r="D66" s="290">
        <f>IF(ISERROR(VLOOKUP(C66,'[4]잔액(신용)'!$B$5:$C$1005,2,0)),0,VLOOKUP(C66,'[4]잔액(신용)'!$B$5:$C$1005,2,0))+IF(ISERROR(VLOOKUP(C66,'[4]잔액(신용)'!$E$5:$F$1005,2,0)),0,VLOOKUP(C66,'[4]잔액(신용)'!$E$5:$F$1005,2,0))</f>
        <v>0</v>
      </c>
      <c r="E66" s="290">
        <f>IF(ISERROR(VLOOKUP(C66,'[4]잔액(신용전기)'!$B$5:$C$1005,2,0)),0,VLOOKUP(C66,'[4]잔액(신용전기)'!$B$5:$C$1005,2,0))+IF(ISERROR(VLOOKUP(C66,'[4]잔액(신용전기)'!$E$5:$F$1005,2,0)),0,VLOOKUP(C66,'[4]잔액(신용전기)'!$E$5:$F$1005,2,0))</f>
        <v>4000</v>
      </c>
      <c r="F66" s="320"/>
      <c r="G66" s="94" t="s">
        <v>219</v>
      </c>
      <c r="H66" s="95" t="s">
        <v>220</v>
      </c>
      <c r="I66" s="322"/>
      <c r="J66" s="323">
        <f>'[4]3.일반(BS)'!J66</f>
        <v>0</v>
      </c>
      <c r="K66" s="323">
        <f>'[4]3.일반(BS)'!K66</f>
        <v>0</v>
      </c>
    </row>
    <row r="67" spans="1:11" ht="13.5" customHeight="1">
      <c r="A67" s="278" t="s">
        <v>342</v>
      </c>
      <c r="B67" s="65" t="s">
        <v>686</v>
      </c>
      <c r="C67" s="263">
        <v>114700</v>
      </c>
      <c r="D67" s="290">
        <f>IF(ISERROR(VLOOKUP(C67,'[4]잔액(신용)'!$B$5:$C$1005,2,0)),0,VLOOKUP(C67,'[4]잔액(신용)'!$B$5:$C$1005,2,0))+IF(ISERROR(VLOOKUP(C67,'[4]잔액(신용)'!$E$5:$F$1005,2,0)),0,VLOOKUP(C67,'[4]잔액(신용)'!$E$5:$F$1005,2,0))</f>
        <v>57500</v>
      </c>
      <c r="E67" s="290">
        <f>IF(ISERROR(VLOOKUP(C67,'[4]잔액(신용전기)'!$B$5:$C$1005,2,0)),0,VLOOKUP(C67,'[4]잔액(신용전기)'!$B$5:$C$1005,2,0))+IF(ISERROR(VLOOKUP(C67,'[4]잔액(신용전기)'!$E$5:$F$1005,2,0)),0,VLOOKUP(C67,'[4]잔액(신용전기)'!$E$5:$F$1005,2,0))</f>
        <v>114100</v>
      </c>
      <c r="F67" s="311"/>
      <c r="G67" s="94" t="s">
        <v>222</v>
      </c>
      <c r="H67" s="95" t="s">
        <v>223</v>
      </c>
      <c r="I67" s="322"/>
      <c r="J67" s="323">
        <f>'[4]3.일반(BS)'!J67</f>
        <v>369762</v>
      </c>
      <c r="K67" s="323">
        <f>'[4]3.일반(BS)'!K67</f>
        <v>369762</v>
      </c>
    </row>
    <row r="68" spans="1:11" ht="14.25" customHeight="1">
      <c r="A68" s="278" t="s">
        <v>345</v>
      </c>
      <c r="B68" s="65" t="s">
        <v>687</v>
      </c>
      <c r="C68" s="263">
        <v>114800</v>
      </c>
      <c r="D68" s="290">
        <f>IF(ISERROR(VLOOKUP(C68,'[4]잔액(신용)'!$B$5:$C$1005,2,0)),0,VLOOKUP(C68,'[4]잔액(신용)'!$B$5:$C$1005,2,0))+IF(ISERROR(VLOOKUP(C68,'[4]잔액(신용)'!$E$5:$F$1005,2,0)),0,VLOOKUP(C68,'[4]잔액(신용)'!$E$5:$F$1005,2,0))</f>
        <v>16830</v>
      </c>
      <c r="E68" s="290">
        <f>IF(ISERROR(VLOOKUP(C68,'[4]잔액(신용전기)'!$B$5:$C$1005,2,0)),0,VLOOKUP(C68,'[4]잔액(신용전기)'!$B$5:$C$1005,2,0))+IF(ISERROR(VLOOKUP(C68,'[4]잔액(신용전기)'!$E$5:$F$1005,2,0)),0,VLOOKUP(C68,'[4]잔액(신용전기)'!$E$5:$F$1005,2,0))</f>
        <v>18240</v>
      </c>
      <c r="F68" s="311"/>
      <c r="G68" s="324">
        <v>2</v>
      </c>
      <c r="H68" s="129" t="s">
        <v>225</v>
      </c>
      <c r="I68" s="325"/>
      <c r="J68" s="326">
        <f>'[4]3.일반(BS)'!J68</f>
        <v>0</v>
      </c>
      <c r="K68" s="326">
        <f>'[4]3.일반(BS)'!K68</f>
        <v>0</v>
      </c>
    </row>
    <row r="69" spans="1:11" ht="14.25" customHeight="1">
      <c r="A69" s="278" t="s">
        <v>630</v>
      </c>
      <c r="B69" s="65" t="s">
        <v>688</v>
      </c>
      <c r="C69" s="263">
        <v>114900</v>
      </c>
      <c r="D69" s="290">
        <f>IF(ISERROR(VLOOKUP(C69,'[4]잔액(신용)'!$B$5:$C$1005,2,0)),0,VLOOKUP(C69,'[4]잔액(신용)'!$B$5:$C$1005,2,0))+IF(ISERROR(VLOOKUP(C69,'[4]잔액(신용)'!$E$5:$F$1005,2,0)),0,VLOOKUP(C69,'[4]잔액(신용)'!$E$5:$F$1005,2,0))</f>
        <v>202240</v>
      </c>
      <c r="E69" s="290">
        <f>IF(ISERROR(VLOOKUP(C69,'[4]잔액(신용전기)'!$B$5:$C$1005,2,0)),0,VLOOKUP(C69,'[4]잔액(신용전기)'!$B$5:$C$1005,2,0))+IF(ISERROR(VLOOKUP(C69,'[4]잔액(신용전기)'!$E$5:$F$1005,2,0)),0,VLOOKUP(C69,'[4]잔액(신용전기)'!$E$5:$F$1005,2,0))</f>
        <v>251360</v>
      </c>
      <c r="F69" s="311"/>
      <c r="G69" s="607" t="s">
        <v>689</v>
      </c>
      <c r="H69" s="607"/>
      <c r="I69" s="312"/>
      <c r="J69" s="313">
        <f>'[4]3.일반(BS)'!J69</f>
        <v>-12205</v>
      </c>
      <c r="K69" s="313">
        <f>'[4]3.일반(BS)'!K69</f>
        <v>-12605</v>
      </c>
    </row>
    <row r="70" spans="1:11" ht="14.25" customHeight="1">
      <c r="A70" s="278" t="s">
        <v>210</v>
      </c>
      <c r="B70" s="65" t="s">
        <v>690</v>
      </c>
      <c r="C70" s="263">
        <v>115000</v>
      </c>
      <c r="D70" s="290">
        <f>IF(ISERROR(VLOOKUP(C70,'[4]잔액(신용)'!$B$5:$C$1005,2,0)),0,VLOOKUP(C70,'[4]잔액(신용)'!$B$5:$C$1005,2,0))+IF(ISERROR(VLOOKUP(C70,'[4]잔액(신용)'!$E$5:$F$1005,2,0)),0,VLOOKUP(C70,'[4]잔액(신용)'!$E$5:$F$1005,2,0))</f>
        <v>762430</v>
      </c>
      <c r="E70" s="290">
        <f>IF(ISERROR(VLOOKUP(C70,'[4]잔액(신용전기)'!$B$5:$C$1005,2,0)),0,VLOOKUP(C70,'[4]잔액(신용전기)'!$B$5:$C$1005,2,0))+IF(ISERROR(VLOOKUP(C70,'[4]잔액(신용전기)'!$E$5:$F$1005,2,0)),0,VLOOKUP(C70,'[4]잔액(신용전기)'!$E$5:$F$1005,2,0))</f>
        <v>1118470</v>
      </c>
      <c r="F70" s="311"/>
      <c r="G70" s="321">
        <v>1</v>
      </c>
      <c r="H70" s="95" t="s">
        <v>228</v>
      </c>
      <c r="I70" s="322"/>
      <c r="J70" s="323">
        <f>'[4]3.일반(BS)'!J70</f>
        <v>12205</v>
      </c>
      <c r="K70" s="323">
        <f>'[4]3.일반(BS)'!K70</f>
        <v>12605</v>
      </c>
    </row>
    <row r="71" spans="1:11" ht="14.25" customHeight="1">
      <c r="A71" s="278" t="s">
        <v>635</v>
      </c>
      <c r="B71" s="65" t="s">
        <v>691</v>
      </c>
      <c r="C71" s="263">
        <v>115100</v>
      </c>
      <c r="D71" s="290">
        <f>IF(ISERROR(VLOOKUP(C71,'[4]잔액(신용)'!$B$5:$C$1005,2,0)),0,VLOOKUP(C71,'[4]잔액(신용)'!$B$5:$C$1005,2,0))+IF(ISERROR(VLOOKUP(C71,'[4]잔액(신용)'!$E$5:$F$1005,2,0)),0,VLOOKUP(C71,'[4]잔액(신용)'!$E$5:$F$1005,2,0))</f>
        <v>20000</v>
      </c>
      <c r="E71" s="290">
        <f>IF(ISERROR(VLOOKUP(C71,'[4]잔액(신용전기)'!$B$5:$C$1005,2,0)),0,VLOOKUP(C71,'[4]잔액(신용전기)'!$B$5:$C$1005,2,0))+IF(ISERROR(VLOOKUP(C71,'[4]잔액(신용전기)'!$E$5:$F$1005,2,0)),0,VLOOKUP(C71,'[4]잔액(신용전기)'!$E$5:$F$1005,2,0))</f>
        <v>20000</v>
      </c>
      <c r="F71" s="311"/>
      <c r="G71" s="324">
        <v>2</v>
      </c>
      <c r="H71" s="129" t="s">
        <v>231</v>
      </c>
      <c r="I71" s="325"/>
      <c r="J71" s="326">
        <f>'[4]3.일반(BS)'!J71</f>
        <v>0</v>
      </c>
      <c r="K71" s="326">
        <f>'[4]3.일반(BS)'!K71</f>
        <v>0</v>
      </c>
    </row>
    <row r="72" spans="1:11" ht="13.5" customHeight="1">
      <c r="A72" s="278" t="s">
        <v>692</v>
      </c>
      <c r="B72" s="65" t="s">
        <v>693</v>
      </c>
      <c r="C72" s="263">
        <v>115200</v>
      </c>
      <c r="D72" s="290">
        <f>IF(ISERROR(VLOOKUP(C72,'[4]잔액(신용)'!$B$5:$C$1005,2,0)),0,VLOOKUP(C72,'[4]잔액(신용)'!$B$5:$C$1005,2,0))+IF(ISERROR(VLOOKUP(C72,'[4]잔액(신용)'!$E$5:$F$1005,2,0)),0,VLOOKUP(C72,'[4]잔액(신용)'!$E$5:$F$1005,2,0))</f>
        <v>0</v>
      </c>
      <c r="E72" s="290">
        <f>IF(ISERROR(VLOOKUP(C72,'[4]잔액(신용전기)'!$B$5:$C$1005,2,0)),0,VLOOKUP(C72,'[4]잔액(신용전기)'!$B$5:$C$1005,2,0))+IF(ISERROR(VLOOKUP(C72,'[4]잔액(신용전기)'!$E$5:$F$1005,2,0)),0,VLOOKUP(C72,'[4]잔액(신용전기)'!$E$5:$F$1005,2,0))</f>
        <v>0</v>
      </c>
      <c r="F72" s="311"/>
      <c r="G72" s="607" t="s">
        <v>232</v>
      </c>
      <c r="H72" s="607"/>
      <c r="I72" s="312"/>
      <c r="J72" s="327">
        <f>'[4]3.일반(BS)'!J72</f>
        <v>0</v>
      </c>
      <c r="K72" s="327">
        <f>'[4]3.일반(BS)'!K72</f>
        <v>0</v>
      </c>
    </row>
    <row r="73" spans="1:11" ht="13.5" customHeight="1">
      <c r="A73" s="278" t="s">
        <v>694</v>
      </c>
      <c r="B73" s="65" t="s">
        <v>695</v>
      </c>
      <c r="C73" s="263">
        <v>115300</v>
      </c>
      <c r="D73" s="290">
        <f>IF(ISERROR(VLOOKUP(C73,'[4]잔액(신용)'!$B$5:$C$1005,2,0)),0,VLOOKUP(C73,'[4]잔액(신용)'!$B$5:$C$1005,2,0))+IF(ISERROR(VLOOKUP(C73,'[4]잔액(신용)'!$E$5:$F$1005,2,0)),0,VLOOKUP(C73,'[4]잔액(신용)'!$E$5:$F$1005,2,0))</f>
        <v>0</v>
      </c>
      <c r="E73" s="290">
        <f>IF(ISERROR(VLOOKUP(C73,'[4]잔액(신용전기)'!$B$5:$C$1005,2,0)),0,VLOOKUP(C73,'[4]잔액(신용전기)'!$B$5:$C$1005,2,0))+IF(ISERROR(VLOOKUP(C73,'[4]잔액(신용전기)'!$E$5:$F$1005,2,0)),0,VLOOKUP(C73,'[4]잔액(신용전기)'!$E$5:$F$1005,2,0))</f>
        <v>0</v>
      </c>
      <c r="F73" s="311"/>
      <c r="G73" s="328">
        <v>1</v>
      </c>
      <c r="H73" s="316" t="s">
        <v>233</v>
      </c>
      <c r="I73" s="317"/>
      <c r="J73" s="318">
        <f>'[4]3.일반(BS)'!J73</f>
        <v>0</v>
      </c>
      <c r="K73" s="318">
        <f>'[4]3.일반(BS)'!K73</f>
        <v>0</v>
      </c>
    </row>
    <row r="74" spans="1:11" ht="13.5" customHeight="1">
      <c r="A74" s="278" t="s">
        <v>696</v>
      </c>
      <c r="B74" s="65" t="s">
        <v>697</v>
      </c>
      <c r="C74" s="263">
        <v>115400</v>
      </c>
      <c r="D74" s="290">
        <f>IF(ISERROR(VLOOKUP(C74,'[4]잔액(신용)'!$B$5:$C$1005,2,0)),0,VLOOKUP(C74,'[4]잔액(신용)'!$B$5:$C$1005,2,0))+IF(ISERROR(VLOOKUP(C74,'[4]잔액(신용)'!$E$5:$F$1005,2,0)),0,VLOOKUP(C74,'[4]잔액(신용)'!$E$5:$F$1005,2,0))</f>
        <v>0</v>
      </c>
      <c r="E74" s="290">
        <f>IF(ISERROR(VLOOKUP(C74,'[4]잔액(신용전기)'!$B$5:$C$1005,2,0)),0,VLOOKUP(C74,'[4]잔액(신용전기)'!$B$5:$C$1005,2,0))+IF(ISERROR(VLOOKUP(C74,'[4]잔액(신용전기)'!$E$5:$F$1005,2,0)),0,VLOOKUP(C74,'[4]잔액(신용전기)'!$E$5:$F$1005,2,0))</f>
        <v>0</v>
      </c>
      <c r="F74" s="311"/>
      <c r="G74" s="321"/>
      <c r="H74" s="329" t="s">
        <v>235</v>
      </c>
      <c r="I74" s="322"/>
      <c r="J74" s="323">
        <f>'[4]3.일반(BS)'!J74</f>
        <v>0</v>
      </c>
      <c r="K74" s="323">
        <f>'[4]3.일반(BS)'!K74</f>
        <v>0</v>
      </c>
    </row>
    <row r="75" spans="1:11" ht="13.5" customHeight="1">
      <c r="A75" s="278" t="s">
        <v>698</v>
      </c>
      <c r="B75" s="65" t="s">
        <v>699</v>
      </c>
      <c r="C75" s="263">
        <v>119100</v>
      </c>
      <c r="D75" s="290">
        <f>IF(ISERROR(VLOOKUP(C75,'[4]잔액(신용)'!$B$5:$C$1005,2,0)),0,VLOOKUP(C75,'[4]잔액(신용)'!$B$5:$C$1005,2,0))+IF(ISERROR(VLOOKUP(C75,'[4]잔액(신용)'!$E$5:$F$1005,2,0)),0,VLOOKUP(C75,'[4]잔액(신용)'!$E$5:$F$1005,2,0))</f>
        <v>0</v>
      </c>
      <c r="E75" s="290">
        <f>IF(ISERROR(VLOOKUP(C75,'[4]잔액(신용전기)'!$B$5:$C$1005,2,0)),0,VLOOKUP(C75,'[4]잔액(신용전기)'!$B$5:$C$1005,2,0))+IF(ISERROR(VLOOKUP(C75,'[4]잔액(신용전기)'!$E$5:$F$1005,2,0)),0,VLOOKUP(C75,'[4]잔액(신용전기)'!$E$5:$F$1005,2,0))</f>
        <v>0</v>
      </c>
      <c r="F75" s="311"/>
      <c r="G75" s="94">
        <v>2</v>
      </c>
      <c r="H75" s="95" t="s">
        <v>236</v>
      </c>
      <c r="I75" s="322"/>
      <c r="J75" s="323">
        <f>'[4]3.일반(BS)'!J76</f>
        <v>0</v>
      </c>
      <c r="K75" s="323">
        <f>'[4]3.일반(BS)'!K76</f>
        <v>0</v>
      </c>
    </row>
    <row r="76" spans="1:11" ht="13.5" customHeight="1">
      <c r="A76" s="270">
        <v>2</v>
      </c>
      <c r="B76" s="65" t="s">
        <v>173</v>
      </c>
      <c r="C76" s="276"/>
      <c r="D76" s="277">
        <f>SUM(D78:D94)</f>
        <v>36661944</v>
      </c>
      <c r="E76" s="277">
        <f>SUM(E78:E94)</f>
        <v>35255783</v>
      </c>
      <c r="F76" s="311"/>
      <c r="G76" s="330"/>
      <c r="H76" s="83" t="s">
        <v>237</v>
      </c>
      <c r="I76" s="325"/>
      <c r="J76" s="326">
        <f>'[4]3.일반(BS)'!J78</f>
        <v>0</v>
      </c>
      <c r="K76" s="326">
        <f>'[4]3.일반(BS)'!K78</f>
        <v>0</v>
      </c>
    </row>
    <row r="77" spans="1:11" ht="14.25" customHeight="1">
      <c r="A77" s="319"/>
      <c r="B77" s="40" t="s">
        <v>89</v>
      </c>
      <c r="C77" s="263">
        <v>146102</v>
      </c>
      <c r="D77" s="290">
        <f>IF(ISERROR(VLOOKUP(C77,'[4]잔액(신용)'!$B$5:$C$1005,2,0)),0,VLOOKUP(C77,'[4]잔액(신용)'!$B$5:$C$1005,2,0))+IF(ISERROR(VLOOKUP(C77,'[4]잔액(신용)'!$E$5:$F$1005,2,0)),0,VLOOKUP(C77,'[4]잔액(신용)'!$E$5:$F$1005,2,0))</f>
        <v>442532</v>
      </c>
      <c r="E77" s="290">
        <f>IF(ISERROR(VLOOKUP(C77,'[4]잔액(신용전기)'!$B$5:$C$1005,2,0)),0,VLOOKUP(C77,'[4]잔액(신용전기)'!$B$5:$C$1005,2,0))+IF(ISERROR(VLOOKUP(C77,'[4]잔액(신용전기)'!$E$5:$F$1005,2,0)),0,VLOOKUP(C77,'[4]잔액(신용전기)'!$E$5:$F$1005,2,0))</f>
        <v>368967</v>
      </c>
      <c r="F77" s="320"/>
      <c r="G77" s="324">
        <v>3</v>
      </c>
      <c r="H77" s="331" t="s">
        <v>239</v>
      </c>
      <c r="I77" s="325"/>
      <c r="J77" s="326">
        <f>'[4]3.일반(BS)'!J79</f>
        <v>0</v>
      </c>
      <c r="K77" s="326">
        <f>'[4]3.일반(BS)'!K79</f>
        <v>0</v>
      </c>
    </row>
    <row r="78" spans="1:11" ht="13.5" customHeight="1">
      <c r="A78" s="278" t="s">
        <v>219</v>
      </c>
      <c r="B78" s="65" t="s">
        <v>700</v>
      </c>
      <c r="C78" s="263">
        <v>117100</v>
      </c>
      <c r="D78" s="290">
        <f>IF(ISERROR(VLOOKUP(C78,'[4]잔액(신용)'!$B$5:$C$1005,2,0)),0,VLOOKUP(C78,'[4]잔액(신용)'!$B$5:$C$1005,2,0))+IF(ISERROR(VLOOKUP(C78,'[4]잔액(신용)'!$E$5:$F$1005,2,0)),0,VLOOKUP(C78,'[4]잔액(신용)'!$E$5:$F$1005,2,0))</f>
        <v>0</v>
      </c>
      <c r="E78" s="290">
        <f>IF(ISERROR(VLOOKUP(C78,'[4]잔액(신용전기)'!$B$5:$C$1005,2,0)),0,VLOOKUP(C78,'[4]잔액(신용전기)'!$B$5:$C$1005,2,0))+IF(ISERROR(VLOOKUP(C78,'[4]잔액(신용전기)'!$E$5:$F$1005,2,0)),0,VLOOKUP(C78,'[4]잔액(신용전기)'!$E$5:$F$1005,2,0))</f>
        <v>0</v>
      </c>
      <c r="F78" s="311" t="s">
        <v>230</v>
      </c>
      <c r="G78" s="596" t="s">
        <v>701</v>
      </c>
      <c r="H78" s="597"/>
      <c r="I78" s="312"/>
      <c r="J78" s="327">
        <f>'[4]3.일반(BS)'!J80</f>
        <v>4499278</v>
      </c>
      <c r="K78" s="327">
        <f>'[4]3.일반(BS)'!K80</f>
        <v>3941254</v>
      </c>
    </row>
    <row r="79" spans="1:11" ht="13.5" customHeight="1">
      <c r="A79" s="278" t="s">
        <v>222</v>
      </c>
      <c r="B79" s="65" t="s">
        <v>702</v>
      </c>
      <c r="C79" s="263">
        <v>117200</v>
      </c>
      <c r="D79" s="290">
        <f>IF(ISERROR(VLOOKUP(C79,'[4]잔액(신용)'!$B$5:$C$1005,2,0)),0,VLOOKUP(C79,'[4]잔액(신용)'!$B$5:$C$1005,2,0))+IF(ISERROR(VLOOKUP(C79,'[4]잔액(신용)'!$E$5:$F$1005,2,0)),0,VLOOKUP(C79,'[4]잔액(신용)'!$E$5:$F$1005,2,0))</f>
        <v>26794604</v>
      </c>
      <c r="E79" s="290">
        <f>IF(ISERROR(VLOOKUP(C79,'[4]잔액(신용전기)'!$B$5:$C$1005,2,0)),0,VLOOKUP(C79,'[4]잔액(신용전기)'!$B$5:$C$1005,2,0))+IF(ISERROR(VLOOKUP(C79,'[4]잔액(신용전기)'!$E$5:$F$1005,2,0)),0,VLOOKUP(C79,'[4]잔액(신용전기)'!$E$5:$F$1005,2,0))</f>
        <v>25434422</v>
      </c>
      <c r="F79" s="311"/>
      <c r="G79" s="315"/>
      <c r="H79" s="332" t="s">
        <v>242</v>
      </c>
      <c r="I79" s="317"/>
      <c r="J79" s="318">
        <f>'[4]3.일반(BS)'!J81</f>
        <v>0</v>
      </c>
      <c r="K79" s="318">
        <f>'[4]3.일반(BS)'!K81</f>
        <v>0</v>
      </c>
    </row>
    <row r="80" spans="1:11" ht="13.5" customHeight="1">
      <c r="A80" s="278" t="s">
        <v>319</v>
      </c>
      <c r="B80" s="65" t="s">
        <v>703</v>
      </c>
      <c r="C80" s="263">
        <v>117300</v>
      </c>
      <c r="D80" s="290">
        <f>IF(ISERROR(VLOOKUP(C80,'[4]잔액(신용)'!$B$5:$C$1005,2,0)),0,VLOOKUP(C80,'[4]잔액(신용)'!$B$5:$C$1005,2,0))+IF(ISERROR(VLOOKUP(C80,'[4]잔액(신용)'!$E$5:$F$1005,2,0)),0,VLOOKUP(C80,'[4]잔액(신용)'!$E$5:$F$1005,2,0))</f>
        <v>0</v>
      </c>
      <c r="E80" s="290">
        <f>IF(ISERROR(VLOOKUP(C80,'[4]잔액(신용전기)'!$B$5:$C$1005,2,0)),0,VLOOKUP(C80,'[4]잔액(신용전기)'!$B$5:$C$1005,2,0))+IF(ISERROR(VLOOKUP(C80,'[4]잔액(신용전기)'!$E$5:$F$1005,2,0)),0,VLOOKUP(C80,'[4]잔액(신용전기)'!$E$5:$F$1005,2,0))</f>
        <v>0</v>
      </c>
      <c r="F80" s="311"/>
      <c r="G80" s="324">
        <v>1</v>
      </c>
      <c r="H80" s="129" t="s">
        <v>243</v>
      </c>
      <c r="I80" s="325"/>
      <c r="J80" s="326">
        <f>'[4]3.일반(BS)'!J82</f>
        <v>1320240</v>
      </c>
      <c r="K80" s="326">
        <f>'[4]3.일반(BS)'!K82</f>
        <v>1220240</v>
      </c>
    </row>
    <row r="81" spans="1:11" ht="13.5" customHeight="1">
      <c r="A81" s="278" t="s">
        <v>326</v>
      </c>
      <c r="B81" s="65" t="s">
        <v>704</v>
      </c>
      <c r="C81" s="263">
        <v>117400</v>
      </c>
      <c r="D81" s="290">
        <f>IF(ISERROR(VLOOKUP(C81,'[4]잔액(신용)'!$B$5:$C$1005,2,0)),0,VLOOKUP(C81,'[4]잔액(신용)'!$B$5:$C$1005,2,0))+IF(ISERROR(VLOOKUP(C81,'[4]잔액(신용)'!$E$5:$F$1005,2,0)),0,VLOOKUP(C81,'[4]잔액(신용)'!$E$5:$F$1005,2,0))</f>
        <v>0</v>
      </c>
      <c r="E81" s="290">
        <f>IF(ISERROR(VLOOKUP(C81,'[4]잔액(신용전기)'!$B$5:$C$1005,2,0)),0,VLOOKUP(C81,'[4]잔액(신용전기)'!$B$5:$C$1005,2,0))+IF(ISERROR(VLOOKUP(C81,'[4]잔액(신용전기)'!$E$5:$F$1005,2,0)),0,VLOOKUP(C81,'[4]잔액(신용전기)'!$E$5:$F$1005,2,0))</f>
        <v>0</v>
      </c>
      <c r="F81" s="311"/>
      <c r="G81" s="333">
        <v>2</v>
      </c>
      <c r="H81" s="334" t="s">
        <v>244</v>
      </c>
      <c r="I81" s="335"/>
      <c r="J81" s="336">
        <f>'[4]3.일반(BS)'!J83</f>
        <v>1977065</v>
      </c>
      <c r="K81" s="336">
        <f>'[4]3.일반(BS)'!K83</f>
        <v>1810240</v>
      </c>
    </row>
    <row r="82" spans="1:11" ht="13.5" customHeight="1">
      <c r="A82" s="278" t="s">
        <v>333</v>
      </c>
      <c r="B82" s="65" t="s">
        <v>705</v>
      </c>
      <c r="C82" s="263">
        <v>117500</v>
      </c>
      <c r="D82" s="290">
        <f>IF(ISERROR(VLOOKUP(C82,'[4]잔액(신용)'!$B$5:$C$1005,2,0)),0,VLOOKUP(C82,'[4]잔액(신용)'!$B$5:$C$1005,2,0))+IF(ISERROR(VLOOKUP(C82,'[4]잔액(신용)'!$E$5:$F$1005,2,0)),0,VLOOKUP(C82,'[4]잔액(신용)'!$E$5:$F$1005,2,0))</f>
        <v>0</v>
      </c>
      <c r="E82" s="290">
        <f>IF(ISERROR(VLOOKUP(C82,'[4]잔액(신용전기)'!$B$5:$C$1005,2,0)),0,VLOOKUP(C82,'[4]잔액(신용전기)'!$B$5:$C$1005,2,0))+IF(ISERROR(VLOOKUP(C82,'[4]잔액(신용전기)'!$E$5:$F$1005,2,0)),0,VLOOKUP(C82,'[4]잔액(신용전기)'!$E$5:$F$1005,2,0))</f>
        <v>0</v>
      </c>
      <c r="F82" s="311"/>
      <c r="G82" s="315"/>
      <c r="H82" s="316" t="s">
        <v>706</v>
      </c>
      <c r="I82" s="317"/>
      <c r="J82" s="318">
        <f>'[4]3.일반(BS)'!J84</f>
        <v>1748065</v>
      </c>
      <c r="K82" s="318">
        <f>'[4]3.일반(BS)'!K84</f>
        <v>1581240</v>
      </c>
    </row>
    <row r="83" spans="1:11" ht="13.5" customHeight="1">
      <c r="A83" s="278" t="s">
        <v>342</v>
      </c>
      <c r="B83" s="65" t="s">
        <v>707</v>
      </c>
      <c r="C83" s="263">
        <v>117600</v>
      </c>
      <c r="D83" s="290">
        <f>IF(ISERROR(VLOOKUP(C83,'[4]잔액(신용)'!$B$5:$C$1005,2,0)),0,VLOOKUP(C83,'[4]잔액(신용)'!$B$5:$C$1005,2,0))+IF(ISERROR(VLOOKUP(C83,'[4]잔액(신용)'!$E$5:$F$1005,2,0)),0,VLOOKUP(C83,'[4]잔액(신용)'!$E$5:$F$1005,2,0))</f>
        <v>0</v>
      </c>
      <c r="E83" s="290">
        <f>IF(ISERROR(VLOOKUP(C83,'[4]잔액(신용전기)'!$B$5:$C$1005,2,0)),0,VLOOKUP(C83,'[4]잔액(신용전기)'!$B$5:$C$1005,2,0))+IF(ISERROR(VLOOKUP(C83,'[4]잔액(신용전기)'!$E$5:$F$1005,2,0)),0,VLOOKUP(C83,'[4]잔액(신용전기)'!$E$5:$F$1005,2,0))</f>
        <v>0</v>
      </c>
      <c r="F83" s="311"/>
      <c r="G83" s="333"/>
      <c r="H83" s="95" t="s">
        <v>708</v>
      </c>
      <c r="I83" s="322"/>
      <c r="J83" s="323">
        <f>'[4]3.일반(BS)'!J86</f>
        <v>129000</v>
      </c>
      <c r="K83" s="323">
        <f>'[4]3.일반(BS)'!K86</f>
        <v>129000</v>
      </c>
    </row>
    <row r="84" spans="1:11" ht="13.5" customHeight="1">
      <c r="A84" s="278" t="s">
        <v>345</v>
      </c>
      <c r="B84" s="65" t="s">
        <v>709</v>
      </c>
      <c r="C84" s="263">
        <v>117700</v>
      </c>
      <c r="D84" s="290">
        <f>IF(ISERROR(VLOOKUP(C84,'[4]잔액(신용)'!$B$5:$C$1005,2,0)),0,VLOOKUP(C84,'[4]잔액(신용)'!$B$5:$C$1005,2,0))+IF(ISERROR(VLOOKUP(C84,'[4]잔액(신용)'!$E$5:$F$1005,2,0)),0,VLOOKUP(C84,'[4]잔액(신용)'!$E$5:$F$1005,2,0))</f>
        <v>4172875</v>
      </c>
      <c r="E84" s="290">
        <f>IF(ISERROR(VLOOKUP(C84,'[4]잔액(신용전기)'!$B$5:$C$1005,2,0)),0,VLOOKUP(C84,'[4]잔액(신용전기)'!$B$5:$C$1005,2,0))+IF(ISERROR(VLOOKUP(C84,'[4]잔액(신용전기)'!$E$5:$F$1005,2,0)),0,VLOOKUP(C84,'[4]잔액(신용전기)'!$E$5:$F$1005,2,0))</f>
        <v>4198540</v>
      </c>
      <c r="F84" s="311"/>
      <c r="G84" s="334"/>
      <c r="H84" s="95" t="s">
        <v>710</v>
      </c>
      <c r="I84" s="322"/>
      <c r="J84" s="323">
        <f>'[4]3.일반(BS)'!J87</f>
        <v>100000</v>
      </c>
      <c r="K84" s="323">
        <f>'[4]3.일반(BS)'!K87</f>
        <v>100000</v>
      </c>
    </row>
    <row r="85" spans="1:11" ht="13.5" customHeight="1">
      <c r="A85" s="278" t="s">
        <v>630</v>
      </c>
      <c r="B85" s="65" t="s">
        <v>711</v>
      </c>
      <c r="C85" s="263">
        <v>117800</v>
      </c>
      <c r="D85" s="290">
        <f>IF(ISERROR(VLOOKUP(C85,'[4]잔액(신용)'!$B$5:$C$1005,2,0)),0,VLOOKUP(C85,'[4]잔액(신용)'!$B$5:$C$1005,2,0))+IF(ISERROR(VLOOKUP(C85,'[4]잔액(신용)'!$E$5:$F$1005,2,0)),0,VLOOKUP(C85,'[4]잔액(신용)'!$E$5:$F$1005,2,0))</f>
        <v>0</v>
      </c>
      <c r="E85" s="290">
        <f>IF(ISERROR(VLOOKUP(C85,'[4]잔액(신용전기)'!$B$5:$C$1005,2,0)),0,VLOOKUP(C85,'[4]잔액(신용전기)'!$B$5:$C$1005,2,0))+IF(ISERROR(VLOOKUP(C85,'[4]잔액(신용전기)'!$E$5:$F$1005,2,0)),0,VLOOKUP(C85,'[4]잔액(신용전기)'!$E$5:$F$1005,2,0))</f>
        <v>0</v>
      </c>
      <c r="F85" s="320"/>
      <c r="G85" s="321">
        <v>3</v>
      </c>
      <c r="H85" s="95" t="s">
        <v>252</v>
      </c>
      <c r="I85" s="322"/>
      <c r="J85" s="323">
        <f>'[4]3.일반(BS)'!J88</f>
        <v>0</v>
      </c>
      <c r="K85" s="323">
        <f>'[4]3.일반(BS)'!K88</f>
        <v>0</v>
      </c>
    </row>
    <row r="86" spans="1:11" ht="13.5" customHeight="1">
      <c r="A86" s="278" t="s">
        <v>210</v>
      </c>
      <c r="B86" s="65" t="s">
        <v>712</v>
      </c>
      <c r="C86" s="263">
        <v>117900</v>
      </c>
      <c r="D86" s="290">
        <f>IF(ISERROR(VLOOKUP(C86,'[4]잔액(신용)'!$B$5:$C$1005,2,0)),0,VLOOKUP(C86,'[4]잔액(신용)'!$B$5:$C$1005,2,0))+IF(ISERROR(VLOOKUP(C86,'[4]잔액(신용)'!$E$5:$F$1005,2,0)),0,VLOOKUP(C86,'[4]잔액(신용)'!$E$5:$F$1005,2,0))</f>
        <v>0</v>
      </c>
      <c r="E86" s="290">
        <f>IF(ISERROR(VLOOKUP(C86,'[4]잔액(신용전기)'!$B$5:$C$1005,2,0)),0,VLOOKUP(C86,'[4]잔액(신용전기)'!$B$5:$C$1005,2,0))+IF(ISERROR(VLOOKUP(C86,'[4]잔액(신용전기)'!$E$5:$F$1005,2,0)),0,VLOOKUP(C86,'[4]잔액(신용전기)'!$E$5:$F$1005,2,0))</f>
        <v>0</v>
      </c>
      <c r="F86" s="320"/>
      <c r="G86" s="94"/>
      <c r="H86" s="83" t="s">
        <v>713</v>
      </c>
      <c r="I86" s="322"/>
      <c r="J86" s="323">
        <f>'[4]3.일반(BS)'!J89</f>
        <v>0</v>
      </c>
      <c r="K86" s="323">
        <f>'[4]3.일반(BS)'!K89</f>
        <v>0</v>
      </c>
    </row>
    <row r="87" spans="1:11" ht="13.5" customHeight="1">
      <c r="A87" s="278" t="s">
        <v>635</v>
      </c>
      <c r="B87" s="65" t="s">
        <v>714</v>
      </c>
      <c r="C87" s="263">
        <v>118000</v>
      </c>
      <c r="D87" s="290">
        <f>IF(ISERROR(VLOOKUP(C87,'[4]잔액(신용)'!$B$5:$C$1005,2,0)),0,VLOOKUP(C87,'[4]잔액(신용)'!$B$5:$C$1005,2,0))+IF(ISERROR(VLOOKUP(C87,'[4]잔액(신용)'!$E$5:$F$1005,2,0)),0,VLOOKUP(C87,'[4]잔액(신용)'!$E$5:$F$1005,2,0))</f>
        <v>0</v>
      </c>
      <c r="E87" s="290">
        <f>IF(ISERROR(VLOOKUP(C87,'[4]잔액(신용전기)'!$B$5:$C$1005,2,0)),0,VLOOKUP(C87,'[4]잔액(신용전기)'!$B$5:$C$1005,2,0))+IF(ISERROR(VLOOKUP(C87,'[4]잔액(신용전기)'!$E$5:$F$1005,2,0)),0,VLOOKUP(C87,'[4]잔액(신용전기)'!$E$5:$F$1005,2,0))</f>
        <v>0</v>
      </c>
      <c r="F87" s="320"/>
      <c r="G87" s="321">
        <v>4</v>
      </c>
      <c r="H87" s="132" t="s">
        <v>715</v>
      </c>
      <c r="I87" s="337"/>
      <c r="J87" s="323">
        <f>'[4]3.일반(BS)'!J90</f>
        <v>1201973</v>
      </c>
      <c r="K87" s="323">
        <f>'[4]3.일반(BS)'!K90</f>
        <v>910774</v>
      </c>
    </row>
    <row r="88" spans="1:11" ht="13.5" customHeight="1">
      <c r="A88" s="278" t="s">
        <v>692</v>
      </c>
      <c r="B88" s="65" t="s">
        <v>716</v>
      </c>
      <c r="C88" s="263">
        <v>118100</v>
      </c>
      <c r="D88" s="290">
        <f>IF(ISERROR(VLOOKUP(C88,'[4]잔액(신용)'!$B$5:$C$1005,2,0)),0,VLOOKUP(C88,'[4]잔액(신용)'!$B$5:$C$1005,2,0))+IF(ISERROR(VLOOKUP(C88,'[4]잔액(신용)'!$E$5:$F$1005,2,0)),0,VLOOKUP(C88,'[4]잔액(신용)'!$E$5:$F$1005,2,0))</f>
        <v>0</v>
      </c>
      <c r="E88" s="290">
        <f>IF(ISERROR(VLOOKUP(C88,'[4]잔액(신용전기)'!$B$5:$C$1005,2,0)),0,VLOOKUP(C88,'[4]잔액(신용전기)'!$B$5:$C$1005,2,0))+IF(ISERROR(VLOOKUP(C88,'[4]잔액(신용전기)'!$E$5:$F$1005,2,0)),0,VLOOKUP(C88,'[4]잔액(신용전기)'!$E$5:$F$1005,2,0))</f>
        <v>0</v>
      </c>
      <c r="F88" s="320"/>
      <c r="G88" s="321"/>
      <c r="H88" s="95" t="s">
        <v>258</v>
      </c>
      <c r="I88" s="337"/>
      <c r="J88" s="323">
        <f>'[4]3.일반(BS)'!J91</f>
        <v>0</v>
      </c>
      <c r="K88" s="323">
        <f>'[4]3.일반(BS)'!K91</f>
        <v>0</v>
      </c>
    </row>
    <row r="89" spans="1:11" ht="13.5" customHeight="1">
      <c r="A89" s="278" t="s">
        <v>694</v>
      </c>
      <c r="B89" s="65" t="s">
        <v>717</v>
      </c>
      <c r="C89" s="263">
        <v>118200</v>
      </c>
      <c r="D89" s="290">
        <f>IF(ISERROR(VLOOKUP(C89,'[4]잔액(신용)'!$B$5:$C$1005,2,0)),0,VLOOKUP(C89,'[4]잔액(신용)'!$B$5:$C$1005,2,0))+IF(ISERROR(VLOOKUP(C89,'[4]잔액(신용)'!$E$5:$F$1005,2,0)),0,VLOOKUP(C89,'[4]잔액(신용)'!$E$5:$F$1005,2,0))</f>
        <v>0</v>
      </c>
      <c r="E89" s="290">
        <f>IF(ISERROR(VLOOKUP(C89,'[4]잔액(신용전기)'!$B$5:$C$1005,2,0)),0,VLOOKUP(C89,'[4]잔액(신용전기)'!$B$5:$C$1005,2,0))+IF(ISERROR(VLOOKUP(C89,'[4]잔액(신용전기)'!$E$5:$F$1005,2,0)),0,VLOOKUP(C89,'[4]잔액(신용전기)'!$E$5:$F$1005,2,0))</f>
        <v>0</v>
      </c>
      <c r="F89" s="338"/>
      <c r="G89" s="321"/>
      <c r="H89" s="83" t="s">
        <v>259</v>
      </c>
      <c r="I89" s="337"/>
      <c r="J89" s="323">
        <f>'[4]3.일반(BS)'!J92</f>
        <v>0</v>
      </c>
      <c r="K89" s="323">
        <f>'[4]3.일반(BS)'!K92</f>
        <v>0</v>
      </c>
    </row>
    <row r="90" spans="1:11" ht="13.5" customHeight="1">
      <c r="A90" s="278" t="s">
        <v>696</v>
      </c>
      <c r="B90" s="65" t="s">
        <v>718</v>
      </c>
      <c r="C90" s="263">
        <v>118300</v>
      </c>
      <c r="D90" s="290">
        <f>IF(ISERROR(VLOOKUP(C90,'[4]잔액(신용)'!$B$5:$C$1005,2,0)),0,VLOOKUP(C90,'[4]잔액(신용)'!$B$5:$C$1005,2,0))+IF(ISERROR(VLOOKUP(C90,'[4]잔액(신용)'!$E$5:$F$1005,2,0)),0,VLOOKUP(C90,'[4]잔액(신용)'!$E$5:$F$1005,2,0))</f>
        <v>2915936</v>
      </c>
      <c r="E90" s="290">
        <f>IF(ISERROR(VLOOKUP(C90,'[4]잔액(신용전기)'!$B$5:$C$1005,2,0)),0,VLOOKUP(C90,'[4]잔액(신용전기)'!$B$5:$C$1005,2,0))+IF(ISERROR(VLOOKUP(C90,'[4]잔액(신용전기)'!$E$5:$F$1005,2,0)),0,VLOOKUP(C90,'[4]잔액(신용전기)'!$E$5:$F$1005,2,0))</f>
        <v>3236350</v>
      </c>
      <c r="F90" s="338"/>
      <c r="G90" s="321"/>
      <c r="H90" s="86"/>
      <c r="I90" s="339"/>
      <c r="J90" s="323"/>
      <c r="K90" s="323"/>
    </row>
    <row r="91" spans="1:11" ht="14.25" customHeight="1">
      <c r="A91" s="278" t="s">
        <v>698</v>
      </c>
      <c r="B91" s="65" t="s">
        <v>719</v>
      </c>
      <c r="C91" s="263">
        <v>118400</v>
      </c>
      <c r="D91" s="290">
        <f>IF(ISERROR(VLOOKUP(C91,'[4]잔액(신용)'!$B$5:$C$1005,2,0)),0,VLOOKUP(C91,'[4]잔액(신용)'!$B$5:$C$1005,2,0))+IF(ISERROR(VLOOKUP(C91,'[4]잔액(신용)'!$E$5:$F$1005,2,0)),0,VLOOKUP(C91,'[4]잔액(신용)'!$E$5:$F$1005,2,0))</f>
        <v>1559206</v>
      </c>
      <c r="E91" s="290">
        <f>IF(ISERROR(VLOOKUP(C91,'[4]잔액(신용전기)'!$B$5:$C$1005,2,0)),0,VLOOKUP(C91,'[4]잔액(신용전기)'!$B$5:$C$1005,2,0))+IF(ISERROR(VLOOKUP(C91,'[4]잔액(신용전기)'!$E$5:$F$1005,2,0)),0,VLOOKUP(C91,'[4]잔액(신용전기)'!$E$5:$F$1005,2,0))</f>
        <v>1532498</v>
      </c>
      <c r="F91" s="338"/>
      <c r="G91" s="151"/>
      <c r="H91" s="340"/>
      <c r="I91" s="341"/>
      <c r="J91" s="342"/>
      <c r="K91" s="342"/>
    </row>
    <row r="92" spans="1:11" ht="14.25" customHeight="1">
      <c r="A92" s="278" t="s">
        <v>720</v>
      </c>
      <c r="B92" s="65" t="s">
        <v>721</v>
      </c>
      <c r="C92" s="263">
        <v>118500</v>
      </c>
      <c r="D92" s="290">
        <f>IF(ISERROR(VLOOKUP(C92,'[4]잔액(신용)'!$B$5:$C$1005,2,0)),0,VLOOKUP(C92,'[4]잔액(신용)'!$B$5:$C$1005,2,0))+IF(ISERROR(VLOOKUP(C92,'[4]잔액(신용)'!$E$5:$F$1005,2,0)),0,VLOOKUP(C92,'[4]잔액(신용)'!$E$5:$F$1005,2,0))</f>
        <v>0</v>
      </c>
      <c r="E92" s="290">
        <f>IF(ISERROR(VLOOKUP(C92,'[4]잔액(신용전기)'!$B$5:$C$1005,2,0)),0,VLOOKUP(C92,'[4]잔액(신용전기)'!$B$5:$C$1005,2,0))+IF(ISERROR(VLOOKUP(C92,'[4]잔액(신용전기)'!$E$5:$F$1005,2,0)),0,VLOOKUP(C92,'[4]잔액(신용전기)'!$E$5:$F$1005,2,0))</f>
        <v>0</v>
      </c>
      <c r="F92" s="343"/>
      <c r="G92" s="598" t="s">
        <v>269</v>
      </c>
      <c r="H92" s="598"/>
      <c r="I92" s="344"/>
      <c r="J92" s="313">
        <f>'[4]3.일반(BS)'!J94</f>
        <v>11745294</v>
      </c>
      <c r="K92" s="313">
        <f>'[4]3.일반(BS)'!K94</f>
        <v>10585877</v>
      </c>
    </row>
    <row r="93" spans="1:11" ht="14.25" customHeight="1">
      <c r="A93" s="278" t="s">
        <v>722</v>
      </c>
      <c r="B93" s="65" t="s">
        <v>723</v>
      </c>
      <c r="C93" s="263">
        <v>118600</v>
      </c>
      <c r="D93" s="290">
        <f>IF(ISERROR(VLOOKUP(C93,'[4]잔액(신용)'!$B$5:$C$1005,2,0)),0,VLOOKUP(C93,'[4]잔액(신용)'!$B$5:$C$1005,2,0))+IF(ISERROR(VLOOKUP(C93,'[4]잔액(신용)'!$E$5:$F$1005,2,0)),0,VLOOKUP(C93,'[4]잔액(신용)'!$E$5:$F$1005,2,0))</f>
        <v>1219323</v>
      </c>
      <c r="E93" s="290">
        <f>IF(ISERROR(VLOOKUP(C93,'[4]잔액(신용전기)'!$B$5:$C$1005,2,0)),0,VLOOKUP(C93,'[4]잔액(신용전기)'!$B$5:$C$1005,2,0))+IF(ISERROR(VLOOKUP(C93,'[4]잔액(신용전기)'!$E$5:$F$1005,2,0)),0,VLOOKUP(C93,'[4]잔액(신용전기)'!$E$5:$F$1005,2,0))</f>
        <v>853973</v>
      </c>
      <c r="F93" s="345"/>
      <c r="G93" s="346"/>
      <c r="H93" s="347"/>
      <c r="I93" s="348"/>
      <c r="J93" s="349"/>
      <c r="K93" s="349"/>
    </row>
    <row r="94" spans="1:11" ht="14.25" customHeight="1">
      <c r="A94" s="350" t="s">
        <v>724</v>
      </c>
      <c r="B94" s="48" t="s">
        <v>725</v>
      </c>
      <c r="C94" s="351">
        <v>118700</v>
      </c>
      <c r="D94" s="292">
        <f>IF(ISERROR(VLOOKUP(C94,'[4]잔액(신용)'!$B$5:$C$1005,2,0)),0,VLOOKUP(C94,'[4]잔액(신용)'!$B$5:$C$1005,2,0))+IF(ISERROR(VLOOKUP(C94,'[4]잔액(신용)'!$E$5:$F$1005,2,0)),0,VLOOKUP(C94,'[4]잔액(신용)'!$E$5:$F$1005,2,0))</f>
        <v>0</v>
      </c>
      <c r="E94" s="352">
        <f>IF(ISERROR(VLOOKUP(C94,'[4]잔액(신용전기)'!$B$5:$C$1005,2,0)),0,VLOOKUP(C94,'[4]잔액(신용전기)'!$B$5:$C$1005,2,0))+IF(ISERROR(VLOOKUP(C94,'[4]잔액(신용전기)'!$E$5:$F$1005,2,0)),0,VLOOKUP(C94,'[4]잔액(신용전기)'!$E$5:$F$1005,2,0))</f>
        <v>0</v>
      </c>
      <c r="F94" s="345"/>
      <c r="G94" s="346"/>
      <c r="H94" s="347"/>
      <c r="I94" s="348"/>
      <c r="J94" s="349"/>
      <c r="K94" s="349"/>
    </row>
    <row r="95" spans="1:11" ht="14.25" customHeight="1">
      <c r="A95" s="270">
        <v>3</v>
      </c>
      <c r="B95" s="65" t="s">
        <v>180</v>
      </c>
      <c r="C95" s="263">
        <v>119200</v>
      </c>
      <c r="D95" s="290">
        <f>IF(ISERROR(VLOOKUP(C95,'[4]잔액(신용)'!$B$5:$C$1005,2,0)),0,VLOOKUP(C95,'[4]잔액(신용)'!$B$5:$C$1005,2,0))+IF(ISERROR(VLOOKUP(C95,'[4]잔액(신용)'!$E$5:$F$1005,2,0)),0,VLOOKUP(C95,'[4]잔액(신용)'!$E$5:$F$1005,2,0))</f>
        <v>0</v>
      </c>
      <c r="E95" s="290">
        <f>IF(ISERROR(VLOOKUP(C95,'[4]잔액(신용전기)'!$B$5:$C$1005,2,0)),0,VLOOKUP(C95,'[4]잔액(신용전기)'!$B$5:$C$1005,2,0))+IF(ISERROR(VLOOKUP(C95,'[4]잔액(신용전기)'!$E$5:$F$1005,2,0)),0,VLOOKUP(C95,'[4]잔액(신용전기)'!$E$5:$F$1005,2,0))</f>
        <v>0</v>
      </c>
      <c r="F95" s="345"/>
      <c r="G95" s="346"/>
      <c r="H95" s="347"/>
      <c r="I95" s="348"/>
      <c r="J95" s="349"/>
      <c r="K95" s="349"/>
    </row>
    <row r="96" spans="1:11" ht="14.25" customHeight="1">
      <c r="A96" s="353"/>
      <c r="B96" s="63" t="s">
        <v>89</v>
      </c>
      <c r="C96" s="354">
        <v>146105</v>
      </c>
      <c r="D96" s="292">
        <f>IF(ISERROR(VLOOKUP(C96,'[4]잔액(신용)'!$B$5:$C$1005,2,0)),0,VLOOKUP(C96,'[4]잔액(신용)'!$B$5:$C$1005,2,0))+IF(ISERROR(VLOOKUP(C96,'[4]잔액(신용)'!$E$5:$F$1005,2,0)),0,VLOOKUP(C96,'[4]잔액(신용)'!$E$5:$F$1005,2,0))</f>
        <v>0</v>
      </c>
      <c r="E96" s="352">
        <f>IF(ISERROR(VLOOKUP(C96,'[4]잔액(신용전기)'!$B$5:$C$1005,2,0)),0,VLOOKUP(C96,'[4]잔액(신용전기)'!$B$5:$C$1005,2,0))+IF(ISERROR(VLOOKUP(C96,'[4]잔액(신용전기)'!$E$5:$F$1005,2,0)),0,VLOOKUP(C96,'[4]잔액(신용전기)'!$E$5:$F$1005,2,0))</f>
        <v>0</v>
      </c>
      <c r="F96" s="345"/>
      <c r="G96" s="346"/>
      <c r="H96" s="347"/>
      <c r="I96" s="348"/>
      <c r="J96" s="349"/>
      <c r="K96" s="349"/>
    </row>
    <row r="97" spans="1:11" ht="14.25" customHeight="1">
      <c r="A97" s="270">
        <v>4</v>
      </c>
      <c r="B97" s="65" t="s">
        <v>183</v>
      </c>
      <c r="C97" s="263">
        <v>119300</v>
      </c>
      <c r="D97" s="355">
        <f>IF(ISERROR(VLOOKUP(C97,'[4]잔액(신용)'!$B$5:$C$1005,2,0)),0,VLOOKUP(C97,'[4]잔액(신용)'!$B$5:$C$1005,2,0))+IF(ISERROR(VLOOKUP(C97,'[4]잔액(신용)'!$E$5:$F$1005,2,0)),0,VLOOKUP(C97,'[4]잔액(신용)'!$E$5:$F$1005,2,0))</f>
        <v>23774</v>
      </c>
      <c r="E97" s="355">
        <f>IF(ISERROR(VLOOKUP(C97,'[4]잔액(신용전기)'!$B$5:$C$1005,2,0)),0,VLOOKUP(C97,'[4]잔액(신용전기)'!$B$5:$C$1005,2,0))+IF(ISERROR(VLOOKUP(C97,'[4]잔액(신용전기)'!$E$5:$F$1005,2,0)),0,VLOOKUP(C97,'[4]잔액(신용전기)'!$E$5:$F$1005,2,0))</f>
        <v>0</v>
      </c>
      <c r="F97" s="345"/>
      <c r="G97" s="346"/>
      <c r="H97" s="347"/>
      <c r="I97" s="348"/>
      <c r="J97" s="349"/>
      <c r="K97" s="349"/>
    </row>
    <row r="98" spans="1:11" ht="14.25" customHeight="1">
      <c r="A98" s="281"/>
      <c r="B98" s="356" t="s">
        <v>726</v>
      </c>
      <c r="C98" s="351">
        <v>146106</v>
      </c>
      <c r="D98" s="357">
        <f>IF(ISERROR(VLOOKUP(C98,'[4]잔액(신용)'!$B$5:$C$1005,2,0)),0,VLOOKUP(C98,'[4]잔액(신용)'!$B$5:$C$1005,2,0))+IF(ISERROR(VLOOKUP(C98,'[4]잔액(신용)'!$E$5:$F$1005,2,0)),0,VLOOKUP(C98,'[4]잔액(신용)'!$E$5:$F$1005,2,0))</f>
        <v>7800</v>
      </c>
      <c r="E98" s="357">
        <f>IF(ISERROR(VLOOKUP(C98,'[4]잔액(신용전기)'!$B$5:$C$1005,2,0)),0,VLOOKUP(C98,'[4]잔액(신용전기)'!$B$5:$C$1005,2,0))+IF(ISERROR(VLOOKUP(C98,'[4]잔액(신용전기)'!$E$5:$F$1005,2,0)),0,VLOOKUP(C98,'[4]잔액(신용전기)'!$E$5:$F$1005,2,0))</f>
        <v>0</v>
      </c>
      <c r="F98" s="345"/>
      <c r="G98" s="346"/>
      <c r="H98" s="347"/>
      <c r="I98" s="348"/>
      <c r="J98" s="349"/>
      <c r="K98" s="349"/>
    </row>
    <row r="99" spans="1:11" ht="14.25" customHeight="1">
      <c r="A99" s="255" t="s">
        <v>727</v>
      </c>
      <c r="B99" s="72" t="s">
        <v>728</v>
      </c>
      <c r="C99" s="256"/>
      <c r="D99" s="257">
        <f>SUM(D100,D120,D129)</f>
        <v>724626</v>
      </c>
      <c r="E99" s="257">
        <f>SUM(E100,E120,E129)</f>
        <v>746173</v>
      </c>
      <c r="F99" s="345"/>
      <c r="G99" s="346"/>
      <c r="H99" s="347"/>
      <c r="I99" s="348"/>
      <c r="J99" s="349"/>
      <c r="K99" s="349"/>
    </row>
    <row r="100" spans="1:11" ht="14.25" customHeight="1">
      <c r="A100" s="270">
        <v>1</v>
      </c>
      <c r="B100" s="65" t="s">
        <v>729</v>
      </c>
      <c r="C100" s="276"/>
      <c r="D100" s="280">
        <f>SUM(D101,D105,D110,D113,D118)-SUM(D102:D104,D106:D109,D111:D112,D114:D117,D119)</f>
        <v>724575</v>
      </c>
      <c r="E100" s="280">
        <f>SUM(E101,E105,E110,E113,E118)-SUM(E102:E104,E106:E109,E111:E112,E114:E117,E119)</f>
        <v>746058</v>
      </c>
      <c r="F100" s="345"/>
      <c r="G100" s="346"/>
      <c r="H100" s="347"/>
      <c r="I100" s="348"/>
      <c r="J100" s="349"/>
      <c r="K100" s="349"/>
    </row>
    <row r="101" spans="1:11" ht="14.25" customHeight="1">
      <c r="A101" s="278" t="s">
        <v>219</v>
      </c>
      <c r="B101" s="65" t="s">
        <v>730</v>
      </c>
      <c r="C101" s="263">
        <v>121100</v>
      </c>
      <c r="D101" s="290">
        <f>IF(ISERROR(VLOOKUP(C101,'[4]잔액(신용)'!$B$5:$C$1005,2,0)),0,VLOOKUP(C101,'[4]잔액(신용)'!$B$5:$C$1005,2,0))+IF(ISERROR(VLOOKUP(C101,'[4]잔액(신용)'!$E$5:$F$1005,2,0)),0,VLOOKUP(C101,'[4]잔액(신용)'!$E$5:$F$1005,2,0))</f>
        <v>523966</v>
      </c>
      <c r="E101" s="290">
        <f>IF(ISERROR(VLOOKUP(C101,'[4]잔액(신용전기)'!$B$5:$C$1005,2,0)),0,VLOOKUP(C101,'[4]잔액(신용전기)'!$B$5:$C$1005,2,0))+IF(ISERROR(VLOOKUP(C101,'[4]잔액(신용전기)'!$E$5:$F$1005,2,0)),0,VLOOKUP(C101,'[4]잔액(신용전기)'!$E$5:$F$1005,2,0))</f>
        <v>523966</v>
      </c>
      <c r="F101" s="345"/>
      <c r="G101" s="346"/>
      <c r="H101" s="347" t="s">
        <v>731</v>
      </c>
      <c r="I101" s="348"/>
      <c r="J101" s="349"/>
      <c r="K101" s="349"/>
    </row>
    <row r="102" spans="1:11" ht="14.25" customHeight="1">
      <c r="A102" s="278"/>
      <c r="B102" s="40" t="s">
        <v>732</v>
      </c>
      <c r="C102" s="293"/>
      <c r="D102" s="290">
        <f>IF(ISERROR(VLOOKUP(146402,'[4]잔액(신용)'!$B$5:$C$1005,2,0)),0,VLOOKUP(146402,'[4]잔액(신용)'!$B$5:$C$1005,2,0))+IF(ISERROR(VLOOKUP(146402,'[4]잔액(신용)'!$E$5:$F$1005,2,0)),0,VLOOKUP(146402,'[4]잔액(신용)'!$E$5:$F$1005,2,0))+IF(ISERROR(VLOOKUP(146412,'[4]잔액(신용)'!$B$5:$C$1005,2,0)),0,VLOOKUP(146412,'[4]잔액(신용)'!$B$5:$C$1005,2,0))+IF(ISERROR(VLOOKUP(146412,'[4]잔액(신용)'!$E$5:$F$1005,2,0)),0,VLOOKUP(146412,'[4]잔액(신용)'!$E$5:$F$1005,2,0))+IF(ISERROR(VLOOKUP(146422,'[4]잔액(신용)'!$B$5:$C$1005,2,0)),0,VLOOKUP(146422,'[4]잔액(신용)'!$B$5:$C$1005,2,0))+IF(ISERROR(VLOOKUP(146422,'[4]잔액(신용)'!$E$5:$F$1005,2,0)),0,VLOOKUP(146422,'[4]잔액(신용)'!$E$5:$F$1005,2,0))+IF(ISERROR(VLOOKUP(146442,'[4]잔액(신용)'!$B$5:$C$1005,2,0)),0,VLOOKUP(146442,'[4]잔액(신용)'!$B$5:$C$1005,2,0))+IF(ISERROR(VLOOKUP(146442,'[4]잔액(신용)'!$E$5:$F$1005,2,0)),0,VLOOKUP(146442,'[4]잔액(신용)'!$E$5:$F$1005,2,0))</f>
        <v>0</v>
      </c>
      <c r="E102" s="290">
        <f>IF(ISERROR(VLOOKUP(146402,'[4]잔액(신용전기)'!$B$5:$C$1005,2,0)),0,VLOOKUP(146402,'[4]잔액(신용전기)'!$B$5:$C$1005,2,0))+IF(ISERROR(VLOOKUP(146402,'[4]잔액(신용전기)'!$E$5:$F$1005,2,0)),0,VLOOKUP(146402,'[4]잔액(신용전기)'!$E$5:$F$1005,2,0))+IF(ISERROR(VLOOKUP(146412,'[4]잔액(신용전기)'!$B$5:$C$1005,2,0)),0,VLOOKUP(146412,'[4]잔액(신용전기)'!$B$5:$C$1005,2,0))+IF(ISERROR(VLOOKUP(146412,'[4]잔액(신용전기)'!$E$5:$F$1005,2,0)),0,VLOOKUP(146412,'[4]잔액(신용전기)'!$E$5:$F$1005,2,0))+IF(ISERROR(VLOOKUP(146422,'[4]잔액(신용전기)'!$B$5:$C$1005,2,0)),0,VLOOKUP(146422,'[4]잔액(신용전기)'!$B$5:$C$1005,2,0))+IF(ISERROR(VLOOKUP(146422,'[4]잔액(신용전기)'!$E$5:$F$1005,2,0)),0,VLOOKUP(146422,'[4]잔액(신용전기)'!$E$5:$F$1005,2,0))+IF(ISERROR(VLOOKUP(146442,'[4]잔액(신용전기)'!$B$5:$C$1005,2,0)),0,VLOOKUP(146442,'[4]잔액(신용전기)'!$B$5:$C$1005,2,0))+IF(ISERROR(VLOOKUP(146442,'[4]잔액(신용전기)'!$E$5:$F$1005,2,0)),0,VLOOKUP(146442,'[4]잔액(신용전기)'!$E$5:$F$1005,2,0))</f>
        <v>0</v>
      </c>
      <c r="F102" s="345"/>
      <c r="G102" s="346"/>
      <c r="H102" s="347"/>
      <c r="I102" s="348"/>
      <c r="J102" s="349"/>
      <c r="K102" s="349"/>
    </row>
    <row r="103" spans="1:11" ht="14.25" customHeight="1">
      <c r="A103" s="278"/>
      <c r="B103" s="35" t="s">
        <v>221</v>
      </c>
      <c r="C103" s="263">
        <v>146602</v>
      </c>
      <c r="D103" s="290">
        <f>IF(ISERROR(VLOOKUP(C103,'[4]잔액(신용)'!$B$5:$C$1005,2,0)),0,VLOOKUP(C103,'[4]잔액(신용)'!$B$5:$C$1005,2,0))+IF(ISERROR(VLOOKUP(C103,'[4]잔액(신용)'!$E$5:$F$1005,2,0)),0,VLOOKUP(C103,'[4]잔액(신용)'!$E$5:$F$1005,2,0))</f>
        <v>0</v>
      </c>
      <c r="E103" s="290">
        <f>IF(ISERROR(VLOOKUP(C103,'[4]잔액(신용전기)'!$B$5:$C$1005,2,0)),0,VLOOKUP(C103,'[4]잔액(신용전기)'!$B$5:$C$1005,2,0))+IF(ISERROR(VLOOKUP(C103,'[4]잔액(신용전기)'!$E$5:$F$1005,2,0)),0,VLOOKUP(C103,'[4]잔액(신용전기)'!$E$5:$F$1005,2,0))</f>
        <v>0</v>
      </c>
      <c r="F103" s="345"/>
      <c r="G103" s="346"/>
      <c r="H103" s="347"/>
      <c r="I103" s="348"/>
      <c r="J103" s="349"/>
      <c r="K103" s="349"/>
    </row>
    <row r="104" spans="1:11" ht="14.25" customHeight="1">
      <c r="A104" s="278"/>
      <c r="B104" s="35" t="s">
        <v>224</v>
      </c>
      <c r="C104" s="358">
        <v>146711</v>
      </c>
      <c r="D104" s="290">
        <f>IF(ISERROR(VLOOKUP(C104,'[4]잔액(신용)'!$B$5:$C$1005,2,0)),0,VLOOKUP(C104,'[4]잔액(신용)'!$B$5:$C$1005,2,0))+IF(ISERROR(VLOOKUP(C104,'[4]잔액(신용)'!$E$5:$F$1005,2,0)),0,VLOOKUP(C104,'[4]잔액(신용)'!$E$5:$F$1005,2,0))</f>
        <v>0</v>
      </c>
      <c r="E104" s="290">
        <f>IF(ISERROR(VLOOKUP(C104,'[4]잔액(신용전기)'!$B$5:$C$1005,2,0)),0,VLOOKUP(C104,'[4]잔액(신용전기)'!$B$5:$C$1005,2,0))+IF(ISERROR(VLOOKUP(C104,'[4]잔액(신용전기)'!$E$5:$F$1005,2,0)),0,VLOOKUP(C104,'[4]잔액(신용전기)'!$E$5:$F$1005,2,0))</f>
        <v>0</v>
      </c>
      <c r="F104" s="345"/>
      <c r="G104" s="346"/>
      <c r="H104" s="347"/>
      <c r="I104" s="348"/>
      <c r="J104" s="349"/>
      <c r="K104" s="349"/>
    </row>
    <row r="105" spans="1:11" ht="14.25" customHeight="1">
      <c r="A105" s="278" t="s">
        <v>222</v>
      </c>
      <c r="B105" s="65" t="s">
        <v>733</v>
      </c>
      <c r="C105" s="263">
        <v>121200</v>
      </c>
      <c r="D105" s="290">
        <f>IF(ISERROR(VLOOKUP(C105,'[4]잔액(신용)'!$B$5:$C$1005,2,0)),0,VLOOKUP(C105,'[4]잔액(신용)'!$B$5:$C$1005,2,0))+IF(ISERROR(VLOOKUP(C105,'[4]잔액(신용)'!$E$5:$F$1005,2,0)),0,VLOOKUP(C105,'[4]잔액(신용)'!$E$5:$F$1005,2,0))</f>
        <v>445832</v>
      </c>
      <c r="E105" s="290">
        <f>IF(ISERROR(VLOOKUP(C105,'[4]잔액(신용전기)'!$B$5:$C$1005,2,0)),0,VLOOKUP(C105,'[4]잔액(신용전기)'!$B$5:$C$1005,2,0))+IF(ISERROR(VLOOKUP(C105,'[4]잔액(신용전기)'!$E$5:$F$1005,2,0)),0,VLOOKUP(C105,'[4]잔액(신용전기)'!$E$5:$F$1005,2,0))</f>
        <v>443732</v>
      </c>
      <c r="F105" s="345"/>
      <c r="G105" s="346"/>
      <c r="H105" s="347"/>
      <c r="I105" s="348"/>
      <c r="J105" s="349"/>
      <c r="K105" s="349"/>
    </row>
    <row r="106" spans="1:11" ht="14.25" customHeight="1">
      <c r="A106" s="278"/>
      <c r="B106" s="40" t="s">
        <v>734</v>
      </c>
      <c r="C106" s="263">
        <v>146201</v>
      </c>
      <c r="D106" s="290">
        <f>IF(ISERROR(VLOOKUP(C106,'[4]잔액(신용)'!$B$5:$C$1005,2,0)),0,VLOOKUP(C106,'[4]잔액(신용)'!$B$5:$C$1005,2,0))+IF(ISERROR(VLOOKUP(C106,'[4]잔액(신용)'!$E$5:$F$1005,2,0)),0,VLOOKUP(C106,'[4]잔액(신용)'!$E$5:$F$1005,2,0))</f>
        <v>306836</v>
      </c>
      <c r="E106" s="290">
        <f>IF(ISERROR(VLOOKUP(C106,'[4]잔액(신용전기)'!$B$5:$C$1005,2,0)),0,VLOOKUP(C106,'[4]잔액(신용전기)'!$B$5:$C$1005,2,0))+IF(ISERROR(VLOOKUP(C106,'[4]잔액(신용전기)'!$E$5:$F$1005,2,0)),0,VLOOKUP(C106,'[4]잔액(신용전기)'!$E$5:$F$1005,2,0))</f>
        <v>288436</v>
      </c>
      <c r="F106" s="345"/>
      <c r="G106" s="346"/>
      <c r="H106" s="347"/>
      <c r="I106" s="348"/>
      <c r="J106" s="349"/>
      <c r="K106" s="349"/>
    </row>
    <row r="107" spans="1:11" ht="14.25" customHeight="1">
      <c r="A107" s="278"/>
      <c r="B107" s="40" t="s">
        <v>735</v>
      </c>
      <c r="C107" s="293"/>
      <c r="D107" s="290">
        <f>IF(ISERROR(VLOOKUP(146403,'[4]잔액(신용)'!$B$5:$C$1005,2,0)),0,VLOOKUP(146403,'[4]잔액(신용)'!$B$5:$C$1005,2,0))+IF(ISERROR(VLOOKUP(146403,'[4]잔액(신용)'!$E$5:$F$1005,2,0)),0,VLOOKUP(146403,'[4]잔액(신용)'!$E$5:$F$1005,2,0))+IF(ISERROR(VLOOKUP(146413,'[4]잔액(신용)'!$B$5:$C$1005,2,0)),0,VLOOKUP(146413,'[4]잔액(신용)'!$B$5:$C$1005,2,0))+IF(ISERROR(VLOOKUP(146413,'[4]잔액(신용)'!$E$5:$F$1005,2,0)),0,VLOOKUP(146413,'[4]잔액(신용)'!$E$5:$F$1005,2,0))+IF(ISERROR(VLOOKUP(146423,'[4]잔액(신용)'!$B$5:$C$1005,2,0)),0,VLOOKUP(146423,'[4]잔액(신용)'!$B$5:$C$1005,2,0))+IF(ISERROR(VLOOKUP(146423,'[4]잔액(신용)'!$E$5:$F$1005,2,0)),0,VLOOKUP(146423,'[4]잔액(신용)'!$E$5:$F$1005,2,0))+IF(ISERROR(VLOOKUP(146443,'[4]잔액(신용)'!$B$5:$C$1005,2,0)),0,VLOOKUP(146443,'[4]잔액(신용)'!$B$5:$C$1005,2,0))+IF(ISERROR(VLOOKUP(146443,'[4]잔액(신용)'!$E$5:$F$1005,2,0)),0,VLOOKUP(146443,'[4]잔액(신용)'!$E$5:$F$1005,2,0))+IF(ISERROR(VLOOKUP(146472,'[4]잔액(신용)'!$B$5:$C$1005,2,0)),0,VLOOKUP(146472,'[4]잔액(신용)'!$B$5:$C$1005,2,0))+IF(ISERROR(VLOOKUP(146472,'[4]잔액(신용)'!$E$5:$F$1005,2,0)),0,VLOOKUP(146472,'[4]잔액(신용)'!$E$5:$F$1005,2,0))</f>
        <v>15941</v>
      </c>
      <c r="E107" s="290">
        <f>IF(ISERROR(VLOOKUP(146403,'[4]잔액(신용전기)'!$B$5:$C$1005,2,0)),0,VLOOKUP(146403,'[4]잔액(신용전기)'!$B$5:$C$1005,2,0))+IF(ISERROR(VLOOKUP(146403,'[4]잔액(신용전기)'!$E$5:$F$1005,2,0)),0,VLOOKUP(146403,'[4]잔액(신용전기)'!$E$5:$F$1005,2,0))+IF(ISERROR(VLOOKUP(146413,'[4]잔액(신용전기)'!$B$5:$C$1005,2,0)),0,VLOOKUP(146413,'[4]잔액(신용전기)'!$B$5:$C$1005,2,0))+IF(ISERROR(VLOOKUP(146413,'[4]잔액(신용전기)'!$E$5:$F$1005,2,0)),0,VLOOKUP(146413,'[4]잔액(신용전기)'!$E$5:$F$1005,2,0))+IF(ISERROR(VLOOKUP(146423,'[4]잔액(신용전기)'!$B$5:$C$1005,2,0)),0,VLOOKUP(146423,'[4]잔액(신용전기)'!$B$5:$C$1005,2,0))+IF(ISERROR(VLOOKUP(146423,'[4]잔액(신용전기)'!$E$5:$F$1005,2,0)),0,VLOOKUP(146423,'[4]잔액(신용전기)'!$E$5:$F$1005,2,0))+IF(ISERROR(VLOOKUP(146443,'[4]잔액(신용전기)'!$B$5:$C$1005,2,0)),0,VLOOKUP(146443,'[4]잔액(신용전기)'!$B$5:$C$1005,2,0))+IF(ISERROR(VLOOKUP(146443,'[4]잔액(신용전기)'!$E$5:$F$1005,2,0)),0,VLOOKUP(146443,'[4]잔액(신용전기)'!$E$5:$F$1005,2,0))+IF(ISERROR(VLOOKUP(146472,'[4]잔액(신용전기)'!$E$5:$F$1005,2,0)),0,VLOOKUP(146472,'[4]잔액(신용전기)'!$E$5:$F$1005,2,0))</f>
        <v>17663</v>
      </c>
      <c r="F107" s="345"/>
      <c r="G107" s="346"/>
      <c r="H107" s="347"/>
      <c r="I107" s="348"/>
      <c r="J107" s="349"/>
      <c r="K107" s="349"/>
    </row>
    <row r="108" spans="1:11" ht="14.25" customHeight="1">
      <c r="A108" s="278"/>
      <c r="B108" s="35" t="s">
        <v>221</v>
      </c>
      <c r="C108" s="263">
        <v>146603</v>
      </c>
      <c r="D108" s="290">
        <f>IF(ISERROR(VLOOKUP(C108,'[4]잔액(신용)'!$B$5:$C$1005,2,0)),0,VLOOKUP(C108,'[4]잔액(신용)'!$B$5:$C$1005,2,0))+IF(ISERROR(VLOOKUP(C108,'[4]잔액(신용)'!$E$5:$F$1005,2,0)),0,VLOOKUP(C108,'[4]잔액(신용)'!$E$5:$F$1005,2,0))</f>
        <v>0</v>
      </c>
      <c r="E108" s="290">
        <f>IF(ISERROR(VLOOKUP(C108,'[4]잔액(신용전기)'!$B$5:$C$1005,2,0)),0,VLOOKUP(C108,'[4]잔액(신용전기)'!$B$5:$C$1005,2,0))+IF(ISERROR(VLOOKUP(C108,'[4]잔액(신용전기)'!$E$5:$F$1005,2,0)),0,VLOOKUP(C108,'[4]잔액(신용전기)'!$E$5:$F$1005,2,0))</f>
        <v>0</v>
      </c>
      <c r="F108" s="345"/>
      <c r="G108" s="346"/>
      <c r="H108" s="347"/>
      <c r="I108" s="348"/>
      <c r="J108" s="349"/>
      <c r="K108" s="349"/>
    </row>
    <row r="109" spans="1:11" ht="14.25" customHeight="1">
      <c r="A109" s="278"/>
      <c r="B109" s="35" t="s">
        <v>224</v>
      </c>
      <c r="C109" s="358">
        <v>146721</v>
      </c>
      <c r="D109" s="290">
        <f>IF(ISERROR(VLOOKUP(C109,'[4]잔액(신용)'!$B$5:$C$1005,2,0)),0,VLOOKUP(C109,'[4]잔액(신용)'!$B$5:$C$1005,2,0))+IF(ISERROR(VLOOKUP(C109,'[4]잔액(신용)'!$E$5:$F$1005,2,0)),0,VLOOKUP(C109,'[4]잔액(신용)'!$E$5:$F$1005,2,0))</f>
        <v>0</v>
      </c>
      <c r="E109" s="290">
        <f>IF(ISERROR(VLOOKUP(C109,'[4]잔액(신용전기)'!$B$5:$C$1005,2,0)),0,VLOOKUP(C109,'[4]잔액(신용전기)'!$B$5:$C$1005,2,0))+IF(ISERROR(VLOOKUP(C109,'[4]잔액(신용전기)'!$E$5:$F$1005,2,0)),0,VLOOKUP(C109,'[4]잔액(신용전기)'!$E$5:$F$1005,2,0))</f>
        <v>0</v>
      </c>
      <c r="F109" s="345"/>
      <c r="G109" s="346"/>
      <c r="H109" s="347"/>
      <c r="I109" s="348"/>
      <c r="J109" s="349"/>
      <c r="K109" s="349"/>
    </row>
    <row r="110" spans="1:11" ht="14.25" customHeight="1">
      <c r="A110" s="278" t="s">
        <v>319</v>
      </c>
      <c r="B110" s="65" t="s">
        <v>736</v>
      </c>
      <c r="C110" s="263">
        <v>121300</v>
      </c>
      <c r="D110" s="290">
        <f>IF(ISERROR(VLOOKUP(C110,'[4]잔액(신용)'!$B$5:$C$1005,2,0)),0,VLOOKUP(C110,'[4]잔액(신용)'!$B$5:$C$1005,2,0))+IF(ISERROR(VLOOKUP(C110,'[4]잔액(신용)'!$E$5:$F$1005,2,0)),0,VLOOKUP(C110,'[4]잔액(신용)'!$E$5:$F$1005,2,0))</f>
        <v>0</v>
      </c>
      <c r="E110" s="290">
        <f>IF(ISERROR(VLOOKUP(C110,'[4]잔액(신용전기)'!$B$5:$C$1005,2,0)),0,VLOOKUP(C110,'[4]잔액(신용전기)'!$B$5:$C$1005,2,0))+IF(ISERROR(VLOOKUP(C110,'[4]잔액(신용전기)'!$E$5:$F$1005,2,0)),0,VLOOKUP(C110,'[4]잔액(신용전기)'!$E$5:$F$1005,2,0))</f>
        <v>0</v>
      </c>
      <c r="F110" s="345"/>
      <c r="G110" s="346"/>
      <c r="H110" s="347"/>
      <c r="I110" s="348"/>
      <c r="J110" s="349"/>
      <c r="K110" s="349"/>
    </row>
    <row r="111" spans="1:11" ht="14.25" customHeight="1">
      <c r="A111" s="278"/>
      <c r="B111" s="40" t="s">
        <v>737</v>
      </c>
      <c r="C111" s="263">
        <v>146202</v>
      </c>
      <c r="D111" s="290">
        <f>IF(ISERROR(VLOOKUP(C111,'[4]잔액(신용)'!$B$5:$C$1005,2,0)),0,VLOOKUP(C111,'[4]잔액(신용)'!$B$5:$C$1005,2,0))+IF(ISERROR(VLOOKUP(C111,'[4]잔액(신용)'!$E$5:$F$1005,2,0)),0,VLOOKUP(C111,'[4]잔액(신용)'!$E$5:$F$1005,2,0))</f>
        <v>0</v>
      </c>
      <c r="E111" s="290">
        <f>IF(ISERROR(VLOOKUP(C111,'[4]잔액(신용전기)'!$B$5:$C$1005,2,0)),0,VLOOKUP(C111,'[4]잔액(신용전기)'!$B$5:$C$1005,2,0))+IF(ISERROR(VLOOKUP(C111,'[4]잔액(신용전기)'!$E$5:$F$1005,2,0)),0,VLOOKUP(C111,'[4]잔액(신용전기)'!$E$5:$F$1005,2,0))</f>
        <v>0</v>
      </c>
      <c r="F111" s="345"/>
      <c r="G111" s="346"/>
      <c r="H111" s="347"/>
      <c r="I111" s="348"/>
      <c r="J111" s="349"/>
      <c r="K111" s="349"/>
    </row>
    <row r="112" spans="1:11" ht="14.25" customHeight="1">
      <c r="A112" s="278"/>
      <c r="B112" s="35" t="s">
        <v>221</v>
      </c>
      <c r="C112" s="263">
        <v>146604</v>
      </c>
      <c r="D112" s="290">
        <f>IF(ISERROR(VLOOKUP(C112,'[4]잔액(신용)'!$B$5:$C$1005,2,0)),0,VLOOKUP(C112,'[4]잔액(신용)'!$B$5:$C$1005,2,0))+IF(ISERROR(VLOOKUP(C112,'[4]잔액(신용)'!$E$5:$F$1005,2,0)),0,VLOOKUP(C112,'[4]잔액(신용)'!$E$5:$F$1005,2,0))</f>
        <v>0</v>
      </c>
      <c r="E112" s="290">
        <f>IF(ISERROR(VLOOKUP(C112,'[4]잔액(신용전기)'!$B$5:$C$1005,2,0)),0,VLOOKUP(C112,'[4]잔액(신용전기)'!$B$5:$C$1005,2,0))+IF(ISERROR(VLOOKUP(C112,'[4]잔액(신용전기)'!$E$5:$F$1005,2,0)),0,VLOOKUP(C112,'[4]잔액(신용전기)'!$E$5:$F$1005,2,0))</f>
        <v>0</v>
      </c>
      <c r="F112" s="345"/>
      <c r="G112" s="346"/>
      <c r="H112" s="347"/>
      <c r="I112" s="348"/>
      <c r="J112" s="349"/>
      <c r="K112" s="349"/>
    </row>
    <row r="113" spans="1:11" ht="14.25" customHeight="1">
      <c r="A113" s="278" t="s">
        <v>326</v>
      </c>
      <c r="B113" s="65" t="s">
        <v>738</v>
      </c>
      <c r="C113" s="263">
        <v>121400</v>
      </c>
      <c r="D113" s="290">
        <f>IF(ISERROR(VLOOKUP(C113,'[4]잔액(신용)'!$B$5:$C$1005,2,0)),0,VLOOKUP(C113,'[4]잔액(신용)'!$B$5:$C$1005,2,0))+IF(ISERROR(VLOOKUP(C113,'[4]잔액(신용)'!$E$5:$F$1005,2,0)),0,VLOOKUP(C113,'[4]잔액(신용)'!$E$5:$F$1005,2,0))</f>
        <v>241349</v>
      </c>
      <c r="E113" s="290">
        <f>IF(ISERROR(VLOOKUP(C113,'[4]잔액(신용전기)'!$B$5:$C$1005,2,0)),0,VLOOKUP(C113,'[4]잔액(신용전기)'!$B$5:$C$1005,2,0))+IF(ISERROR(VLOOKUP(C113,'[4]잔액(신용전기)'!$E$5:$F$1005,2,0)),0,VLOOKUP(C113,'[4]잔액(신용전기)'!$E$5:$F$1005,2,0))</f>
        <v>241586</v>
      </c>
      <c r="F113" s="345"/>
      <c r="G113" s="346"/>
      <c r="H113" s="347"/>
      <c r="I113" s="348"/>
      <c r="J113" s="349"/>
      <c r="K113" s="349"/>
    </row>
    <row r="114" spans="1:11" ht="14.25" customHeight="1">
      <c r="A114" s="278"/>
      <c r="B114" s="40" t="s">
        <v>737</v>
      </c>
      <c r="C114" s="263">
        <v>146203</v>
      </c>
      <c r="D114" s="290">
        <f>IF(ISERROR(VLOOKUP(C114,'[4]잔액(신용)'!$B$5:$C$1005,2,0)),0,VLOOKUP(C114,'[4]잔액(신용)'!$B$5:$C$1005,2,0))+IF(ISERROR(VLOOKUP(C114,'[4]잔액(신용)'!$E$5:$F$1005,2,0)),0,VLOOKUP(C114,'[4]잔액(신용)'!$E$5:$F$1005,2,0))</f>
        <v>162459</v>
      </c>
      <c r="E114" s="290">
        <f>IF(ISERROR(VLOOKUP(C114,'[4]잔액(신용전기)'!$B$5:$C$1005,2,0)),0,VLOOKUP(C114,'[4]잔액(신용전기)'!$B$5:$C$1005,2,0))+IF(ISERROR(VLOOKUP(C114,'[4]잔액(신용전기)'!$E$5:$F$1005,2,0)),0,VLOOKUP(C114,'[4]잔액(신용전기)'!$E$5:$F$1005,2,0))</f>
        <v>154041</v>
      </c>
      <c r="F114" s="345"/>
      <c r="G114" s="346"/>
      <c r="H114" s="347"/>
      <c r="I114" s="348"/>
      <c r="J114" s="349"/>
      <c r="K114" s="349"/>
    </row>
    <row r="115" spans="1:11" ht="14.25" customHeight="1">
      <c r="A115" s="278"/>
      <c r="B115" s="40" t="s">
        <v>739</v>
      </c>
      <c r="C115" s="293"/>
      <c r="D115" s="290">
        <f>IF(ISERROR(VLOOKUP(146404,'[4]잔액(신용)'!$E$5:$F$1005,2,0)),0,VLOOKUP(146404,'[4]잔액(신용)'!$E$5:$F$1005,2,0))+IF(ISERROR(VLOOKUP(146414,'[4]잔액(신용)'!$E$5:$F$1005,2,0)),0,VLOOKUP(146414,'[4]잔액(신용)'!$E$5:$F$1005,2,0))+IF(ISERROR(VLOOKUP(146424,'[4]잔액(신용)'!$E$5:$F$1005,2,0)),0,VLOOKUP(146424,'[4]잔액(신용)'!$E$5:$F$1005,2,0))+IF(ISERROR(VLOOKUP(146444,'[4]잔액(신용)'!$E$5:$F$1005,2,0)),0,VLOOKUP(146444,'[4]잔액(신용)'!$E$5:$F$1005,2,0))+IF(ISERROR(VLOOKUP(146410,'[4]잔액(신용)'!$E$5:$F$1005,2,0)),0,VLOOKUP(146410,'[4]잔액(신용)'!$E$5:$F$1005,2,0))+IF(ISERROR(VLOOKUP(146420,'[4]잔액(신용)'!$E$5:$F$1005,2,0)),0,VLOOKUP(146420,'[4]잔액(신용)'!$E$5:$F$1005,2,0))+IF(ISERROR(VLOOKUP(146430,'[4]잔액(신용)'!$E$5:$F$1005,2,0)),0,VLOOKUP(146430,'[4]잔액(신용)'!$E$5:$F$1005,2,0))+IF(ISERROR(VLOOKUP(146450,'[4]잔액(신용)'!$E$5:$F$1005,2,0)),0,VLOOKUP(146450,'[4]잔액(신용)'!$E$5:$F$1005,2,0))+IF(ISERROR(VLOOKUP(146473,'[4]잔액(신용)'!$E$5:$F$1005,2,0)),0,VLOOKUP(146473,'[4]잔액(신용)'!$E$5:$F$1005,2,0))</f>
        <v>1336</v>
      </c>
      <c r="E115" s="290">
        <f>IF(ISERROR(VLOOKUP(146404,'[4]잔액(신용전기)'!$E$5:$F$1005,2,0)),0,VLOOKUP(146404,'[4]잔액(신용전기)'!$E$5:$F$1005,2,0))+IF(ISERROR(VLOOKUP(146414,'[4]잔액(신용전기)'!$E$5:$F$1005,2,0)),0,VLOOKUP(146414,'[4]잔액(신용전기)'!$E$5:$F$1005,2,0))+IF(ISERROR(VLOOKUP(146424,'[4]잔액(신용전기)'!$E$5:$F$1005,2,0)),0,VLOOKUP(146424,'[4]잔액(신용전기)'!$E$5:$F$1005,2,0))+IF(ISERROR(VLOOKUP(146444,'[4]잔액(신용전기)'!$E$5:$F$1005,2,0)),0,VLOOKUP(146444,'[4]잔액(신용전기)'!$E$5:$F$1005,2,0))+IF(ISERROR(VLOOKUP(146410,'[4]잔액(신용전기)'!$E$5:$F$1005,2,0)),0,VLOOKUP(146410,'[4]잔액(신용전기)'!$E$5:$F$1005,2,0))+IF(ISERROR(VLOOKUP(146420,'[4]잔액(신용전기)'!$E$5:$F$1005,2,0)),0,VLOOKUP(146420,'[4]잔액(신용전기)'!$E$5:$F$1005,2,0))+IF(ISERROR(VLOOKUP(146430,'[4]잔액(신용전기)'!$E$5:$F$1005,2,0)),0,VLOOKUP(146430,'[4]잔액(신용전기)'!$E$5:$F$1005,2,0))+IF(ISERROR(VLOOKUP(146450,'[4]잔액(신용전기)'!$E$5:$F$1005,2,0)),0,VLOOKUP(146450,'[4]잔액(신용전기)'!$E$5:$F$1005,2,0))+IF(ISERROR(VLOOKUP(146473,'[4]잔액(신용전기)'!$E$5:$F$1005,2,0)),0,VLOOKUP(146473,'[4]잔액(신용전기)'!$E$5:$F$1005,2,0))</f>
        <v>3086</v>
      </c>
      <c r="F115" s="345"/>
      <c r="G115" s="346"/>
      <c r="H115" s="347"/>
      <c r="I115" s="348"/>
      <c r="J115" s="349"/>
      <c r="K115" s="349"/>
    </row>
    <row r="116" spans="1:11" ht="14.25" customHeight="1">
      <c r="A116" s="278"/>
      <c r="B116" s="35" t="s">
        <v>221</v>
      </c>
      <c r="C116" s="263">
        <v>146605</v>
      </c>
      <c r="D116" s="290">
        <f>IF(ISERROR(VLOOKUP(C116,'[4]잔액(신용)'!$B$5:$C$1005,2,0)),0,VLOOKUP(C116,'[4]잔액(신용)'!$B$5:$C$1005,2,0))+IF(ISERROR(VLOOKUP(C116,'[4]잔액(신용)'!$E$5:$F$1005,2,0)),0,VLOOKUP(C116,'[4]잔액(신용)'!$E$5:$F$1005,2,0))</f>
        <v>0</v>
      </c>
      <c r="E116" s="290">
        <f>IF(ISERROR(VLOOKUP(C116,'[4]잔액(신용전기)'!$B$5:$C$1005,2,0)),0,VLOOKUP(C116,'[4]잔액(신용전기)'!$B$5:$C$1005,2,0))+IF(ISERROR(VLOOKUP(C116,'[4]잔액(신용전기)'!$E$5:$F$1005,2,0)),0,VLOOKUP(C116,'[4]잔액(신용전기)'!$E$5:$F$1005,2,0))</f>
        <v>0</v>
      </c>
      <c r="F116" s="345"/>
      <c r="G116" s="346"/>
      <c r="H116" s="347"/>
      <c r="I116" s="348"/>
      <c r="J116" s="349"/>
      <c r="K116" s="349"/>
    </row>
    <row r="117" spans="1:11" ht="14.25" customHeight="1">
      <c r="A117" s="278"/>
      <c r="B117" s="35" t="s">
        <v>224</v>
      </c>
      <c r="C117" s="358">
        <v>146731</v>
      </c>
      <c r="D117" s="290">
        <f>IF(ISERROR(VLOOKUP(C117,'[4]잔액(신용)'!$B$5:$C$1005,2,0)),0,VLOOKUP(C117,'[4]잔액(신용)'!$B$5:$C$1005,2,0))+IF(ISERROR(VLOOKUP(C117,'[4]잔액(신용)'!$E$5:$F$1005,2,0)),0,VLOOKUP(C117,'[4]잔액(신용)'!$E$5:$F$1005,2,0))</f>
        <v>0</v>
      </c>
      <c r="E117" s="290">
        <f>IF(ISERROR(VLOOKUP(C117,'[4]잔액(신용전기)'!$B$5:$C$1005,2,0)),0,VLOOKUP(C117,'[4]잔액(신용전기)'!$B$5:$C$1005,2,0))+IF(ISERROR(VLOOKUP(C117,'[4]잔액(신용전기)'!$E$5:$F$1005,2,0)),0,VLOOKUP(C117,'[4]잔액(신용전기)'!$E$5:$F$1005,2,0))</f>
        <v>0</v>
      </c>
      <c r="F117" s="345"/>
      <c r="G117" s="346"/>
      <c r="H117" s="347"/>
      <c r="I117" s="348"/>
      <c r="J117" s="349"/>
      <c r="K117" s="349"/>
    </row>
    <row r="118" spans="1:11" ht="14.25" customHeight="1">
      <c r="A118" s="278" t="s">
        <v>333</v>
      </c>
      <c r="B118" s="65" t="s">
        <v>245</v>
      </c>
      <c r="C118" s="263">
        <v>121500</v>
      </c>
      <c r="D118" s="290">
        <f>IF(ISERROR(VLOOKUP(C118,'[4]잔액(신용)'!$B$5:$C$1005,2,0)),0,VLOOKUP(C118,'[4]잔액(신용)'!$B$5:$C$1005,2,0))+IF(ISERROR(VLOOKUP(C118,'[4]잔액(신용)'!$E$5:$F$1005,2,0)),0,VLOOKUP(C118,'[4]잔액(신용)'!$E$5:$F$1005,2,0))</f>
        <v>0</v>
      </c>
      <c r="E118" s="290">
        <f>IF(ISERROR(VLOOKUP(C118,'[4]잔액(신용전기)'!$B$5:$C$1005,2,0)),0,VLOOKUP(C118,'[4]잔액(신용전기)'!$B$5:$C$1005,2,0))+IF(ISERROR(VLOOKUP(C118,'[4]잔액(신용전기)'!$E$5:$F$1005,2,0)),0,VLOOKUP(C118,'[4]잔액(신용전기)'!$E$5:$F$1005,2,0))</f>
        <v>0</v>
      </c>
      <c r="F118" s="345"/>
      <c r="G118" s="346"/>
      <c r="H118" s="347"/>
      <c r="I118" s="348"/>
      <c r="J118" s="349"/>
      <c r="K118" s="349"/>
    </row>
    <row r="119" spans="1:11" ht="14.25" customHeight="1">
      <c r="A119" s="278" t="s">
        <v>731</v>
      </c>
      <c r="B119" s="40" t="s">
        <v>732</v>
      </c>
      <c r="C119" s="263">
        <v>146460</v>
      </c>
      <c r="D119" s="290">
        <f>IF(ISERROR(VLOOKUP(C119,'[4]잔액(신용)'!$B$5:$C$1005,2,0)),0,VLOOKUP(C119,'[4]잔액(신용)'!$B$5:$C$1005,2,0))+IF(ISERROR(VLOOKUP(C119,'[4]잔액(신용)'!$E$5:$F$1005,2,0)),0,VLOOKUP(C119,'[4]잔액(신용)'!$E$5:$F$1005,2,0))</f>
        <v>0</v>
      </c>
      <c r="E119" s="290">
        <f>IF(ISERROR(VLOOKUP(C119,'[4]잔액(신용전기)'!$B$5:$C$1005,2,0)),0,VLOOKUP(C119,'[4]잔액(신용전기)'!$B$5:$C$1005,2,0))+IF(ISERROR(VLOOKUP(C119,'[4]잔액(신용전기)'!$E$5:$F$1005,2,0)),0,VLOOKUP(C119,'[4]잔액(신용전기)'!$E$5:$F$1005,2,0))</f>
        <v>0</v>
      </c>
      <c r="F119" s="345"/>
      <c r="G119" s="346"/>
      <c r="H119" s="347"/>
      <c r="I119" s="348"/>
      <c r="J119" s="349"/>
      <c r="K119" s="349"/>
    </row>
    <row r="120" spans="1:11" ht="14.25" customHeight="1">
      <c r="A120" s="270">
        <v>2</v>
      </c>
      <c r="B120" s="65" t="s">
        <v>740</v>
      </c>
      <c r="C120" s="276"/>
      <c r="D120" s="280">
        <f>SUM(D121,D123,D125:D127)-SUM(D122,D124,D128)</f>
        <v>51</v>
      </c>
      <c r="E120" s="280">
        <f>SUM(E121,E123,E125:E127)-SUM(E122,E124,E128)</f>
        <v>115</v>
      </c>
      <c r="F120" s="345"/>
      <c r="G120" s="346"/>
      <c r="H120" s="347"/>
      <c r="I120" s="348"/>
      <c r="J120" s="349"/>
      <c r="K120" s="349"/>
    </row>
    <row r="121" spans="1:11" ht="14.25" customHeight="1">
      <c r="A121" s="278" t="s">
        <v>219</v>
      </c>
      <c r="B121" s="65" t="s">
        <v>253</v>
      </c>
      <c r="C121" s="263">
        <v>122100</v>
      </c>
      <c r="D121" s="275">
        <f>IF(ISERROR(VLOOKUP(C121,'[4]잔액(신용)'!$B$5:$C$1005,2,0)),0,VLOOKUP(C121,'[4]잔액(신용)'!$B$5:$C$1005,2,0))+IF(ISERROR(VLOOKUP(C121,'[4]잔액(신용)'!$E$5:$F$1005,2,0)),0,VLOOKUP(C121,'[4]잔액(신용)'!$E$5:$F$1005,2,0))</f>
        <v>0</v>
      </c>
      <c r="E121" s="275">
        <f>IF(ISERROR(VLOOKUP(C121,'[4]잔액(신용전기)'!$B$5:$C$1005,2,0)),0,VLOOKUP(C121,'[4]잔액(신용전기)'!$B$5:$C$1005,2,0))+IF(ISERROR(VLOOKUP(C121,'[4]잔액(신용전기)'!$E$5:$F$1005,2,0)),0,VLOOKUP(C121,'[4]잔액(신용전기)'!$E$5:$F$1005,2,0))</f>
        <v>0</v>
      </c>
      <c r="F121" s="345"/>
      <c r="G121" s="346"/>
      <c r="H121" s="347"/>
      <c r="I121" s="348"/>
      <c r="J121" s="349"/>
      <c r="K121" s="349"/>
    </row>
    <row r="122" spans="1:11" ht="14.25" customHeight="1">
      <c r="A122" s="278"/>
      <c r="B122" s="35" t="s">
        <v>255</v>
      </c>
      <c r="C122" s="263">
        <v>146612</v>
      </c>
      <c r="D122" s="275">
        <f>IF(ISERROR(VLOOKUP(C122,'[4]잔액(신용)'!$B$5:$C$1005,2,0)),0,VLOOKUP(C122,'[4]잔액(신용)'!$B$5:$C$1005,2,0))+IF(ISERROR(VLOOKUP(C122,'[4]잔액(신용)'!$E$5:$F$1005,2,0)),0,VLOOKUP(C122,'[4]잔액(신용)'!$E$5:$F$1005,2,0))</f>
        <v>0</v>
      </c>
      <c r="E122" s="275">
        <f>IF(ISERROR(VLOOKUP(C122,'[4]잔액(신용전기)'!$B$5:$C$1005,2,0)),0,VLOOKUP(C122,'[4]잔액(신용전기)'!$B$5:$C$1005,2,0))+IF(ISERROR(VLOOKUP(C122,'[4]잔액(신용전기)'!$E$5:$F$1005,2,0)),0,VLOOKUP(C122,'[4]잔액(신용전기)'!$E$5:$F$1005,2,0))</f>
        <v>0</v>
      </c>
      <c r="F122" s="345"/>
      <c r="G122" s="346"/>
      <c r="H122" s="347"/>
      <c r="I122" s="348"/>
      <c r="J122" s="349"/>
      <c r="K122" s="349"/>
    </row>
    <row r="123" spans="1:11" ht="14.25" customHeight="1">
      <c r="A123" s="278" t="s">
        <v>222</v>
      </c>
      <c r="B123" s="65" t="s">
        <v>257</v>
      </c>
      <c r="C123" s="263">
        <v>122200</v>
      </c>
      <c r="D123" s="275">
        <f>IF(ISERROR(VLOOKUP(C123,'[4]잔액(신용)'!$B$5:$C$1005,2,0)),0,VLOOKUP(C123,'[4]잔액(신용)'!$B$5:$C$1005,2,0))+IF(ISERROR(VLOOKUP(C123,'[4]잔액(신용)'!$E$5:$F$1005,2,0)),0,VLOOKUP(C123,'[4]잔액(신용)'!$E$5:$F$1005,2,0))</f>
        <v>0</v>
      </c>
      <c r="E123" s="275">
        <f>IF(ISERROR(VLOOKUP(C123,'[4]잔액(신용전기)'!$B$5:$C$1005,2,0)),0,VLOOKUP(C123,'[4]잔액(신용전기)'!$B$5:$C$1005,2,0))+IF(ISERROR(VLOOKUP(C123,'[4]잔액(신용전기)'!$E$5:$F$1005,2,0)),0,VLOOKUP(C123,'[4]잔액(신용전기)'!$E$5:$F$1005,2,0))</f>
        <v>0</v>
      </c>
      <c r="F123" s="345"/>
      <c r="G123" s="346"/>
      <c r="H123" s="347"/>
      <c r="I123" s="348"/>
      <c r="J123" s="349"/>
      <c r="K123" s="349"/>
    </row>
    <row r="124" spans="1:11" ht="14.25" customHeight="1">
      <c r="A124" s="278"/>
      <c r="B124" s="35" t="s">
        <v>255</v>
      </c>
      <c r="C124" s="263">
        <v>146613</v>
      </c>
      <c r="D124" s="275">
        <f>IF(ISERROR(VLOOKUP(C124,'[4]잔액(신용)'!$B$5:$C$1005,2,0)),0,VLOOKUP(C124,'[4]잔액(신용)'!$B$5:$C$1005,2,0))+IF(ISERROR(VLOOKUP(C124,'[4]잔액(신용)'!$E$5:$F$1005,2,0)),0,VLOOKUP(C124,'[4]잔액(신용)'!$E$5:$F$1005,2,0))</f>
        <v>0</v>
      </c>
      <c r="E124" s="275">
        <f>IF(ISERROR(VLOOKUP(C124,'[4]잔액(신용전기)'!$B$5:$C$1005,2,0)),0,VLOOKUP(C124,'[4]잔액(신용전기)'!$B$5:$C$1005,2,0))+IF(ISERROR(VLOOKUP(C124,'[4]잔액(신용전기)'!$E$5:$F$1005,2,0)),0,VLOOKUP(C124,'[4]잔액(신용전기)'!$E$5:$F$1005,2,0))</f>
        <v>0</v>
      </c>
      <c r="F124" s="345"/>
      <c r="G124" s="346"/>
      <c r="H124" s="347"/>
      <c r="I124" s="348"/>
      <c r="J124" s="349"/>
      <c r="K124" s="349"/>
    </row>
    <row r="125" spans="1:11" ht="14.25" customHeight="1">
      <c r="A125" s="278" t="s">
        <v>319</v>
      </c>
      <c r="B125" s="65" t="s">
        <v>260</v>
      </c>
      <c r="C125" s="263">
        <v>122300</v>
      </c>
      <c r="D125" s="275">
        <f>IF(ISERROR(VLOOKUP(C125,'[4]잔액(신용)'!$B$5:$C$1005,2,0)),0,VLOOKUP(C125,'[4]잔액(신용)'!$B$5:$C$1005,2,0))+IF(ISERROR(VLOOKUP(C125,'[4]잔액(신용)'!$E$5:$F$1005,2,0)),0,VLOOKUP(C125,'[4]잔액(신용)'!$E$5:$F$1005,2,0))</f>
        <v>0</v>
      </c>
      <c r="E125" s="275">
        <f>IF(ISERROR(VLOOKUP(C125,'[4]잔액(신용전기)'!$B$5:$C$1005,2,0)),0,VLOOKUP(C125,'[4]잔액(신용전기)'!$B$5:$C$1005,2,0))+IF(ISERROR(VLOOKUP(C125,'[4]잔액(신용전기)'!$E$5:$F$1005,2,0)),0,VLOOKUP(C125,'[4]잔액(신용전기)'!$E$5:$F$1005,2,0))</f>
        <v>0</v>
      </c>
      <c r="F125" s="345"/>
      <c r="G125" s="346"/>
      <c r="H125" s="347"/>
      <c r="I125" s="348"/>
      <c r="J125" s="349"/>
      <c r="K125" s="349"/>
    </row>
    <row r="126" spans="1:11" ht="14.25" customHeight="1">
      <c r="A126" s="278" t="s">
        <v>741</v>
      </c>
      <c r="B126" s="65" t="s">
        <v>261</v>
      </c>
      <c r="C126" s="263">
        <v>122400</v>
      </c>
      <c r="D126" s="275">
        <f>IF(ISERROR(VLOOKUP(C126,'[4]잔액(신용)'!$B$5:$C$1005,2,0)),0,VLOOKUP(C126,'[4]잔액(신용)'!$B$5:$C$1005,2,0))+IF(ISERROR(VLOOKUP(C126,'[4]잔액(신용)'!$E$5:$F$1005,2,0)),0,VLOOKUP(C126,'[4]잔액(신용)'!$E$5:$F$1005,2,0))</f>
        <v>0</v>
      </c>
      <c r="E126" s="275">
        <f>IF(ISERROR(VLOOKUP(C126,'[4]잔액(신용전기)'!$B$5:$C$1005,2,0)),0,VLOOKUP(C126,'[4]잔액(신용전기)'!$B$5:$C$1005,2,0))+IF(ISERROR(VLOOKUP(C126,'[4]잔액(신용전기)'!$E$5:$F$1005,2,0)),0,VLOOKUP(C126,'[4]잔액(신용전기)'!$E$5:$F$1005,2,0))</f>
        <v>0</v>
      </c>
      <c r="F126" s="345"/>
      <c r="G126" s="346"/>
      <c r="H126" s="347"/>
      <c r="I126" s="348"/>
      <c r="J126" s="349"/>
      <c r="K126" s="349"/>
    </row>
    <row r="127" spans="1:11" ht="14.25" customHeight="1">
      <c r="A127" s="278" t="s">
        <v>333</v>
      </c>
      <c r="B127" s="65" t="s">
        <v>262</v>
      </c>
      <c r="C127" s="263">
        <v>122800</v>
      </c>
      <c r="D127" s="275">
        <f>IF(ISERROR(VLOOKUP(C127,'[4]잔액(신용)'!$B$5:$C$1005,2,0)),0,VLOOKUP(C127,'[4]잔액(신용)'!$B$5:$C$1005,2,0))+IF(ISERROR(VLOOKUP(C127,'[4]잔액(신용)'!$E$5:$F$1005,2,0)),0,VLOOKUP(C127,'[4]잔액(신용)'!$E$5:$F$1005,2,0))</f>
        <v>51</v>
      </c>
      <c r="E127" s="275">
        <f>IF(ISERROR(VLOOKUP(C127,'[4]잔액(신용전기)'!$B$5:$C$1005,2,0)),0,VLOOKUP(C127,'[4]잔액(신용전기)'!$B$5:$C$1005,2,0))+IF(ISERROR(VLOOKUP(C127,'[4]잔액(신용전기)'!$E$5:$F$1005,2,0)),0,VLOOKUP(C127,'[4]잔액(신용전기)'!$E$5:$F$1005,2,0))</f>
        <v>115</v>
      </c>
      <c r="F127" s="345"/>
      <c r="G127" s="346"/>
      <c r="H127" s="347"/>
      <c r="I127" s="348"/>
      <c r="J127" s="349"/>
      <c r="K127" s="349"/>
    </row>
    <row r="128" spans="1:11" ht="14.25" customHeight="1">
      <c r="A128" s="278"/>
      <c r="B128" s="35" t="s">
        <v>255</v>
      </c>
      <c r="C128" s="263">
        <v>146615</v>
      </c>
      <c r="D128" s="275">
        <f>IF(ISERROR(VLOOKUP(C128,'[4]잔액(신용)'!$B$5:$C$1005,2,0)),0,VLOOKUP(C128,'[4]잔액(신용)'!$B$5:$C$1005,2,0))+IF(ISERROR(VLOOKUP(C128,'[4]잔액(신용)'!$E$5:$F$1005,2,0)),0,VLOOKUP(C128,'[4]잔액(신용)'!$E$5:$F$1005,2,0))</f>
        <v>0</v>
      </c>
      <c r="E128" s="275">
        <f>IF(ISERROR(VLOOKUP(C128,'[4]잔액(신용전기)'!$B$5:$C$1005,2,0)),0,VLOOKUP(C128,'[4]잔액(신용전기)'!$B$5:$C$1005,2,0))+IF(ISERROR(VLOOKUP(C128,'[4]잔액(신용전기)'!$E$5:$F$1005,2,0)),0,VLOOKUP(C128,'[4]잔액(신용전기)'!$E$5:$F$1005,2,0))</f>
        <v>0</v>
      </c>
      <c r="F128" s="345"/>
      <c r="G128" s="346"/>
      <c r="H128" s="347"/>
      <c r="I128" s="348"/>
      <c r="J128" s="349"/>
      <c r="K128" s="349"/>
    </row>
    <row r="129" spans="1:11" ht="14.25" customHeight="1">
      <c r="A129" s="281">
        <v>3</v>
      </c>
      <c r="B129" s="48" t="s">
        <v>742</v>
      </c>
      <c r="C129" s="263">
        <v>123000</v>
      </c>
      <c r="D129" s="284">
        <f>IF(ISERROR(VLOOKUP(C129,'[4]잔액(신용)'!$B$5:$C$1005,2,0)),0,VLOOKUP(C129,'[4]잔액(신용)'!$B$5:$C$1005,2,0))+IF(ISERROR(VLOOKUP(C129,'[4]잔액(신용)'!$E$5:$F$1005,2,0)),0,VLOOKUP(C129,'[4]잔액(신용)'!$E$5:$F$1005,2,0))</f>
        <v>0</v>
      </c>
      <c r="E129" s="359">
        <f>IF(ISERROR(VLOOKUP(C129,'[4]잔액(신용전기)'!$B$5:$C$1005,2,0)),0,VLOOKUP(C129,'[4]잔액(신용전기)'!$B$5:$C$1005,2,0))+IF(ISERROR(VLOOKUP(C129,'[4]잔액(신용전기)'!$E$5:$F$1005,2,0)),0,VLOOKUP(C129,'[4]잔액(신용전기)'!$E$5:$F$1005,2,0))</f>
        <v>0</v>
      </c>
      <c r="F129" s="345"/>
      <c r="G129" s="346"/>
      <c r="H129" s="347"/>
      <c r="I129" s="348"/>
      <c r="J129" s="349"/>
      <c r="K129" s="349"/>
    </row>
    <row r="130" spans="1:11" ht="14.25" customHeight="1">
      <c r="A130" s="255" t="s">
        <v>743</v>
      </c>
      <c r="B130" s="72" t="s">
        <v>744</v>
      </c>
      <c r="C130" s="276"/>
      <c r="D130" s="257">
        <f>SUM(D131:D134,D136:D137,D140,D142:D153)-SUM(D135,D138:D139,D141,D151,D152)</f>
        <v>1819012</v>
      </c>
      <c r="E130" s="257">
        <f>SUM(E131:E134,E136:E137,E140,E142:E153)-SUM(E135,E138:E139,E141,E151,E152)</f>
        <v>1835289</v>
      </c>
      <c r="F130" s="345"/>
      <c r="G130" s="346"/>
      <c r="H130" s="347"/>
      <c r="I130" s="348"/>
      <c r="J130" s="349"/>
      <c r="K130" s="349"/>
    </row>
    <row r="131" spans="1:11" ht="14.25" customHeight="1">
      <c r="A131" s="261">
        <v>1</v>
      </c>
      <c r="B131" s="262" t="s">
        <v>745</v>
      </c>
      <c r="C131" s="263">
        <v>124100</v>
      </c>
      <c r="D131" s="271">
        <f>IF(ISERROR(VLOOKUP(C131,'[4]잔액(신용)'!$B$5:$C$1005,2,0)),0,VLOOKUP(C131,'[4]잔액(신용)'!$B$5:$C$1005,2,0))+IF(ISERROR(VLOOKUP(C131,'[4]잔액(신용)'!$E$5:$F$1005,2,0)),0,VLOOKUP(C131,'[4]잔액(신용)'!$E$5:$F$1005,2,0))</f>
        <v>0</v>
      </c>
      <c r="E131" s="360">
        <f>IF(ISERROR(VLOOKUP(C131,'[4]잔액(신용전기)'!$B$5:$C$1005,2,0)),0,VLOOKUP(C131,'[4]잔액(신용전기)'!$B$5:$C$1005,2,0))+IF(ISERROR(VLOOKUP(C131,'[4]잔액(신용전기)'!$E$5:$F$1005,2,0)),0,VLOOKUP(C131,'[4]잔액(신용전기)'!$E$5:$F$1005,2,0))</f>
        <v>0</v>
      </c>
      <c r="F131" s="345"/>
      <c r="G131" s="346"/>
      <c r="H131" s="347"/>
      <c r="I131" s="348"/>
      <c r="J131" s="349"/>
      <c r="K131" s="349"/>
    </row>
    <row r="132" spans="1:11" ht="14.25" customHeight="1">
      <c r="A132" s="270">
        <v>2</v>
      </c>
      <c r="B132" s="65" t="s">
        <v>137</v>
      </c>
      <c r="C132" s="263">
        <v>124200</v>
      </c>
      <c r="D132" s="275">
        <f>IF(ISERROR(VLOOKUP(C132,'[4]잔액(신용)'!$B$5:$C$1005,2,0)),0,VLOOKUP(C132,'[4]잔액(신용)'!$B$5:$C$1005,2,0))+IF(ISERROR(VLOOKUP(C132,'[4]잔액(신용)'!$E$5:$F$1005,2,0)),0,VLOOKUP(C132,'[4]잔액(신용)'!$E$5:$F$1005,2,0))</f>
        <v>0</v>
      </c>
      <c r="E132" s="275">
        <f>IF(ISERROR(VLOOKUP(C132,'[4]잔액(신용전기)'!$B$5:$C$1005,2,0)),0,VLOOKUP(C132,'[4]잔액(신용전기)'!$B$5:$C$1005,2,0))+IF(ISERROR(VLOOKUP(C132,'[4]잔액(신용전기)'!$E$5:$F$1005,2,0)),0,VLOOKUP(C132,'[4]잔액(신용전기)'!$E$5:$F$1005,2,0))</f>
        <v>0</v>
      </c>
      <c r="F132" s="345"/>
      <c r="G132" s="346"/>
      <c r="H132" s="347"/>
      <c r="I132" s="348"/>
      <c r="J132" s="349"/>
      <c r="K132" s="349"/>
    </row>
    <row r="133" spans="1:11" ht="14.25" customHeight="1">
      <c r="A133" s="270">
        <v>3</v>
      </c>
      <c r="B133" s="361" t="s">
        <v>139</v>
      </c>
      <c r="C133" s="263">
        <v>124300</v>
      </c>
      <c r="D133" s="275">
        <f>IF(ISERROR(VLOOKUP(C133,'[4]잔액(신용)'!$B$5:$C$1005,2,0)),0,VLOOKUP(C133,'[4]잔액(신용)'!$B$5:$C$1005,2,0))+IF(ISERROR(VLOOKUP(C133,'[4]잔액(신용)'!$E$5:$F$1005,2,0)),0,VLOOKUP(C133,'[4]잔액(신용)'!$E$5:$F$1005,2,0))</f>
        <v>0</v>
      </c>
      <c r="E133" s="275">
        <f>IF(ISERROR(VLOOKUP(C133,'[4]잔액(신용전기)'!$B$5:$C$1005,2,0)),0,VLOOKUP(C133,'[4]잔액(신용전기)'!$B$5:$C$1005,2,0))+IF(ISERROR(VLOOKUP(C133,'[4]잔액(신용전기)'!$E$5:$F$1005,2,0)),0,VLOOKUP(C133,'[4]잔액(신용전기)'!$E$5:$F$1005,2,0))</f>
        <v>0</v>
      </c>
      <c r="F133" s="345"/>
      <c r="G133" s="346"/>
      <c r="H133" s="347"/>
      <c r="I133" s="348"/>
      <c r="J133" s="349"/>
      <c r="K133" s="349"/>
    </row>
    <row r="134" spans="1:11" ht="14.25" customHeight="1">
      <c r="A134" s="270">
        <v>4</v>
      </c>
      <c r="B134" s="35" t="s">
        <v>97</v>
      </c>
      <c r="C134" s="263">
        <v>124400</v>
      </c>
      <c r="D134" s="275">
        <f>IF(ISERROR(VLOOKUP(C134,'[4]잔액(신용)'!$B$5:$C$1005,2,0)),0,VLOOKUP(C134,'[4]잔액(신용)'!$B$5:$C$1005,2,0))+IF(ISERROR(VLOOKUP(C134,'[4]잔액(신용)'!$E$5:$F$1005,2,0)),0,VLOOKUP(C134,'[4]잔액(신용)'!$E$5:$F$1005,2,0))</f>
        <v>265478</v>
      </c>
      <c r="E134" s="275">
        <f>IF(ISERROR(VLOOKUP(C134,'[4]잔액(신용전기)'!$B$5:$C$1005,2,0)),0,VLOOKUP(C134,'[4]잔액(신용전기)'!$B$5:$C$1005,2,0))+IF(ISERROR(VLOOKUP(C134,'[4]잔액(신용전기)'!$E$5:$F$1005,2,0)),0,VLOOKUP(C134,'[4]잔액(신용전기)'!$E$5:$F$1005,2,0))</f>
        <v>263029</v>
      </c>
      <c r="F134" s="345"/>
      <c r="G134" s="346"/>
      <c r="H134" s="347"/>
      <c r="I134" s="348"/>
      <c r="J134" s="349"/>
      <c r="K134" s="349"/>
    </row>
    <row r="135" spans="1:11" ht="14.25" customHeight="1">
      <c r="A135" s="270"/>
      <c r="B135" s="40" t="s">
        <v>99</v>
      </c>
      <c r="C135" s="263">
        <v>146103</v>
      </c>
      <c r="D135" s="275">
        <f>IF(ISERROR(VLOOKUP(C135,'[4]잔액(신용)'!$B$5:$C$1005,2,0)),0,VLOOKUP(C135,'[4]잔액(신용)'!$B$5:$C$1005,2,0))+IF(ISERROR(VLOOKUP(C135,'[4]잔액(신용)'!$E$5:$F$1005,2,0)),0,VLOOKUP(C135,'[4]잔액(신용)'!$E$5:$F$1005,2,0))</f>
        <v>78411</v>
      </c>
      <c r="E135" s="275">
        <f>IF(ISERROR(VLOOKUP(C135,'[4]잔액(신용전기)'!$B$5:$C$1005,2,0)),0,VLOOKUP(C135,'[4]잔액(신용전기)'!$B$5:$C$1005,2,0))+IF(ISERROR(VLOOKUP(C135,'[4]잔액(신용전기)'!$E$5:$F$1005,2,0)),0,VLOOKUP(C135,'[4]잔액(신용전기)'!$E$5:$F$1005,2,0))</f>
        <v>44157</v>
      </c>
      <c r="F135" s="345"/>
      <c r="G135" s="346"/>
      <c r="H135" s="347"/>
      <c r="I135" s="348"/>
      <c r="J135" s="349"/>
      <c r="K135" s="349"/>
    </row>
    <row r="136" spans="1:11" ht="14.25" customHeight="1">
      <c r="A136" s="270">
        <v>5</v>
      </c>
      <c r="B136" s="65" t="s">
        <v>746</v>
      </c>
      <c r="C136" s="263">
        <v>124500</v>
      </c>
      <c r="D136" s="275">
        <f>IF(ISERROR(VLOOKUP(C136,'[4]잔액(신용)'!$B$5:$C$1005,2,0)),0,VLOOKUP(C136,'[4]잔액(신용)'!$B$5:$C$1005,2,0))+IF(ISERROR(VLOOKUP(C136,'[4]잔액(신용)'!$E$5:$F$1005,2,0)),0,VLOOKUP(C136,'[4]잔액(신용)'!$E$5:$F$1005,2,0))</f>
        <v>0</v>
      </c>
      <c r="E136" s="275">
        <f>IF(ISERROR(VLOOKUP(C136,'[4]잔액(신용전기)'!$B$5:$C$1005,2,0)),0,VLOOKUP(C136,'[4]잔액(신용전기)'!$B$5:$C$1005,2,0))+IF(ISERROR(VLOOKUP(C136,'[4]잔액(신용전기)'!$E$5:$F$1005,2,0)),0,VLOOKUP(C136,'[4]잔액(신용전기)'!$E$5:$F$1005,2,0))</f>
        <v>0</v>
      </c>
      <c r="F136" s="345"/>
      <c r="G136" s="346"/>
      <c r="H136" s="347"/>
      <c r="I136" s="348"/>
      <c r="J136" s="349"/>
      <c r="K136" s="349"/>
    </row>
    <row r="137" spans="1:11" ht="14.25" customHeight="1">
      <c r="A137" s="270">
        <v>6</v>
      </c>
      <c r="B137" s="65" t="s">
        <v>124</v>
      </c>
      <c r="C137" s="263">
        <v>124600</v>
      </c>
      <c r="D137" s="275">
        <f>IF(ISERROR(VLOOKUP(C137,'[4]잔액(신용)'!$B$5:$C$1005,2,0)),0,VLOOKUP(C137,'[4]잔액(신용)'!$B$5:$C$1005,2,0))+IF(ISERROR(VLOOKUP(C137,'[4]잔액(신용)'!$E$5:$F$1005,2,0)),0,VLOOKUP(C137,'[4]잔액(신용)'!$E$5:$F$1005,2,0))</f>
        <v>0</v>
      </c>
      <c r="E137" s="275">
        <f>IF(ISERROR(VLOOKUP(C137,'[4]잔액(신용전기)'!$B$5:$C$1005,2,0)),0,VLOOKUP(C137,'[4]잔액(신용전기)'!$B$5:$C$1005,2,0))+IF(ISERROR(VLOOKUP(C137,'[4]잔액(신용전기)'!$E$5:$F$1005,2,0)),0,VLOOKUP(C137,'[4]잔액(신용전기)'!$E$5:$F$1005,2,0))</f>
        <v>0</v>
      </c>
      <c r="F137" s="345"/>
      <c r="G137" s="346"/>
      <c r="H137" s="347"/>
      <c r="I137" s="348"/>
      <c r="J137" s="349"/>
      <c r="K137" s="349"/>
    </row>
    <row r="138" spans="1:11" ht="14.25" customHeight="1">
      <c r="A138" s="270"/>
      <c r="B138" s="40" t="s">
        <v>99</v>
      </c>
      <c r="C138" s="276"/>
      <c r="D138" s="275"/>
      <c r="E138" s="275"/>
      <c r="F138" s="345"/>
      <c r="G138" s="346"/>
      <c r="H138" s="347"/>
      <c r="I138" s="348"/>
      <c r="J138" s="349"/>
      <c r="K138" s="349"/>
    </row>
    <row r="139" spans="1:11" ht="14.25" customHeight="1">
      <c r="A139" s="270"/>
      <c r="B139" s="40" t="s">
        <v>643</v>
      </c>
      <c r="C139" s="263">
        <v>146311</v>
      </c>
      <c r="D139" s="275">
        <f>IF(ISERROR(VLOOKUP(C139,'[4]잔액(신용)'!$B$5:$C$1005,2,0)),0,VLOOKUP(C139,'[4]잔액(신용)'!$B$5:$C$1005,2,0))+IF(ISERROR(VLOOKUP(C139,'[4]잔액(신용)'!$E$5:$F$1005,2,0)),0,VLOOKUP(C139,'[4]잔액(신용)'!$E$5:$F$1005,2,0))</f>
        <v>0</v>
      </c>
      <c r="E139" s="275">
        <f>IF(ISERROR(VLOOKUP(C139,'[4]잔액(신용전기)'!$B$5:$C$1005,2,0)),0,VLOOKUP(C139,'[4]잔액(신용전기)'!$B$5:$C$1005,2,0))+IF(ISERROR(VLOOKUP(C139,'[4]잔액(신용전기)'!$E$5:$F$1005,2,0)),0,VLOOKUP(C139,'[4]잔액(신용전기)'!$E$5:$F$1005,2,0))</f>
        <v>0</v>
      </c>
      <c r="F139" s="345"/>
      <c r="G139" s="346"/>
      <c r="H139" s="347"/>
      <c r="I139" s="348"/>
      <c r="J139" s="349"/>
      <c r="K139" s="349"/>
    </row>
    <row r="140" spans="1:11" ht="14.25" customHeight="1">
      <c r="A140" s="270">
        <v>7</v>
      </c>
      <c r="B140" s="65" t="s">
        <v>747</v>
      </c>
      <c r="C140" s="263">
        <v>124700</v>
      </c>
      <c r="D140" s="275">
        <f>IF(ISERROR(VLOOKUP(C140,'[4]잔액(신용)'!$B$5:$C$1005,2,0)),0,VLOOKUP(C140,'[4]잔액(신용)'!$B$5:$C$1005,2,0))+IF(ISERROR(VLOOKUP(C140,'[4]잔액(신용)'!$E$5:$F$1005,2,0)),0,VLOOKUP(C140,'[4]잔액(신용)'!$E$5:$F$1005,2,0))</f>
        <v>0</v>
      </c>
      <c r="E140" s="275">
        <f>IF(ISERROR(VLOOKUP(C140,'[4]잔액(신용전기)'!$B$5:$C$1005,2,0)),0,VLOOKUP(C140,'[4]잔액(신용전기)'!$B$5:$C$1005,2,0))+IF(ISERROR(VLOOKUP(C140,'[4]잔액(신용전기)'!$E$5:$F$1005,2,0)),0,VLOOKUP(C140,'[4]잔액(신용전기)'!$E$5:$F$1005,2,0))</f>
        <v>0</v>
      </c>
      <c r="F140" s="345"/>
      <c r="G140" s="346"/>
      <c r="H140" s="347"/>
      <c r="I140" s="348"/>
      <c r="J140" s="349"/>
      <c r="K140" s="349"/>
    </row>
    <row r="141" spans="1:11" ht="14.25" customHeight="1">
      <c r="A141" s="270"/>
      <c r="B141" s="40" t="s">
        <v>643</v>
      </c>
      <c r="C141" s="263">
        <v>146301</v>
      </c>
      <c r="D141" s="275">
        <f>IF(ISERROR(VLOOKUP(C141,'[4]잔액(신용)'!$B$5:$C$1005,2,0)),0,VLOOKUP(C141,'[4]잔액(신용)'!$B$5:$C$1005,2,0))+IF(ISERROR(VLOOKUP(C141,'[4]잔액(신용)'!$E$5:$F$1005,2,0)),0,VLOOKUP(C141,'[4]잔액(신용)'!$E$5:$F$1005,2,0))</f>
        <v>0</v>
      </c>
      <c r="E141" s="275">
        <f>IF(ISERROR(VLOOKUP(C141,'[4]잔액(신용전기)'!$B$5:$C$1005,2,0)),0,VLOOKUP(C141,'[4]잔액(신용전기)'!$B$5:$C$1005,2,0))+IF(ISERROR(VLOOKUP(C141,'[4]잔액(신용전기)'!$E$5:$F$1005,2,0)),0,VLOOKUP(C141,'[4]잔액(신용전기)'!$E$5:$F$1005,2,0))</f>
        <v>0</v>
      </c>
      <c r="F141" s="345"/>
      <c r="G141" s="346"/>
      <c r="H141" s="347"/>
      <c r="I141" s="348"/>
      <c r="J141" s="349"/>
      <c r="K141" s="349"/>
    </row>
    <row r="142" spans="1:11" ht="14.25" customHeight="1">
      <c r="A142" s="270">
        <v>8</v>
      </c>
      <c r="B142" s="65" t="s">
        <v>120</v>
      </c>
      <c r="C142" s="263">
        <v>124800</v>
      </c>
      <c r="D142" s="275">
        <f>IF(ISERROR(VLOOKUP(C142,'[4]잔액(신용)'!$B$5:$C$1005,2,0)),0,VLOOKUP(C142,'[4]잔액(신용)'!$B$5:$C$1005,2,0))+IF(ISERROR(VLOOKUP(C142,'[4]잔액(신용)'!$E$5:$F$1005,2,0)),0,VLOOKUP(C142,'[4]잔액(신용)'!$E$5:$F$1005,2,0))</f>
        <v>1562619</v>
      </c>
      <c r="E142" s="275">
        <f>IF(ISERROR(VLOOKUP(C142,'[4]잔액(신용전기)'!$B$5:$C$1005,2,0)),0,VLOOKUP(C142,'[4]잔액(신용전기)'!$B$5:$C$1005,2,0))+IF(ISERROR(VLOOKUP(C142,'[4]잔액(신용전기)'!$E$5:$F$1005,2,0)),0,VLOOKUP(C142,'[4]잔액(신용전기)'!$E$5:$F$1005,2,0))</f>
        <v>1553330</v>
      </c>
      <c r="F142" s="345"/>
      <c r="G142" s="346"/>
      <c r="H142" s="347"/>
      <c r="I142" s="348"/>
      <c r="J142" s="349"/>
      <c r="K142" s="349"/>
    </row>
    <row r="143" spans="1:11" ht="14.25" customHeight="1">
      <c r="A143" s="270">
        <v>9</v>
      </c>
      <c r="B143" s="65" t="s">
        <v>122</v>
      </c>
      <c r="C143" s="263">
        <v>124900</v>
      </c>
      <c r="D143" s="275">
        <f>IF(ISERROR(VLOOKUP(C143,'[4]잔액(신용)'!$B$5:$C$1005,2,0)),0,VLOOKUP(C143,'[4]잔액(신용)'!$B$5:$C$1005,2,0))+IF(ISERROR(VLOOKUP(C143,'[4]잔액(신용)'!$E$5:$F$1005,2,0)),0,VLOOKUP(C143,'[4]잔액(신용)'!$E$5:$F$1005,2,0))</f>
        <v>0</v>
      </c>
      <c r="E143" s="275">
        <f>IF(ISERROR(VLOOKUP(C143,'[4]잔액(신용전기)'!$B$5:$C$1005,2,0)),0,VLOOKUP(C143,'[4]잔액(신용전기)'!$B$5:$C$1005,2,0))+IF(ISERROR(VLOOKUP(C143,'[4]잔액(신용전기)'!$E$5:$F$1005,2,0)),0,VLOOKUP(C143,'[4]잔액(신용전기)'!$E$5:$F$1005,2,0))</f>
        <v>0</v>
      </c>
      <c r="F143" s="345"/>
      <c r="G143" s="346"/>
      <c r="H143" s="347"/>
      <c r="I143" s="348"/>
      <c r="J143" s="349"/>
      <c r="K143" s="349"/>
    </row>
    <row r="144" spans="1:11" ht="14.25" customHeight="1">
      <c r="A144" s="270">
        <v>10</v>
      </c>
      <c r="B144" s="65" t="s">
        <v>119</v>
      </c>
      <c r="C144" s="263">
        <v>125000</v>
      </c>
      <c r="D144" s="275">
        <f>IF(ISERROR(VLOOKUP(C144,'[4]잔액(신용)'!$B$5:$C$1005,2,0)),0,VLOOKUP(C144,'[4]잔액(신용)'!$B$5:$C$1005,2,0))+IF(ISERROR(VLOOKUP(C144,'[4]잔액(신용)'!$E$5:$F$1005,2,0)),0,VLOOKUP(C144,'[4]잔액(신용)'!$E$5:$F$1005,2,0))</f>
        <v>0</v>
      </c>
      <c r="E144" s="275">
        <f>IF(ISERROR(VLOOKUP(C144,'[4]잔액(신용전기)'!$B$5:$C$1005,2,0)),0,VLOOKUP(C144,'[4]잔액(신용전기)'!$B$5:$C$1005,2,0))+IF(ISERROR(VLOOKUP(C144,'[4]잔액(신용전기)'!$E$5:$F$1005,2,0)),0,VLOOKUP(C144,'[4]잔액(신용전기)'!$E$5:$F$1005,2,0))</f>
        <v>0</v>
      </c>
      <c r="F144" s="345"/>
      <c r="G144" s="346"/>
      <c r="H144" s="347"/>
      <c r="I144" s="348"/>
      <c r="J144" s="349"/>
      <c r="K144" s="349"/>
    </row>
    <row r="145" spans="1:11" ht="14.25" customHeight="1">
      <c r="A145" s="270">
        <v>11</v>
      </c>
      <c r="B145" s="65" t="s">
        <v>141</v>
      </c>
      <c r="C145" s="263">
        <v>125100</v>
      </c>
      <c r="D145" s="275">
        <f>IF(ISERROR(VLOOKUP(C145,'[4]잔액(신용)'!$B$5:$C$1005,2,0)),0,VLOOKUP(C145,'[4]잔액(신용)'!$B$5:$C$1005,2,0))+IF(ISERROR(VLOOKUP(C145,'[4]잔액(신용)'!$E$5:$F$1005,2,0)),0,VLOOKUP(C145,'[4]잔액(신용)'!$E$5:$F$1005,2,0))</f>
        <v>359</v>
      </c>
      <c r="E145" s="275">
        <f>IF(ISERROR(VLOOKUP(C145,'[4]잔액(신용전기)'!$B$5:$C$1005,2,0)),0,VLOOKUP(C145,'[4]잔액(신용전기)'!$B$5:$C$1005,2,0))+IF(ISERROR(VLOOKUP(C145,'[4]잔액(신용전기)'!$E$5:$F$1005,2,0)),0,VLOOKUP(C145,'[4]잔액(신용전기)'!$E$5:$F$1005,2,0))</f>
        <v>359</v>
      </c>
      <c r="F145" s="345"/>
      <c r="G145" s="346"/>
      <c r="H145" s="347"/>
      <c r="I145" s="348"/>
      <c r="J145" s="349"/>
      <c r="K145" s="349"/>
    </row>
    <row r="146" spans="1:11" ht="14.25" customHeight="1">
      <c r="A146" s="270">
        <v>12</v>
      </c>
      <c r="B146" s="65" t="s">
        <v>748</v>
      </c>
      <c r="C146" s="263">
        <v>125300</v>
      </c>
      <c r="D146" s="275">
        <f>IF(ISERROR(VLOOKUP(C146,'[4]잔액(신용)'!$B$5:$C$1005,2,0)),0,VLOOKUP(C146,'[4]잔액(신용)'!$B$5:$C$1005,2,0))+IF(ISERROR(VLOOKUP(C146,'[4]잔액(신용)'!$E$5:$F$1005,2,0)),0,VLOOKUP(C146,'[4]잔액(신용)'!$E$5:$F$1005,2,0))</f>
        <v>0</v>
      </c>
      <c r="E146" s="275">
        <f>IF(ISERROR(VLOOKUP(C146,'[4]잔액(신용전기)'!$B$5:$C$1005,2,0)),0,VLOOKUP(C146,'[4]잔액(신용전기)'!$B$5:$C$1005,2,0))+IF(ISERROR(VLOOKUP(C146,'[4]잔액(신용전기)'!$E$5:$F$1005,2,0)),0,VLOOKUP(C146,'[4]잔액(신용전기)'!$E$5:$F$1005,2,0))</f>
        <v>0</v>
      </c>
      <c r="F146" s="345"/>
      <c r="G146" s="346"/>
      <c r="H146" s="347"/>
      <c r="I146" s="348"/>
      <c r="J146" s="349"/>
      <c r="K146" s="349"/>
    </row>
    <row r="147" spans="1:11" ht="14.25" customHeight="1">
      <c r="A147" s="270">
        <v>13</v>
      </c>
      <c r="B147" s="65" t="s">
        <v>101</v>
      </c>
      <c r="C147" s="293"/>
      <c r="D147" s="275">
        <f>IF(ISERROR(VLOOKUP(127000,'[4]잔액(신용)'!$B$5:$C$1005,2,0)),0,VLOOKUP(127000,'[4]잔액(신용)'!$B$5:$C$1005,2,0))+IF(ISERROR(VLOOKUP(127000,'[4]잔액(신용)'!$E$5:$F$1005,2,0)),0,VLOOKUP(127000,'[4]잔액(신용)'!$E$5:$F$1005,2,0))</f>
        <v>0</v>
      </c>
      <c r="E147" s="275">
        <f>IF(ISERROR(VLOOKUP(127000,'[4]잔액(신용전기)'!$B$5:$C$1005,2,0)),0,VLOOKUP(127000,'[4]잔액(신용전기)'!$B$5:$C$1005,2,0))+IF(ISERROR(VLOOKUP(127000,'[4]잔액(신용전기)'!$E$5:$F$1005,2,0)),0,VLOOKUP(127000,'[4]잔액(신용전기)'!$E$5:$F$1005,2,0))</f>
        <v>0</v>
      </c>
      <c r="F147" s="345"/>
      <c r="G147" s="346"/>
      <c r="H147" s="347"/>
      <c r="I147" s="348"/>
      <c r="J147" s="349"/>
      <c r="K147" s="349"/>
    </row>
    <row r="148" spans="1:11" ht="14.25" customHeight="1">
      <c r="A148" s="281">
        <v>14</v>
      </c>
      <c r="B148" s="48" t="s">
        <v>268</v>
      </c>
      <c r="C148" s="263">
        <v>125500</v>
      </c>
      <c r="D148" s="284">
        <f>IF(ISERROR(VLOOKUP(125500,'[4]잔액(신용)'!$B$5:$C$1005,2,0)),0,VLOOKUP(125500,'[4]잔액(신용)'!$B$5:$C$1005,2,0))+IF(ISERROR(VLOOKUP(125500,'[4]잔액(신용)'!$E$5:$F$1005,2,0)),0,VLOOKUP(125500,'[4]잔액(신용)'!$E$5:$F$1005,2,0))+IF(ISERROR(VLOOKUP(120500,'[4]잔액(신용)'!$B$5:$C$1005,2,0)),0,VLOOKUP(120500,'[4]잔액(신용)'!$B$5:$C$1005,2,0))+IF(ISERROR(VLOOKUP(120500,'[4]잔액(신용)'!$E$5:$F$1005,2,0)),0,VLOOKUP(120500,'[4]잔액(신용)'!$E$5:$F$1005,2,0))+IF(ISERROR(VLOOKUP(125400,'[4]잔액(신용)'!$B$5:$C$1005,2,0)),0,VLOOKUP(125400,'[4]잔액(신용)'!$B$5:$C$1005,2,0))+IF(ISERROR(VLOOKUP(125400,'[4]잔액(신용)'!$E$5:$F$1005,2,0)),0,VLOOKUP(125400,'[4]잔액(신용)'!$E$5:$F$1005,2,0))</f>
        <v>0</v>
      </c>
      <c r="E148" s="275">
        <f>IF(ISERROR(VLOOKUP(125500,'[4]잔액(신용전기)'!$B$5:$C$1005,2,0)),0,VLOOKUP(125500,'[4]잔액(신용전기)'!$B$5:$C$1005,2,0))+IF(ISERROR(VLOOKUP(125500,'[4]잔액(신용전기)'!$E$5:$F$1005,2,0)),0,VLOOKUP(125500,'[4]잔액(신용전기)'!$E$5:$F$1005,2,0))+IF(ISERROR(VLOOKUP(120500,'[4]잔액(신용전기)'!$B$5:$C$1005,2,0)),0,VLOOKUP(120500,'[4]잔액(신용전기)'!$B$5:$C$1005,2,0))+IF(ISERROR(VLOOKUP(120500,'[4]잔액(신용전기)'!$E$5:$F$1005,2,0)),0,VLOOKUP(120500,'[4]잔액(신용전기)'!$E$5:$F$1005,2,0))</f>
        <v>0</v>
      </c>
      <c r="F148" s="345"/>
      <c r="G148" s="346"/>
      <c r="H148" s="347"/>
      <c r="I148" s="348"/>
      <c r="J148" s="349"/>
      <c r="K148" s="349"/>
    </row>
    <row r="149" spans="1:11" ht="14.25" customHeight="1">
      <c r="A149" s="281">
        <v>15</v>
      </c>
      <c r="B149" s="48" t="s">
        <v>146</v>
      </c>
      <c r="C149" s="362">
        <v>125600</v>
      </c>
      <c r="D149" s="275">
        <f>IF(ISERROR(VLOOKUP(C149,'[4]잔액(신용)'!$B$5:$C$1005,2,0)),0,VLOOKUP(C149,'[4]잔액(신용)'!$B$5:$C$1005,2,0))+IF(ISERROR(VLOOKUP(C149,'[4]잔액(신용)'!$E$5:$F$1005,2,0)),0,VLOOKUP(C149,'[4]잔액(신용)'!$E$5:$F$1005,2,0))</f>
        <v>0</v>
      </c>
      <c r="E149" s="275">
        <f>IF(ISERROR(VLOOKUP(C149,'[4]잔액(신용전기)'!$B$5:$C$1005,2,0)),0,VLOOKUP(C149,'[4]잔액(신용전기)'!$B$5:$C$1005,2,0))+IF(ISERROR(VLOOKUP(C149,'[4]잔액(신용전기)'!$E$5:$F$1005,2,0)),0,VLOOKUP(C149,'[4]잔액(신용전기)'!$E$5:$F$1005,2,0))</f>
        <v>0</v>
      </c>
      <c r="F149" s="345"/>
      <c r="G149" s="346"/>
      <c r="H149" s="347"/>
      <c r="I149" s="348"/>
      <c r="J149" s="349"/>
      <c r="K149" s="349"/>
    </row>
    <row r="150" spans="1:11" ht="14.25" customHeight="1">
      <c r="A150" s="281">
        <v>16</v>
      </c>
      <c r="B150" s="48" t="s">
        <v>749</v>
      </c>
      <c r="C150" s="263">
        <v>125200</v>
      </c>
      <c r="D150" s="275">
        <f>IF(ISERROR(VLOOKUP(C150,'[4]잔액(신용)'!$B$5:$C$1005,2,0)),0,VLOOKUP(C150,'[4]잔액(신용)'!$B$5:$C$1005,2,0))+IF(ISERROR(VLOOKUP(C150,'[4]잔액(신용)'!$E$5:$F$1005,2,0)),0,VLOOKUP(C150,'[4]잔액(신용)'!$E$5:$F$1005,2,0))</f>
        <v>60067</v>
      </c>
      <c r="E150" s="275">
        <f>IF(ISERROR(VLOOKUP(C150,'[4]잔액(신용전기)'!$B$5:$C$1005,2,0)),0,VLOOKUP(C150,'[4]잔액(신용전기)'!$B$5:$C$1005,2,0))+IF(ISERROR(VLOOKUP(C150,'[4]잔액(신용전기)'!$E$5:$F$1005,2,0)),0,VLOOKUP(C150,'[4]잔액(신용전기)'!$E$5:$F$1005,2,0))</f>
        <v>62728</v>
      </c>
      <c r="F150" s="345"/>
      <c r="G150" s="346"/>
      <c r="H150" s="347"/>
      <c r="I150" s="348"/>
      <c r="J150" s="349"/>
      <c r="K150" s="349"/>
    </row>
    <row r="151" spans="1:11" ht="15" customHeight="1">
      <c r="A151" s="270"/>
      <c r="B151" s="40" t="s">
        <v>99</v>
      </c>
      <c r="C151" s="363"/>
      <c r="D151" s="284"/>
      <c r="E151" s="275"/>
      <c r="F151" s="345"/>
      <c r="G151" s="346"/>
      <c r="H151" s="347"/>
      <c r="I151" s="348"/>
      <c r="J151" s="349"/>
      <c r="K151" s="349"/>
    </row>
    <row r="152" spans="1:11" ht="15" customHeight="1">
      <c r="A152" s="286"/>
      <c r="B152" s="364" t="s">
        <v>153</v>
      </c>
      <c r="C152" s="365">
        <v>146621</v>
      </c>
      <c r="D152" s="275">
        <f>IF(ISERROR(VLOOKUP(C152,'[4]잔액(신용)'!$B$5:$C$1005,2,0)),0,VLOOKUP(C152,'[4]잔액(신용)'!$B$5:$C$1005,2,0))+IF(ISERROR(VLOOKUP(C152,'[4]잔액(신용)'!$E$5:$F$1005,2,0)),0,VLOOKUP(C152,'[4]잔액(신용)'!$E$5:$F$1005,2,0))</f>
        <v>0</v>
      </c>
      <c r="E152" s="275">
        <f>IF(ISERROR(VLOOKUP(C152,'[4]잔액(신용전기)'!$B$5:$C$1005,2,0)),0,VLOOKUP(C152,'[4]잔액(신용전기)'!$B$5:$C$1005,2,0))+IF(ISERROR(VLOOKUP(C152,'[4]잔액(신용전기)'!$E$5:$F$1005,2,0)),0,VLOOKUP(C152,'[4]잔액(신용전기)'!$E$5:$F$1005,2,0))</f>
        <v>0</v>
      </c>
      <c r="F152" s="345"/>
      <c r="G152" s="346"/>
      <c r="H152" s="347"/>
      <c r="I152" s="348"/>
      <c r="J152" s="349"/>
      <c r="K152" s="349"/>
    </row>
    <row r="153" spans="1:11" ht="15" customHeight="1">
      <c r="A153" s="281">
        <v>17</v>
      </c>
      <c r="B153" s="48" t="s">
        <v>750</v>
      </c>
      <c r="C153" s="263">
        <v>125700</v>
      </c>
      <c r="D153" s="275">
        <f>IF(ISERROR(VLOOKUP(C153,'[4]잔액(신용)'!$B$5:$C$1005,2,0)),0,VLOOKUP(C153,'[4]잔액(신용)'!$B$5:$C$1005,2,0))+IF(ISERROR(VLOOKUP(C153,'[4]잔액(신용)'!$E$5:$F$1005,2,0)),0,VLOOKUP(C153,'[4]잔액(신용)'!$E$5:$F$1005,2,0))</f>
        <v>8900</v>
      </c>
      <c r="E153" s="275">
        <f>IF(ISERROR(VLOOKUP(C153,'[4]잔액(신용전기)'!$B$5:$C$1005,2,0)),0,VLOOKUP(C153,'[4]잔액(신용전기)'!$B$5:$C$1005,2,0))+IF(ISERROR(VLOOKUP(C153,'[4]잔액(신용전기)'!$E$5:$F$1005,2,0)),0,VLOOKUP(C153,'[4]잔액(신용전기)'!$E$5:$F$1005,2,0))</f>
        <v>0</v>
      </c>
      <c r="F153" s="345"/>
      <c r="G153" s="346"/>
      <c r="H153" s="347"/>
      <c r="I153" s="348"/>
      <c r="J153" s="349"/>
      <c r="K153" s="349"/>
    </row>
    <row r="154" spans="1:11" ht="14.25" customHeight="1">
      <c r="A154" s="255" t="s">
        <v>751</v>
      </c>
      <c r="B154" s="72" t="s">
        <v>752</v>
      </c>
      <c r="C154" s="253"/>
      <c r="D154" s="366">
        <f>IF(((IF(ISERROR(VLOOKUP(127800,'[4]잔액(신용)'!$B$5:$C$1005,2,0)),0,VLOOKUP(127800,'[4]잔액(신용)'!$B$5:$C$1005,2,0))+IF(ISERROR(VLOOKUP(127800,'[4]잔액(신용)'!$E$5:$F$1005,2,0)),0,VLOOKUP(127800,'[4]잔액(신용)'!$E$5:$F$1005,2,0)))-(IF(ISERROR(VLOOKUP(147800,'[4]잔액(신용)'!$B$5:$C$1005,2,0)),0,VLOOKUP(147800,'[4]잔액(신용)'!$B$5:$C$1005,2,0))+IF(ISERROR(VLOOKUP(147800,'[4]잔액(신용)'!$E$5:$F$1005,2,0)),0,VLOOKUP(147800,'[4]잔액(신용)'!$E$5:$F$1005,2,0))))&gt;=0,(IF(ISERROR(VLOOKUP(127800,'[4]잔액(신용)'!$B$5:$C$1005,2,0)),0,VLOOKUP(127800,'[4]잔액(신용)'!$B$5:$C$1005,2,0))+IF(ISERROR(VLOOKUP(127800,'[4]잔액(신용)'!$E$5:$F$1005,2,0)),0,VLOOKUP(127800,'[4]잔액(신용)'!$E$5:$F$1005,2,0)))-(IF(ISERROR(VLOOKUP(147800,'[4]잔액(신용)'!$B$5:$C$1005,2,0)),0,VLOOKUP(147800,'[4]잔액(신용)'!$B$5:$C$1005,2,0))+IF(ISERROR(VLOOKUP(147800,'[4]잔액(신용)'!$E$5:$F$1005,2,0)),0,VLOOKUP(147800,'[4]잔액(신용)'!$E$5:$F$1005,2,0))),0)</f>
        <v>2263705</v>
      </c>
      <c r="E154" s="366">
        <f>IF(((IF(ISERROR(VLOOKUP(127800,'[4]잔액(신용전기)'!$B$5:$C$1005,2,0)),0,VLOOKUP(127800,'[4]잔액(신용전기)'!$B$5:$C$1005,2,0))+IF(ISERROR(VLOOKUP(127800,'[4]잔액(신용전기)'!$E$5:$F$1005,2,0)),0,VLOOKUP(127800,'[4]잔액(신용전기)'!$E$5:$F$1005,2,0)))-(IF(ISERROR(VLOOKUP(147800,'[4]잔액(신용전기)'!$B$5:$C$1005,2,0)),0,VLOOKUP(147800,'[4]잔액(신용전기)'!$B$5:$C$1005,2,0))+IF(ISERROR(VLOOKUP(147800,'[4]잔액(신용전기)'!$E$5:$F$1005,2,0)),0,VLOOKUP(147800,'[4]잔액(신용전기)'!$E$5:$F$1005,2,0))))&gt;=0,(IF(ISERROR(VLOOKUP(127800,'[4]잔액(신용전기)'!$B$5:$C$1005,2,0)),0,VLOOKUP(127800,'[4]잔액(신용전기)'!$B$5:$C$1005,2,0))+IF(ISERROR(VLOOKUP(127800,'[4]잔액(신용전기)'!$E$5:$F$1005,2,0)),0,VLOOKUP(127800,'[4]잔액(신용전기)'!$E$5:$F$1005,2,0)))-(IF(ISERROR(VLOOKUP(147800,'[4]잔액(신용전기)'!$B$5:$C$1005,2,0)),0,VLOOKUP(147800,'[4]잔액(신용전기)'!$B$5:$C$1005,2,0))+IF(ISERROR(VLOOKUP(147800,'[4]잔액(신용전기)'!$E$5:$F$1005,2,0)),0,VLOOKUP(147800,'[4]잔액(신용전기)'!$E$5:$F$1005,2,0))),0)</f>
        <v>0</v>
      </c>
      <c r="F154" s="367"/>
      <c r="G154" s="346"/>
      <c r="H154" s="347"/>
      <c r="I154" s="348"/>
      <c r="J154" s="349"/>
      <c r="K154" s="349"/>
    </row>
    <row r="155" spans="1:11" ht="14.25" customHeight="1">
      <c r="A155" s="368" t="s">
        <v>753</v>
      </c>
      <c r="B155" s="369" t="s">
        <v>676</v>
      </c>
      <c r="C155" s="370"/>
      <c r="D155" s="371">
        <f>'[4]3.일반(BS)'!D118</f>
        <v>7210826</v>
      </c>
      <c r="E155" s="371">
        <f>'[4]3.일반(BS)'!E118</f>
        <v>6697624</v>
      </c>
      <c r="F155" s="372"/>
      <c r="G155" s="373"/>
      <c r="H155" s="374"/>
      <c r="I155" s="375"/>
      <c r="J155" s="376"/>
      <c r="K155" s="376"/>
    </row>
    <row r="156" spans="1:11">
      <c r="A156" s="599" t="s">
        <v>270</v>
      </c>
      <c r="B156" s="599"/>
      <c r="C156" s="377"/>
      <c r="D156" s="310">
        <f>SUM(D8,D20,D31,D43,D57,D58,D99,D130,D154,D155)</f>
        <v>188848927</v>
      </c>
      <c r="E156" s="310">
        <f>SUM(E8,E20,E31,E43,E57,E58,E99,E130,E154,E155)</f>
        <v>185374396</v>
      </c>
      <c r="F156" s="600" t="s">
        <v>754</v>
      </c>
      <c r="G156" s="601"/>
      <c r="H156" s="602"/>
      <c r="I156" s="378"/>
      <c r="J156" s="257">
        <f>SUM(J57,J92)</f>
        <v>188848927</v>
      </c>
      <c r="K156" s="257">
        <f>SUM(K57,K92)</f>
        <v>185374396</v>
      </c>
    </row>
  </sheetData>
  <mergeCells count="17">
    <mergeCell ref="A7:B7"/>
    <mergeCell ref="F7:H7"/>
    <mergeCell ref="A1:K1"/>
    <mergeCell ref="A2:K2"/>
    <mergeCell ref="A3:K3"/>
    <mergeCell ref="A6:B6"/>
    <mergeCell ref="F6:H6"/>
    <mergeCell ref="G78:H78"/>
    <mergeCell ref="G92:H92"/>
    <mergeCell ref="A156:B156"/>
    <mergeCell ref="F156:H156"/>
    <mergeCell ref="F8:F57"/>
    <mergeCell ref="G57:H57"/>
    <mergeCell ref="G58:H58"/>
    <mergeCell ref="G64:H64"/>
    <mergeCell ref="G69:H69"/>
    <mergeCell ref="G72:H72"/>
  </mergeCells>
  <phoneticPr fontId="1" type="noConversion"/>
  <pageMargins left="0.43307086614173229" right="0.43307086614173229" top="0.59055118110236227" bottom="0.59055118110236227" header="0.51181102362204722" footer="0.51181102362204722"/>
  <pageSetup paperSize="9"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indexed="31"/>
  </sheetPr>
  <dimension ref="A1:M127"/>
  <sheetViews>
    <sheetView showGridLines="0" showZeros="0" tabSelected="1" zoomScaleSheetLayoutView="100" workbookViewId="0">
      <pane ySplit="6" topLeftCell="A88" activePane="bottomLeft" state="frozen"/>
      <selection activeCell="H98" sqref="H98"/>
      <selection pane="bottomLeft" activeCell="L93" sqref="L93"/>
    </sheetView>
  </sheetViews>
  <sheetFormatPr defaultColWidth="8.5" defaultRowHeight="12"/>
  <cols>
    <col min="1" max="1" width="3.125" style="546" customWidth="1"/>
    <col min="2" max="2" width="21.25" style="546" customWidth="1"/>
    <col min="3" max="3" width="7" style="543" hidden="1" customWidth="1"/>
    <col min="4" max="5" width="16.875" style="546" customWidth="1"/>
    <col min="6" max="6" width="2.75" style="546" customWidth="1"/>
    <col min="7" max="7" width="3" style="546" customWidth="1"/>
    <col min="8" max="8" width="20.5" style="546" bestFit="1" customWidth="1"/>
    <col min="9" max="9" width="7" style="545" hidden="1" customWidth="1"/>
    <col min="10" max="10" width="14.875" style="546" customWidth="1"/>
    <col min="11" max="11" width="17" style="546" customWidth="1"/>
    <col min="12" max="13" width="14.75" style="546" customWidth="1"/>
    <col min="14" max="256" width="8.5" style="546"/>
    <col min="257" max="257" width="3.125" style="546" customWidth="1"/>
    <col min="258" max="258" width="21.25" style="546" customWidth="1"/>
    <col min="259" max="259" width="0" style="546" hidden="1" customWidth="1"/>
    <col min="260" max="261" width="16.875" style="546" customWidth="1"/>
    <col min="262" max="262" width="2.75" style="546" customWidth="1"/>
    <col min="263" max="263" width="3" style="546" customWidth="1"/>
    <col min="264" max="264" width="21.25" style="546" customWidth="1"/>
    <col min="265" max="265" width="0" style="546" hidden="1" customWidth="1"/>
    <col min="266" max="266" width="14.875" style="546" customWidth="1"/>
    <col min="267" max="267" width="17" style="546" customWidth="1"/>
    <col min="268" max="269" width="14.75" style="546" customWidth="1"/>
    <col min="270" max="512" width="8.5" style="546"/>
    <col min="513" max="513" width="3.125" style="546" customWidth="1"/>
    <col min="514" max="514" width="21.25" style="546" customWidth="1"/>
    <col min="515" max="515" width="0" style="546" hidden="1" customWidth="1"/>
    <col min="516" max="517" width="16.875" style="546" customWidth="1"/>
    <col min="518" max="518" width="2.75" style="546" customWidth="1"/>
    <col min="519" max="519" width="3" style="546" customWidth="1"/>
    <col min="520" max="520" width="21.25" style="546" customWidth="1"/>
    <col min="521" max="521" width="0" style="546" hidden="1" customWidth="1"/>
    <col min="522" max="522" width="14.875" style="546" customWidth="1"/>
    <col min="523" max="523" width="17" style="546" customWidth="1"/>
    <col min="524" max="525" width="14.75" style="546" customWidth="1"/>
    <col min="526" max="768" width="8.5" style="546"/>
    <col min="769" max="769" width="3.125" style="546" customWidth="1"/>
    <col min="770" max="770" width="21.25" style="546" customWidth="1"/>
    <col min="771" max="771" width="0" style="546" hidden="1" customWidth="1"/>
    <col min="772" max="773" width="16.875" style="546" customWidth="1"/>
    <col min="774" max="774" width="2.75" style="546" customWidth="1"/>
    <col min="775" max="775" width="3" style="546" customWidth="1"/>
    <col min="776" max="776" width="21.25" style="546" customWidth="1"/>
    <col min="777" max="777" width="0" style="546" hidden="1" customWidth="1"/>
    <col min="778" max="778" width="14.875" style="546" customWidth="1"/>
    <col min="779" max="779" width="17" style="546" customWidth="1"/>
    <col min="780" max="781" width="14.75" style="546" customWidth="1"/>
    <col min="782" max="1024" width="8.5" style="546"/>
    <col min="1025" max="1025" width="3.125" style="546" customWidth="1"/>
    <col min="1026" max="1026" width="21.25" style="546" customWidth="1"/>
    <col min="1027" max="1027" width="0" style="546" hidden="1" customWidth="1"/>
    <col min="1028" max="1029" width="16.875" style="546" customWidth="1"/>
    <col min="1030" max="1030" width="2.75" style="546" customWidth="1"/>
    <col min="1031" max="1031" width="3" style="546" customWidth="1"/>
    <col min="1032" max="1032" width="21.25" style="546" customWidth="1"/>
    <col min="1033" max="1033" width="0" style="546" hidden="1" customWidth="1"/>
    <col min="1034" max="1034" width="14.875" style="546" customWidth="1"/>
    <col min="1035" max="1035" width="17" style="546" customWidth="1"/>
    <col min="1036" max="1037" width="14.75" style="546" customWidth="1"/>
    <col min="1038" max="1280" width="8.5" style="546"/>
    <col min="1281" max="1281" width="3.125" style="546" customWidth="1"/>
    <col min="1282" max="1282" width="21.25" style="546" customWidth="1"/>
    <col min="1283" max="1283" width="0" style="546" hidden="1" customWidth="1"/>
    <col min="1284" max="1285" width="16.875" style="546" customWidth="1"/>
    <col min="1286" max="1286" width="2.75" style="546" customWidth="1"/>
    <col min="1287" max="1287" width="3" style="546" customWidth="1"/>
    <col min="1288" max="1288" width="21.25" style="546" customWidth="1"/>
    <col min="1289" max="1289" width="0" style="546" hidden="1" customWidth="1"/>
    <col min="1290" max="1290" width="14.875" style="546" customWidth="1"/>
    <col min="1291" max="1291" width="17" style="546" customWidth="1"/>
    <col min="1292" max="1293" width="14.75" style="546" customWidth="1"/>
    <col min="1294" max="1536" width="8.5" style="546"/>
    <col min="1537" max="1537" width="3.125" style="546" customWidth="1"/>
    <col min="1538" max="1538" width="21.25" style="546" customWidth="1"/>
    <col min="1539" max="1539" width="0" style="546" hidden="1" customWidth="1"/>
    <col min="1540" max="1541" width="16.875" style="546" customWidth="1"/>
    <col min="1542" max="1542" width="2.75" style="546" customWidth="1"/>
    <col min="1543" max="1543" width="3" style="546" customWidth="1"/>
    <col min="1544" max="1544" width="21.25" style="546" customWidth="1"/>
    <col min="1545" max="1545" width="0" style="546" hidden="1" customWidth="1"/>
    <col min="1546" max="1546" width="14.875" style="546" customWidth="1"/>
    <col min="1547" max="1547" width="17" style="546" customWidth="1"/>
    <col min="1548" max="1549" width="14.75" style="546" customWidth="1"/>
    <col min="1550" max="1792" width="8.5" style="546"/>
    <col min="1793" max="1793" width="3.125" style="546" customWidth="1"/>
    <col min="1794" max="1794" width="21.25" style="546" customWidth="1"/>
    <col min="1795" max="1795" width="0" style="546" hidden="1" customWidth="1"/>
    <col min="1796" max="1797" width="16.875" style="546" customWidth="1"/>
    <col min="1798" max="1798" width="2.75" style="546" customWidth="1"/>
    <col min="1799" max="1799" width="3" style="546" customWidth="1"/>
    <col min="1800" max="1800" width="21.25" style="546" customWidth="1"/>
    <col min="1801" max="1801" width="0" style="546" hidden="1" customWidth="1"/>
    <col min="1802" max="1802" width="14.875" style="546" customWidth="1"/>
    <col min="1803" max="1803" width="17" style="546" customWidth="1"/>
    <col min="1804" max="1805" width="14.75" style="546" customWidth="1"/>
    <col min="1806" max="2048" width="8.5" style="546"/>
    <col min="2049" max="2049" width="3.125" style="546" customWidth="1"/>
    <col min="2050" max="2050" width="21.25" style="546" customWidth="1"/>
    <col min="2051" max="2051" width="0" style="546" hidden="1" customWidth="1"/>
    <col min="2052" max="2053" width="16.875" style="546" customWidth="1"/>
    <col min="2054" max="2054" width="2.75" style="546" customWidth="1"/>
    <col min="2055" max="2055" width="3" style="546" customWidth="1"/>
    <col min="2056" max="2056" width="21.25" style="546" customWidth="1"/>
    <col min="2057" max="2057" width="0" style="546" hidden="1" customWidth="1"/>
    <col min="2058" max="2058" width="14.875" style="546" customWidth="1"/>
    <col min="2059" max="2059" width="17" style="546" customWidth="1"/>
    <col min="2060" max="2061" width="14.75" style="546" customWidth="1"/>
    <col min="2062" max="2304" width="8.5" style="546"/>
    <col min="2305" max="2305" width="3.125" style="546" customWidth="1"/>
    <col min="2306" max="2306" width="21.25" style="546" customWidth="1"/>
    <col min="2307" max="2307" width="0" style="546" hidden="1" customWidth="1"/>
    <col min="2308" max="2309" width="16.875" style="546" customWidth="1"/>
    <col min="2310" max="2310" width="2.75" style="546" customWidth="1"/>
    <col min="2311" max="2311" width="3" style="546" customWidth="1"/>
    <col min="2312" max="2312" width="21.25" style="546" customWidth="1"/>
    <col min="2313" max="2313" width="0" style="546" hidden="1" customWidth="1"/>
    <col min="2314" max="2314" width="14.875" style="546" customWidth="1"/>
    <col min="2315" max="2315" width="17" style="546" customWidth="1"/>
    <col min="2316" max="2317" width="14.75" style="546" customWidth="1"/>
    <col min="2318" max="2560" width="8.5" style="546"/>
    <col min="2561" max="2561" width="3.125" style="546" customWidth="1"/>
    <col min="2562" max="2562" width="21.25" style="546" customWidth="1"/>
    <col min="2563" max="2563" width="0" style="546" hidden="1" customWidth="1"/>
    <col min="2564" max="2565" width="16.875" style="546" customWidth="1"/>
    <col min="2566" max="2566" width="2.75" style="546" customWidth="1"/>
    <col min="2567" max="2567" width="3" style="546" customWidth="1"/>
    <col min="2568" max="2568" width="21.25" style="546" customWidth="1"/>
    <col min="2569" max="2569" width="0" style="546" hidden="1" customWidth="1"/>
    <col min="2570" max="2570" width="14.875" style="546" customWidth="1"/>
    <col min="2571" max="2571" width="17" style="546" customWidth="1"/>
    <col min="2572" max="2573" width="14.75" style="546" customWidth="1"/>
    <col min="2574" max="2816" width="8.5" style="546"/>
    <col min="2817" max="2817" width="3.125" style="546" customWidth="1"/>
    <col min="2818" max="2818" width="21.25" style="546" customWidth="1"/>
    <col min="2819" max="2819" width="0" style="546" hidden="1" customWidth="1"/>
    <col min="2820" max="2821" width="16.875" style="546" customWidth="1"/>
    <col min="2822" max="2822" width="2.75" style="546" customWidth="1"/>
    <col min="2823" max="2823" width="3" style="546" customWidth="1"/>
    <col min="2824" max="2824" width="21.25" style="546" customWidth="1"/>
    <col min="2825" max="2825" width="0" style="546" hidden="1" customWidth="1"/>
    <col min="2826" max="2826" width="14.875" style="546" customWidth="1"/>
    <col min="2827" max="2827" width="17" style="546" customWidth="1"/>
    <col min="2828" max="2829" width="14.75" style="546" customWidth="1"/>
    <col min="2830" max="3072" width="8.5" style="546"/>
    <col min="3073" max="3073" width="3.125" style="546" customWidth="1"/>
    <col min="3074" max="3074" width="21.25" style="546" customWidth="1"/>
    <col min="3075" max="3075" width="0" style="546" hidden="1" customWidth="1"/>
    <col min="3076" max="3077" width="16.875" style="546" customWidth="1"/>
    <col min="3078" max="3078" width="2.75" style="546" customWidth="1"/>
    <col min="3079" max="3079" width="3" style="546" customWidth="1"/>
    <col min="3080" max="3080" width="21.25" style="546" customWidth="1"/>
    <col min="3081" max="3081" width="0" style="546" hidden="1" customWidth="1"/>
    <col min="3082" max="3082" width="14.875" style="546" customWidth="1"/>
    <col min="3083" max="3083" width="17" style="546" customWidth="1"/>
    <col min="3084" max="3085" width="14.75" style="546" customWidth="1"/>
    <col min="3086" max="3328" width="8.5" style="546"/>
    <col min="3329" max="3329" width="3.125" style="546" customWidth="1"/>
    <col min="3330" max="3330" width="21.25" style="546" customWidth="1"/>
    <col min="3331" max="3331" width="0" style="546" hidden="1" customWidth="1"/>
    <col min="3332" max="3333" width="16.875" style="546" customWidth="1"/>
    <col min="3334" max="3334" width="2.75" style="546" customWidth="1"/>
    <col min="3335" max="3335" width="3" style="546" customWidth="1"/>
    <col min="3336" max="3336" width="21.25" style="546" customWidth="1"/>
    <col min="3337" max="3337" width="0" style="546" hidden="1" customWidth="1"/>
    <col min="3338" max="3338" width="14.875" style="546" customWidth="1"/>
    <col min="3339" max="3339" width="17" style="546" customWidth="1"/>
    <col min="3340" max="3341" width="14.75" style="546" customWidth="1"/>
    <col min="3342" max="3584" width="8.5" style="546"/>
    <col min="3585" max="3585" width="3.125" style="546" customWidth="1"/>
    <col min="3586" max="3586" width="21.25" style="546" customWidth="1"/>
    <col min="3587" max="3587" width="0" style="546" hidden="1" customWidth="1"/>
    <col min="3588" max="3589" width="16.875" style="546" customWidth="1"/>
    <col min="3590" max="3590" width="2.75" style="546" customWidth="1"/>
    <col min="3591" max="3591" width="3" style="546" customWidth="1"/>
    <col min="3592" max="3592" width="21.25" style="546" customWidth="1"/>
    <col min="3593" max="3593" width="0" style="546" hidden="1" customWidth="1"/>
    <col min="3594" max="3594" width="14.875" style="546" customWidth="1"/>
    <col min="3595" max="3595" width="17" style="546" customWidth="1"/>
    <col min="3596" max="3597" width="14.75" style="546" customWidth="1"/>
    <col min="3598" max="3840" width="8.5" style="546"/>
    <col min="3841" max="3841" width="3.125" style="546" customWidth="1"/>
    <col min="3842" max="3842" width="21.25" style="546" customWidth="1"/>
    <col min="3843" max="3843" width="0" style="546" hidden="1" customWidth="1"/>
    <col min="3844" max="3845" width="16.875" style="546" customWidth="1"/>
    <col min="3846" max="3846" width="2.75" style="546" customWidth="1"/>
    <col min="3847" max="3847" width="3" style="546" customWidth="1"/>
    <col min="3848" max="3848" width="21.25" style="546" customWidth="1"/>
    <col min="3849" max="3849" width="0" style="546" hidden="1" customWidth="1"/>
    <col min="3850" max="3850" width="14.875" style="546" customWidth="1"/>
    <col min="3851" max="3851" width="17" style="546" customWidth="1"/>
    <col min="3852" max="3853" width="14.75" style="546" customWidth="1"/>
    <col min="3854" max="4096" width="8.5" style="546"/>
    <col min="4097" max="4097" width="3.125" style="546" customWidth="1"/>
    <col min="4098" max="4098" width="21.25" style="546" customWidth="1"/>
    <col min="4099" max="4099" width="0" style="546" hidden="1" customWidth="1"/>
    <col min="4100" max="4101" width="16.875" style="546" customWidth="1"/>
    <col min="4102" max="4102" width="2.75" style="546" customWidth="1"/>
    <col min="4103" max="4103" width="3" style="546" customWidth="1"/>
    <col min="4104" max="4104" width="21.25" style="546" customWidth="1"/>
    <col min="4105" max="4105" width="0" style="546" hidden="1" customWidth="1"/>
    <col min="4106" max="4106" width="14.875" style="546" customWidth="1"/>
    <col min="4107" max="4107" width="17" style="546" customWidth="1"/>
    <col min="4108" max="4109" width="14.75" style="546" customWidth="1"/>
    <col min="4110" max="4352" width="8.5" style="546"/>
    <col min="4353" max="4353" width="3.125" style="546" customWidth="1"/>
    <col min="4354" max="4354" width="21.25" style="546" customWidth="1"/>
    <col min="4355" max="4355" width="0" style="546" hidden="1" customWidth="1"/>
    <col min="4356" max="4357" width="16.875" style="546" customWidth="1"/>
    <col min="4358" max="4358" width="2.75" style="546" customWidth="1"/>
    <col min="4359" max="4359" width="3" style="546" customWidth="1"/>
    <col min="4360" max="4360" width="21.25" style="546" customWidth="1"/>
    <col min="4361" max="4361" width="0" style="546" hidden="1" customWidth="1"/>
    <col min="4362" max="4362" width="14.875" style="546" customWidth="1"/>
    <col min="4363" max="4363" width="17" style="546" customWidth="1"/>
    <col min="4364" max="4365" width="14.75" style="546" customWidth="1"/>
    <col min="4366" max="4608" width="8.5" style="546"/>
    <col min="4609" max="4609" width="3.125" style="546" customWidth="1"/>
    <col min="4610" max="4610" width="21.25" style="546" customWidth="1"/>
    <col min="4611" max="4611" width="0" style="546" hidden="1" customWidth="1"/>
    <col min="4612" max="4613" width="16.875" style="546" customWidth="1"/>
    <col min="4614" max="4614" width="2.75" style="546" customWidth="1"/>
    <col min="4615" max="4615" width="3" style="546" customWidth="1"/>
    <col min="4616" max="4616" width="21.25" style="546" customWidth="1"/>
    <col min="4617" max="4617" width="0" style="546" hidden="1" customWidth="1"/>
    <col min="4618" max="4618" width="14.875" style="546" customWidth="1"/>
    <col min="4619" max="4619" width="17" style="546" customWidth="1"/>
    <col min="4620" max="4621" width="14.75" style="546" customWidth="1"/>
    <col min="4622" max="4864" width="8.5" style="546"/>
    <col min="4865" max="4865" width="3.125" style="546" customWidth="1"/>
    <col min="4866" max="4866" width="21.25" style="546" customWidth="1"/>
    <col min="4867" max="4867" width="0" style="546" hidden="1" customWidth="1"/>
    <col min="4868" max="4869" width="16.875" style="546" customWidth="1"/>
    <col min="4870" max="4870" width="2.75" style="546" customWidth="1"/>
    <col min="4871" max="4871" width="3" style="546" customWidth="1"/>
    <col min="4872" max="4872" width="21.25" style="546" customWidth="1"/>
    <col min="4873" max="4873" width="0" style="546" hidden="1" customWidth="1"/>
    <col min="4874" max="4874" width="14.875" style="546" customWidth="1"/>
    <col min="4875" max="4875" width="17" style="546" customWidth="1"/>
    <col min="4876" max="4877" width="14.75" style="546" customWidth="1"/>
    <col min="4878" max="5120" width="8.5" style="546"/>
    <col min="5121" max="5121" width="3.125" style="546" customWidth="1"/>
    <col min="5122" max="5122" width="21.25" style="546" customWidth="1"/>
    <col min="5123" max="5123" width="0" style="546" hidden="1" customWidth="1"/>
    <col min="5124" max="5125" width="16.875" style="546" customWidth="1"/>
    <col min="5126" max="5126" width="2.75" style="546" customWidth="1"/>
    <col min="5127" max="5127" width="3" style="546" customWidth="1"/>
    <col min="5128" max="5128" width="21.25" style="546" customWidth="1"/>
    <col min="5129" max="5129" width="0" style="546" hidden="1" customWidth="1"/>
    <col min="5130" max="5130" width="14.875" style="546" customWidth="1"/>
    <col min="5131" max="5131" width="17" style="546" customWidth="1"/>
    <col min="5132" max="5133" width="14.75" style="546" customWidth="1"/>
    <col min="5134" max="5376" width="8.5" style="546"/>
    <col min="5377" max="5377" width="3.125" style="546" customWidth="1"/>
    <col min="5378" max="5378" width="21.25" style="546" customWidth="1"/>
    <col min="5379" max="5379" width="0" style="546" hidden="1" customWidth="1"/>
    <col min="5380" max="5381" width="16.875" style="546" customWidth="1"/>
    <col min="5382" max="5382" width="2.75" style="546" customWidth="1"/>
    <col min="5383" max="5383" width="3" style="546" customWidth="1"/>
    <col min="5384" max="5384" width="21.25" style="546" customWidth="1"/>
    <col min="5385" max="5385" width="0" style="546" hidden="1" customWidth="1"/>
    <col min="5386" max="5386" width="14.875" style="546" customWidth="1"/>
    <col min="5387" max="5387" width="17" style="546" customWidth="1"/>
    <col min="5388" max="5389" width="14.75" style="546" customWidth="1"/>
    <col min="5390" max="5632" width="8.5" style="546"/>
    <col min="5633" max="5633" width="3.125" style="546" customWidth="1"/>
    <col min="5634" max="5634" width="21.25" style="546" customWidth="1"/>
    <col min="5635" max="5635" width="0" style="546" hidden="1" customWidth="1"/>
    <col min="5636" max="5637" width="16.875" style="546" customWidth="1"/>
    <col min="5638" max="5638" width="2.75" style="546" customWidth="1"/>
    <col min="5639" max="5639" width="3" style="546" customWidth="1"/>
    <col min="5640" max="5640" width="21.25" style="546" customWidth="1"/>
    <col min="5641" max="5641" width="0" style="546" hidden="1" customWidth="1"/>
    <col min="5642" max="5642" width="14.875" style="546" customWidth="1"/>
    <col min="5643" max="5643" width="17" style="546" customWidth="1"/>
    <col min="5644" max="5645" width="14.75" style="546" customWidth="1"/>
    <col min="5646" max="5888" width="8.5" style="546"/>
    <col min="5889" max="5889" width="3.125" style="546" customWidth="1"/>
    <col min="5890" max="5890" width="21.25" style="546" customWidth="1"/>
    <col min="5891" max="5891" width="0" style="546" hidden="1" customWidth="1"/>
    <col min="5892" max="5893" width="16.875" style="546" customWidth="1"/>
    <col min="5894" max="5894" width="2.75" style="546" customWidth="1"/>
    <col min="5895" max="5895" width="3" style="546" customWidth="1"/>
    <col min="5896" max="5896" width="21.25" style="546" customWidth="1"/>
    <col min="5897" max="5897" width="0" style="546" hidden="1" customWidth="1"/>
    <col min="5898" max="5898" width="14.875" style="546" customWidth="1"/>
    <col min="5899" max="5899" width="17" style="546" customWidth="1"/>
    <col min="5900" max="5901" width="14.75" style="546" customWidth="1"/>
    <col min="5902" max="6144" width="8.5" style="546"/>
    <col min="6145" max="6145" width="3.125" style="546" customWidth="1"/>
    <col min="6146" max="6146" width="21.25" style="546" customWidth="1"/>
    <col min="6147" max="6147" width="0" style="546" hidden="1" customWidth="1"/>
    <col min="6148" max="6149" width="16.875" style="546" customWidth="1"/>
    <col min="6150" max="6150" width="2.75" style="546" customWidth="1"/>
    <col min="6151" max="6151" width="3" style="546" customWidth="1"/>
    <col min="6152" max="6152" width="21.25" style="546" customWidth="1"/>
    <col min="6153" max="6153" width="0" style="546" hidden="1" customWidth="1"/>
    <col min="6154" max="6154" width="14.875" style="546" customWidth="1"/>
    <col min="6155" max="6155" width="17" style="546" customWidth="1"/>
    <col min="6156" max="6157" width="14.75" style="546" customWidth="1"/>
    <col min="6158" max="6400" width="8.5" style="546"/>
    <col min="6401" max="6401" width="3.125" style="546" customWidth="1"/>
    <col min="6402" max="6402" width="21.25" style="546" customWidth="1"/>
    <col min="6403" max="6403" width="0" style="546" hidden="1" customWidth="1"/>
    <col min="6404" max="6405" width="16.875" style="546" customWidth="1"/>
    <col min="6406" max="6406" width="2.75" style="546" customWidth="1"/>
    <col min="6407" max="6407" width="3" style="546" customWidth="1"/>
    <col min="6408" max="6408" width="21.25" style="546" customWidth="1"/>
    <col min="6409" max="6409" width="0" style="546" hidden="1" customWidth="1"/>
    <col min="6410" max="6410" width="14.875" style="546" customWidth="1"/>
    <col min="6411" max="6411" width="17" style="546" customWidth="1"/>
    <col min="6412" max="6413" width="14.75" style="546" customWidth="1"/>
    <col min="6414" max="6656" width="8.5" style="546"/>
    <col min="6657" max="6657" width="3.125" style="546" customWidth="1"/>
    <col min="6658" max="6658" width="21.25" style="546" customWidth="1"/>
    <col min="6659" max="6659" width="0" style="546" hidden="1" customWidth="1"/>
    <col min="6660" max="6661" width="16.875" style="546" customWidth="1"/>
    <col min="6662" max="6662" width="2.75" style="546" customWidth="1"/>
    <col min="6663" max="6663" width="3" style="546" customWidth="1"/>
    <col min="6664" max="6664" width="21.25" style="546" customWidth="1"/>
    <col min="6665" max="6665" width="0" style="546" hidden="1" customWidth="1"/>
    <col min="6666" max="6666" width="14.875" style="546" customWidth="1"/>
    <col min="6667" max="6667" width="17" style="546" customWidth="1"/>
    <col min="6668" max="6669" width="14.75" style="546" customWidth="1"/>
    <col min="6670" max="6912" width="8.5" style="546"/>
    <col min="6913" max="6913" width="3.125" style="546" customWidth="1"/>
    <col min="6914" max="6914" width="21.25" style="546" customWidth="1"/>
    <col min="6915" max="6915" width="0" style="546" hidden="1" customWidth="1"/>
    <col min="6916" max="6917" width="16.875" style="546" customWidth="1"/>
    <col min="6918" max="6918" width="2.75" style="546" customWidth="1"/>
    <col min="6919" max="6919" width="3" style="546" customWidth="1"/>
    <col min="6920" max="6920" width="21.25" style="546" customWidth="1"/>
    <col min="6921" max="6921" width="0" style="546" hidden="1" customWidth="1"/>
    <col min="6922" max="6922" width="14.875" style="546" customWidth="1"/>
    <col min="6923" max="6923" width="17" style="546" customWidth="1"/>
    <col min="6924" max="6925" width="14.75" style="546" customWidth="1"/>
    <col min="6926" max="7168" width="8.5" style="546"/>
    <col min="7169" max="7169" width="3.125" style="546" customWidth="1"/>
    <col min="7170" max="7170" width="21.25" style="546" customWidth="1"/>
    <col min="7171" max="7171" width="0" style="546" hidden="1" customWidth="1"/>
    <col min="7172" max="7173" width="16.875" style="546" customWidth="1"/>
    <col min="7174" max="7174" width="2.75" style="546" customWidth="1"/>
    <col min="7175" max="7175" width="3" style="546" customWidth="1"/>
    <col min="7176" max="7176" width="21.25" style="546" customWidth="1"/>
    <col min="7177" max="7177" width="0" style="546" hidden="1" customWidth="1"/>
    <col min="7178" max="7178" width="14.875" style="546" customWidth="1"/>
    <col min="7179" max="7179" width="17" style="546" customWidth="1"/>
    <col min="7180" max="7181" width="14.75" style="546" customWidth="1"/>
    <col min="7182" max="7424" width="8.5" style="546"/>
    <col min="7425" max="7425" width="3.125" style="546" customWidth="1"/>
    <col min="7426" max="7426" width="21.25" style="546" customWidth="1"/>
    <col min="7427" max="7427" width="0" style="546" hidden="1" customWidth="1"/>
    <col min="7428" max="7429" width="16.875" style="546" customWidth="1"/>
    <col min="7430" max="7430" width="2.75" style="546" customWidth="1"/>
    <col min="7431" max="7431" width="3" style="546" customWidth="1"/>
    <col min="7432" max="7432" width="21.25" style="546" customWidth="1"/>
    <col min="7433" max="7433" width="0" style="546" hidden="1" customWidth="1"/>
    <col min="7434" max="7434" width="14.875" style="546" customWidth="1"/>
    <col min="7435" max="7435" width="17" style="546" customWidth="1"/>
    <col min="7436" max="7437" width="14.75" style="546" customWidth="1"/>
    <col min="7438" max="7680" width="8.5" style="546"/>
    <col min="7681" max="7681" width="3.125" style="546" customWidth="1"/>
    <col min="7682" max="7682" width="21.25" style="546" customWidth="1"/>
    <col min="7683" max="7683" width="0" style="546" hidden="1" customWidth="1"/>
    <col min="7684" max="7685" width="16.875" style="546" customWidth="1"/>
    <col min="7686" max="7686" width="2.75" style="546" customWidth="1"/>
    <col min="7687" max="7687" width="3" style="546" customWidth="1"/>
    <col min="7688" max="7688" width="21.25" style="546" customWidth="1"/>
    <col min="7689" max="7689" width="0" style="546" hidden="1" customWidth="1"/>
    <col min="7690" max="7690" width="14.875" style="546" customWidth="1"/>
    <col min="7691" max="7691" width="17" style="546" customWidth="1"/>
    <col min="7692" max="7693" width="14.75" style="546" customWidth="1"/>
    <col min="7694" max="7936" width="8.5" style="546"/>
    <col min="7937" max="7937" width="3.125" style="546" customWidth="1"/>
    <col min="7938" max="7938" width="21.25" style="546" customWidth="1"/>
    <col min="7939" max="7939" width="0" style="546" hidden="1" customWidth="1"/>
    <col min="7940" max="7941" width="16.875" style="546" customWidth="1"/>
    <col min="7942" max="7942" width="2.75" style="546" customWidth="1"/>
    <col min="7943" max="7943" width="3" style="546" customWidth="1"/>
    <col min="7944" max="7944" width="21.25" style="546" customWidth="1"/>
    <col min="7945" max="7945" width="0" style="546" hidden="1" customWidth="1"/>
    <col min="7946" max="7946" width="14.875" style="546" customWidth="1"/>
    <col min="7947" max="7947" width="17" style="546" customWidth="1"/>
    <col min="7948" max="7949" width="14.75" style="546" customWidth="1"/>
    <col min="7950" max="8192" width="8.5" style="546"/>
    <col min="8193" max="8193" width="3.125" style="546" customWidth="1"/>
    <col min="8194" max="8194" width="21.25" style="546" customWidth="1"/>
    <col min="8195" max="8195" width="0" style="546" hidden="1" customWidth="1"/>
    <col min="8196" max="8197" width="16.875" style="546" customWidth="1"/>
    <col min="8198" max="8198" width="2.75" style="546" customWidth="1"/>
    <col min="8199" max="8199" width="3" style="546" customWidth="1"/>
    <col min="8200" max="8200" width="21.25" style="546" customWidth="1"/>
    <col min="8201" max="8201" width="0" style="546" hidden="1" customWidth="1"/>
    <col min="8202" max="8202" width="14.875" style="546" customWidth="1"/>
    <col min="8203" max="8203" width="17" style="546" customWidth="1"/>
    <col min="8204" max="8205" width="14.75" style="546" customWidth="1"/>
    <col min="8206" max="8448" width="8.5" style="546"/>
    <col min="8449" max="8449" width="3.125" style="546" customWidth="1"/>
    <col min="8450" max="8450" width="21.25" style="546" customWidth="1"/>
    <col min="8451" max="8451" width="0" style="546" hidden="1" customWidth="1"/>
    <col min="8452" max="8453" width="16.875" style="546" customWidth="1"/>
    <col min="8454" max="8454" width="2.75" style="546" customWidth="1"/>
    <col min="8455" max="8455" width="3" style="546" customWidth="1"/>
    <col min="8456" max="8456" width="21.25" style="546" customWidth="1"/>
    <col min="8457" max="8457" width="0" style="546" hidden="1" customWidth="1"/>
    <col min="8458" max="8458" width="14.875" style="546" customWidth="1"/>
    <col min="8459" max="8459" width="17" style="546" customWidth="1"/>
    <col min="8460" max="8461" width="14.75" style="546" customWidth="1"/>
    <col min="8462" max="8704" width="8.5" style="546"/>
    <col min="8705" max="8705" width="3.125" style="546" customWidth="1"/>
    <col min="8706" max="8706" width="21.25" style="546" customWidth="1"/>
    <col min="8707" max="8707" width="0" style="546" hidden="1" customWidth="1"/>
    <col min="8708" max="8709" width="16.875" style="546" customWidth="1"/>
    <col min="8710" max="8710" width="2.75" style="546" customWidth="1"/>
    <col min="8711" max="8711" width="3" style="546" customWidth="1"/>
    <col min="8712" max="8712" width="21.25" style="546" customWidth="1"/>
    <col min="8713" max="8713" width="0" style="546" hidden="1" customWidth="1"/>
    <col min="8714" max="8714" width="14.875" style="546" customWidth="1"/>
    <col min="8715" max="8715" width="17" style="546" customWidth="1"/>
    <col min="8716" max="8717" width="14.75" style="546" customWidth="1"/>
    <col min="8718" max="8960" width="8.5" style="546"/>
    <col min="8961" max="8961" width="3.125" style="546" customWidth="1"/>
    <col min="8962" max="8962" width="21.25" style="546" customWidth="1"/>
    <col min="8963" max="8963" width="0" style="546" hidden="1" customWidth="1"/>
    <col min="8964" max="8965" width="16.875" style="546" customWidth="1"/>
    <col min="8966" max="8966" width="2.75" style="546" customWidth="1"/>
    <col min="8967" max="8967" width="3" style="546" customWidth="1"/>
    <col min="8968" max="8968" width="21.25" style="546" customWidth="1"/>
    <col min="8969" max="8969" width="0" style="546" hidden="1" customWidth="1"/>
    <col min="8970" max="8970" width="14.875" style="546" customWidth="1"/>
    <col min="8971" max="8971" width="17" style="546" customWidth="1"/>
    <col min="8972" max="8973" width="14.75" style="546" customWidth="1"/>
    <col min="8974" max="9216" width="8.5" style="546"/>
    <col min="9217" max="9217" width="3.125" style="546" customWidth="1"/>
    <col min="9218" max="9218" width="21.25" style="546" customWidth="1"/>
    <col min="9219" max="9219" width="0" style="546" hidden="1" customWidth="1"/>
    <col min="9220" max="9221" width="16.875" style="546" customWidth="1"/>
    <col min="9222" max="9222" width="2.75" style="546" customWidth="1"/>
    <col min="9223" max="9223" width="3" style="546" customWidth="1"/>
    <col min="9224" max="9224" width="21.25" style="546" customWidth="1"/>
    <col min="9225" max="9225" width="0" style="546" hidden="1" customWidth="1"/>
    <col min="9226" max="9226" width="14.875" style="546" customWidth="1"/>
    <col min="9227" max="9227" width="17" style="546" customWidth="1"/>
    <col min="9228" max="9229" width="14.75" style="546" customWidth="1"/>
    <col min="9230" max="9472" width="8.5" style="546"/>
    <col min="9473" max="9473" width="3.125" style="546" customWidth="1"/>
    <col min="9474" max="9474" width="21.25" style="546" customWidth="1"/>
    <col min="9475" max="9475" width="0" style="546" hidden="1" customWidth="1"/>
    <col min="9476" max="9477" width="16.875" style="546" customWidth="1"/>
    <col min="9478" max="9478" width="2.75" style="546" customWidth="1"/>
    <col min="9479" max="9479" width="3" style="546" customWidth="1"/>
    <col min="9480" max="9480" width="21.25" style="546" customWidth="1"/>
    <col min="9481" max="9481" width="0" style="546" hidden="1" customWidth="1"/>
    <col min="9482" max="9482" width="14.875" style="546" customWidth="1"/>
    <col min="9483" max="9483" width="17" style="546" customWidth="1"/>
    <col min="9484" max="9485" width="14.75" style="546" customWidth="1"/>
    <col min="9486" max="9728" width="8.5" style="546"/>
    <col min="9729" max="9729" width="3.125" style="546" customWidth="1"/>
    <col min="9730" max="9730" width="21.25" style="546" customWidth="1"/>
    <col min="9731" max="9731" width="0" style="546" hidden="1" customWidth="1"/>
    <col min="9732" max="9733" width="16.875" style="546" customWidth="1"/>
    <col min="9734" max="9734" width="2.75" style="546" customWidth="1"/>
    <col min="9735" max="9735" width="3" style="546" customWidth="1"/>
    <col min="9736" max="9736" width="21.25" style="546" customWidth="1"/>
    <col min="9737" max="9737" width="0" style="546" hidden="1" customWidth="1"/>
    <col min="9738" max="9738" width="14.875" style="546" customWidth="1"/>
    <col min="9739" max="9739" width="17" style="546" customWidth="1"/>
    <col min="9740" max="9741" width="14.75" style="546" customWidth="1"/>
    <col min="9742" max="9984" width="8.5" style="546"/>
    <col min="9985" max="9985" width="3.125" style="546" customWidth="1"/>
    <col min="9986" max="9986" width="21.25" style="546" customWidth="1"/>
    <col min="9987" max="9987" width="0" style="546" hidden="1" customWidth="1"/>
    <col min="9988" max="9989" width="16.875" style="546" customWidth="1"/>
    <col min="9990" max="9990" width="2.75" style="546" customWidth="1"/>
    <col min="9991" max="9991" width="3" style="546" customWidth="1"/>
    <col min="9992" max="9992" width="21.25" style="546" customWidth="1"/>
    <col min="9993" max="9993" width="0" style="546" hidden="1" customWidth="1"/>
    <col min="9994" max="9994" width="14.875" style="546" customWidth="1"/>
    <col min="9995" max="9995" width="17" style="546" customWidth="1"/>
    <col min="9996" max="9997" width="14.75" style="546" customWidth="1"/>
    <col min="9998" max="10240" width="8.5" style="546"/>
    <col min="10241" max="10241" width="3.125" style="546" customWidth="1"/>
    <col min="10242" max="10242" width="21.25" style="546" customWidth="1"/>
    <col min="10243" max="10243" width="0" style="546" hidden="1" customWidth="1"/>
    <col min="10244" max="10245" width="16.875" style="546" customWidth="1"/>
    <col min="10246" max="10246" width="2.75" style="546" customWidth="1"/>
    <col min="10247" max="10247" width="3" style="546" customWidth="1"/>
    <col min="10248" max="10248" width="21.25" style="546" customWidth="1"/>
    <col min="10249" max="10249" width="0" style="546" hidden="1" customWidth="1"/>
    <col min="10250" max="10250" width="14.875" style="546" customWidth="1"/>
    <col min="10251" max="10251" width="17" style="546" customWidth="1"/>
    <col min="10252" max="10253" width="14.75" style="546" customWidth="1"/>
    <col min="10254" max="10496" width="8.5" style="546"/>
    <col min="10497" max="10497" width="3.125" style="546" customWidth="1"/>
    <col min="10498" max="10498" width="21.25" style="546" customWidth="1"/>
    <col min="10499" max="10499" width="0" style="546" hidden="1" customWidth="1"/>
    <col min="10500" max="10501" width="16.875" style="546" customWidth="1"/>
    <col min="10502" max="10502" width="2.75" style="546" customWidth="1"/>
    <col min="10503" max="10503" width="3" style="546" customWidth="1"/>
    <col min="10504" max="10504" width="21.25" style="546" customWidth="1"/>
    <col min="10505" max="10505" width="0" style="546" hidden="1" customWidth="1"/>
    <col min="10506" max="10506" width="14.875" style="546" customWidth="1"/>
    <col min="10507" max="10507" width="17" style="546" customWidth="1"/>
    <col min="10508" max="10509" width="14.75" style="546" customWidth="1"/>
    <col min="10510" max="10752" width="8.5" style="546"/>
    <col min="10753" max="10753" width="3.125" style="546" customWidth="1"/>
    <col min="10754" max="10754" width="21.25" style="546" customWidth="1"/>
    <col min="10755" max="10755" width="0" style="546" hidden="1" customWidth="1"/>
    <col min="10756" max="10757" width="16.875" style="546" customWidth="1"/>
    <col min="10758" max="10758" width="2.75" style="546" customWidth="1"/>
    <col min="10759" max="10759" width="3" style="546" customWidth="1"/>
    <col min="10760" max="10760" width="21.25" style="546" customWidth="1"/>
    <col min="10761" max="10761" width="0" style="546" hidden="1" customWidth="1"/>
    <col min="10762" max="10762" width="14.875" style="546" customWidth="1"/>
    <col min="10763" max="10763" width="17" style="546" customWidth="1"/>
    <col min="10764" max="10765" width="14.75" style="546" customWidth="1"/>
    <col min="10766" max="11008" width="8.5" style="546"/>
    <col min="11009" max="11009" width="3.125" style="546" customWidth="1"/>
    <col min="11010" max="11010" width="21.25" style="546" customWidth="1"/>
    <col min="11011" max="11011" width="0" style="546" hidden="1" customWidth="1"/>
    <col min="11012" max="11013" width="16.875" style="546" customWidth="1"/>
    <col min="11014" max="11014" width="2.75" style="546" customWidth="1"/>
    <col min="11015" max="11015" width="3" style="546" customWidth="1"/>
    <col min="11016" max="11016" width="21.25" style="546" customWidth="1"/>
    <col min="11017" max="11017" width="0" style="546" hidden="1" customWidth="1"/>
    <col min="11018" max="11018" width="14.875" style="546" customWidth="1"/>
    <col min="11019" max="11019" width="17" style="546" customWidth="1"/>
    <col min="11020" max="11021" width="14.75" style="546" customWidth="1"/>
    <col min="11022" max="11264" width="8.5" style="546"/>
    <col min="11265" max="11265" width="3.125" style="546" customWidth="1"/>
    <col min="11266" max="11266" width="21.25" style="546" customWidth="1"/>
    <col min="11267" max="11267" width="0" style="546" hidden="1" customWidth="1"/>
    <col min="11268" max="11269" width="16.875" style="546" customWidth="1"/>
    <col min="11270" max="11270" width="2.75" style="546" customWidth="1"/>
    <col min="11271" max="11271" width="3" style="546" customWidth="1"/>
    <col min="11272" max="11272" width="21.25" style="546" customWidth="1"/>
    <col min="11273" max="11273" width="0" style="546" hidden="1" customWidth="1"/>
    <col min="11274" max="11274" width="14.875" style="546" customWidth="1"/>
    <col min="11275" max="11275" width="17" style="546" customWidth="1"/>
    <col min="11276" max="11277" width="14.75" style="546" customWidth="1"/>
    <col min="11278" max="11520" width="8.5" style="546"/>
    <col min="11521" max="11521" width="3.125" style="546" customWidth="1"/>
    <col min="11522" max="11522" width="21.25" style="546" customWidth="1"/>
    <col min="11523" max="11523" width="0" style="546" hidden="1" customWidth="1"/>
    <col min="11524" max="11525" width="16.875" style="546" customWidth="1"/>
    <col min="11526" max="11526" width="2.75" style="546" customWidth="1"/>
    <col min="11527" max="11527" width="3" style="546" customWidth="1"/>
    <col min="11528" max="11528" width="21.25" style="546" customWidth="1"/>
    <col min="11529" max="11529" width="0" style="546" hidden="1" customWidth="1"/>
    <col min="11530" max="11530" width="14.875" style="546" customWidth="1"/>
    <col min="11531" max="11531" width="17" style="546" customWidth="1"/>
    <col min="11532" max="11533" width="14.75" style="546" customWidth="1"/>
    <col min="11534" max="11776" width="8.5" style="546"/>
    <col min="11777" max="11777" width="3.125" style="546" customWidth="1"/>
    <col min="11778" max="11778" width="21.25" style="546" customWidth="1"/>
    <col min="11779" max="11779" width="0" style="546" hidden="1" customWidth="1"/>
    <col min="11780" max="11781" width="16.875" style="546" customWidth="1"/>
    <col min="11782" max="11782" width="2.75" style="546" customWidth="1"/>
    <col min="11783" max="11783" width="3" style="546" customWidth="1"/>
    <col min="11784" max="11784" width="21.25" style="546" customWidth="1"/>
    <col min="11785" max="11785" width="0" style="546" hidden="1" customWidth="1"/>
    <col min="11786" max="11786" width="14.875" style="546" customWidth="1"/>
    <col min="11787" max="11787" width="17" style="546" customWidth="1"/>
    <col min="11788" max="11789" width="14.75" style="546" customWidth="1"/>
    <col min="11790" max="12032" width="8.5" style="546"/>
    <col min="12033" max="12033" width="3.125" style="546" customWidth="1"/>
    <col min="12034" max="12034" width="21.25" style="546" customWidth="1"/>
    <col min="12035" max="12035" width="0" style="546" hidden="1" customWidth="1"/>
    <col min="12036" max="12037" width="16.875" style="546" customWidth="1"/>
    <col min="12038" max="12038" width="2.75" style="546" customWidth="1"/>
    <col min="12039" max="12039" width="3" style="546" customWidth="1"/>
    <col min="12040" max="12040" width="21.25" style="546" customWidth="1"/>
    <col min="12041" max="12041" width="0" style="546" hidden="1" customWidth="1"/>
    <col min="12042" max="12042" width="14.875" style="546" customWidth="1"/>
    <col min="12043" max="12043" width="17" style="546" customWidth="1"/>
    <col min="12044" max="12045" width="14.75" style="546" customWidth="1"/>
    <col min="12046" max="12288" width="8.5" style="546"/>
    <col min="12289" max="12289" width="3.125" style="546" customWidth="1"/>
    <col min="12290" max="12290" width="21.25" style="546" customWidth="1"/>
    <col min="12291" max="12291" width="0" style="546" hidden="1" customWidth="1"/>
    <col min="12292" max="12293" width="16.875" style="546" customWidth="1"/>
    <col min="12294" max="12294" width="2.75" style="546" customWidth="1"/>
    <col min="12295" max="12295" width="3" style="546" customWidth="1"/>
    <col min="12296" max="12296" width="21.25" style="546" customWidth="1"/>
    <col min="12297" max="12297" width="0" style="546" hidden="1" customWidth="1"/>
    <col min="12298" max="12298" width="14.875" style="546" customWidth="1"/>
    <col min="12299" max="12299" width="17" style="546" customWidth="1"/>
    <col min="12300" max="12301" width="14.75" style="546" customWidth="1"/>
    <col min="12302" max="12544" width="8.5" style="546"/>
    <col min="12545" max="12545" width="3.125" style="546" customWidth="1"/>
    <col min="12546" max="12546" width="21.25" style="546" customWidth="1"/>
    <col min="12547" max="12547" width="0" style="546" hidden="1" customWidth="1"/>
    <col min="12548" max="12549" width="16.875" style="546" customWidth="1"/>
    <col min="12550" max="12550" width="2.75" style="546" customWidth="1"/>
    <col min="12551" max="12551" width="3" style="546" customWidth="1"/>
    <col min="12552" max="12552" width="21.25" style="546" customWidth="1"/>
    <col min="12553" max="12553" width="0" style="546" hidden="1" customWidth="1"/>
    <col min="12554" max="12554" width="14.875" style="546" customWidth="1"/>
    <col min="12555" max="12555" width="17" style="546" customWidth="1"/>
    <col min="12556" max="12557" width="14.75" style="546" customWidth="1"/>
    <col min="12558" max="12800" width="8.5" style="546"/>
    <col min="12801" max="12801" width="3.125" style="546" customWidth="1"/>
    <col min="12802" max="12802" width="21.25" style="546" customWidth="1"/>
    <col min="12803" max="12803" width="0" style="546" hidden="1" customWidth="1"/>
    <col min="12804" max="12805" width="16.875" style="546" customWidth="1"/>
    <col min="12806" max="12806" width="2.75" style="546" customWidth="1"/>
    <col min="12807" max="12807" width="3" style="546" customWidth="1"/>
    <col min="12808" max="12808" width="21.25" style="546" customWidth="1"/>
    <col min="12809" max="12809" width="0" style="546" hidden="1" customWidth="1"/>
    <col min="12810" max="12810" width="14.875" style="546" customWidth="1"/>
    <col min="12811" max="12811" width="17" style="546" customWidth="1"/>
    <col min="12812" max="12813" width="14.75" style="546" customWidth="1"/>
    <col min="12814" max="13056" width="8.5" style="546"/>
    <col min="13057" max="13057" width="3.125" style="546" customWidth="1"/>
    <col min="13058" max="13058" width="21.25" style="546" customWidth="1"/>
    <col min="13059" max="13059" width="0" style="546" hidden="1" customWidth="1"/>
    <col min="13060" max="13061" width="16.875" style="546" customWidth="1"/>
    <col min="13062" max="13062" width="2.75" style="546" customWidth="1"/>
    <col min="13063" max="13063" width="3" style="546" customWidth="1"/>
    <col min="13064" max="13064" width="21.25" style="546" customWidth="1"/>
    <col min="13065" max="13065" width="0" style="546" hidden="1" customWidth="1"/>
    <col min="13066" max="13066" width="14.875" style="546" customWidth="1"/>
    <col min="13067" max="13067" width="17" style="546" customWidth="1"/>
    <col min="13068" max="13069" width="14.75" style="546" customWidth="1"/>
    <col min="13070" max="13312" width="8.5" style="546"/>
    <col min="13313" max="13313" width="3.125" style="546" customWidth="1"/>
    <col min="13314" max="13314" width="21.25" style="546" customWidth="1"/>
    <col min="13315" max="13315" width="0" style="546" hidden="1" customWidth="1"/>
    <col min="13316" max="13317" width="16.875" style="546" customWidth="1"/>
    <col min="13318" max="13318" width="2.75" style="546" customWidth="1"/>
    <col min="13319" max="13319" width="3" style="546" customWidth="1"/>
    <col min="13320" max="13320" width="21.25" style="546" customWidth="1"/>
    <col min="13321" max="13321" width="0" style="546" hidden="1" customWidth="1"/>
    <col min="13322" max="13322" width="14.875" style="546" customWidth="1"/>
    <col min="13323" max="13323" width="17" style="546" customWidth="1"/>
    <col min="13324" max="13325" width="14.75" style="546" customWidth="1"/>
    <col min="13326" max="13568" width="8.5" style="546"/>
    <col min="13569" max="13569" width="3.125" style="546" customWidth="1"/>
    <col min="13570" max="13570" width="21.25" style="546" customWidth="1"/>
    <col min="13571" max="13571" width="0" style="546" hidden="1" customWidth="1"/>
    <col min="13572" max="13573" width="16.875" style="546" customWidth="1"/>
    <col min="13574" max="13574" width="2.75" style="546" customWidth="1"/>
    <col min="13575" max="13575" width="3" style="546" customWidth="1"/>
    <col min="13576" max="13576" width="21.25" style="546" customWidth="1"/>
    <col min="13577" max="13577" width="0" style="546" hidden="1" customWidth="1"/>
    <col min="13578" max="13578" width="14.875" style="546" customWidth="1"/>
    <col min="13579" max="13579" width="17" style="546" customWidth="1"/>
    <col min="13580" max="13581" width="14.75" style="546" customWidth="1"/>
    <col min="13582" max="13824" width="8.5" style="546"/>
    <col min="13825" max="13825" width="3.125" style="546" customWidth="1"/>
    <col min="13826" max="13826" width="21.25" style="546" customWidth="1"/>
    <col min="13827" max="13827" width="0" style="546" hidden="1" customWidth="1"/>
    <col min="13828" max="13829" width="16.875" style="546" customWidth="1"/>
    <col min="13830" max="13830" width="2.75" style="546" customWidth="1"/>
    <col min="13831" max="13831" width="3" style="546" customWidth="1"/>
    <col min="13832" max="13832" width="21.25" style="546" customWidth="1"/>
    <col min="13833" max="13833" width="0" style="546" hidden="1" customWidth="1"/>
    <col min="13834" max="13834" width="14.875" style="546" customWidth="1"/>
    <col min="13835" max="13835" width="17" style="546" customWidth="1"/>
    <col min="13836" max="13837" width="14.75" style="546" customWidth="1"/>
    <col min="13838" max="14080" width="8.5" style="546"/>
    <col min="14081" max="14081" width="3.125" style="546" customWidth="1"/>
    <col min="14082" max="14082" width="21.25" style="546" customWidth="1"/>
    <col min="14083" max="14083" width="0" style="546" hidden="1" customWidth="1"/>
    <col min="14084" max="14085" width="16.875" style="546" customWidth="1"/>
    <col min="14086" max="14086" width="2.75" style="546" customWidth="1"/>
    <col min="14087" max="14087" width="3" style="546" customWidth="1"/>
    <col min="14088" max="14088" width="21.25" style="546" customWidth="1"/>
    <col min="14089" max="14089" width="0" style="546" hidden="1" customWidth="1"/>
    <col min="14090" max="14090" width="14.875" style="546" customWidth="1"/>
    <col min="14091" max="14091" width="17" style="546" customWidth="1"/>
    <col min="14092" max="14093" width="14.75" style="546" customWidth="1"/>
    <col min="14094" max="14336" width="8.5" style="546"/>
    <col min="14337" max="14337" width="3.125" style="546" customWidth="1"/>
    <col min="14338" max="14338" width="21.25" style="546" customWidth="1"/>
    <col min="14339" max="14339" width="0" style="546" hidden="1" customWidth="1"/>
    <col min="14340" max="14341" width="16.875" style="546" customWidth="1"/>
    <col min="14342" max="14342" width="2.75" style="546" customWidth="1"/>
    <col min="14343" max="14343" width="3" style="546" customWidth="1"/>
    <col min="14344" max="14344" width="21.25" style="546" customWidth="1"/>
    <col min="14345" max="14345" width="0" style="546" hidden="1" customWidth="1"/>
    <col min="14346" max="14346" width="14.875" style="546" customWidth="1"/>
    <col min="14347" max="14347" width="17" style="546" customWidth="1"/>
    <col min="14348" max="14349" width="14.75" style="546" customWidth="1"/>
    <col min="14350" max="14592" width="8.5" style="546"/>
    <col min="14593" max="14593" width="3.125" style="546" customWidth="1"/>
    <col min="14594" max="14594" width="21.25" style="546" customWidth="1"/>
    <col min="14595" max="14595" width="0" style="546" hidden="1" customWidth="1"/>
    <col min="14596" max="14597" width="16.875" style="546" customWidth="1"/>
    <col min="14598" max="14598" width="2.75" style="546" customWidth="1"/>
    <col min="14599" max="14599" width="3" style="546" customWidth="1"/>
    <col min="14600" max="14600" width="21.25" style="546" customWidth="1"/>
    <col min="14601" max="14601" width="0" style="546" hidden="1" customWidth="1"/>
    <col min="14602" max="14602" width="14.875" style="546" customWidth="1"/>
    <col min="14603" max="14603" width="17" style="546" customWidth="1"/>
    <col min="14604" max="14605" width="14.75" style="546" customWidth="1"/>
    <col min="14606" max="14848" width="8.5" style="546"/>
    <col min="14849" max="14849" width="3.125" style="546" customWidth="1"/>
    <col min="14850" max="14850" width="21.25" style="546" customWidth="1"/>
    <col min="14851" max="14851" width="0" style="546" hidden="1" customWidth="1"/>
    <col min="14852" max="14853" width="16.875" style="546" customWidth="1"/>
    <col min="14854" max="14854" width="2.75" style="546" customWidth="1"/>
    <col min="14855" max="14855" width="3" style="546" customWidth="1"/>
    <col min="14856" max="14856" width="21.25" style="546" customWidth="1"/>
    <col min="14857" max="14857" width="0" style="546" hidden="1" customWidth="1"/>
    <col min="14858" max="14858" width="14.875" style="546" customWidth="1"/>
    <col min="14859" max="14859" width="17" style="546" customWidth="1"/>
    <col min="14860" max="14861" width="14.75" style="546" customWidth="1"/>
    <col min="14862" max="15104" width="8.5" style="546"/>
    <col min="15105" max="15105" width="3.125" style="546" customWidth="1"/>
    <col min="15106" max="15106" width="21.25" style="546" customWidth="1"/>
    <col min="15107" max="15107" width="0" style="546" hidden="1" customWidth="1"/>
    <col min="15108" max="15109" width="16.875" style="546" customWidth="1"/>
    <col min="15110" max="15110" width="2.75" style="546" customWidth="1"/>
    <col min="15111" max="15111" width="3" style="546" customWidth="1"/>
    <col min="15112" max="15112" width="21.25" style="546" customWidth="1"/>
    <col min="15113" max="15113" width="0" style="546" hidden="1" customWidth="1"/>
    <col min="15114" max="15114" width="14.875" style="546" customWidth="1"/>
    <col min="15115" max="15115" width="17" style="546" customWidth="1"/>
    <col min="15116" max="15117" width="14.75" style="546" customWidth="1"/>
    <col min="15118" max="15360" width="8.5" style="546"/>
    <col min="15361" max="15361" width="3.125" style="546" customWidth="1"/>
    <col min="15362" max="15362" width="21.25" style="546" customWidth="1"/>
    <col min="15363" max="15363" width="0" style="546" hidden="1" customWidth="1"/>
    <col min="15364" max="15365" width="16.875" style="546" customWidth="1"/>
    <col min="15366" max="15366" width="2.75" style="546" customWidth="1"/>
    <col min="15367" max="15367" width="3" style="546" customWidth="1"/>
    <col min="15368" max="15368" width="21.25" style="546" customWidth="1"/>
    <col min="15369" max="15369" width="0" style="546" hidden="1" customWidth="1"/>
    <col min="15370" max="15370" width="14.875" style="546" customWidth="1"/>
    <col min="15371" max="15371" width="17" style="546" customWidth="1"/>
    <col min="15372" max="15373" width="14.75" style="546" customWidth="1"/>
    <col min="15374" max="15616" width="8.5" style="546"/>
    <col min="15617" max="15617" width="3.125" style="546" customWidth="1"/>
    <col min="15618" max="15618" width="21.25" style="546" customWidth="1"/>
    <col min="15619" max="15619" width="0" style="546" hidden="1" customWidth="1"/>
    <col min="15620" max="15621" width="16.875" style="546" customWidth="1"/>
    <col min="15622" max="15622" width="2.75" style="546" customWidth="1"/>
    <col min="15623" max="15623" width="3" style="546" customWidth="1"/>
    <col min="15624" max="15624" width="21.25" style="546" customWidth="1"/>
    <col min="15625" max="15625" width="0" style="546" hidden="1" customWidth="1"/>
    <col min="15626" max="15626" width="14.875" style="546" customWidth="1"/>
    <col min="15627" max="15627" width="17" style="546" customWidth="1"/>
    <col min="15628" max="15629" width="14.75" style="546" customWidth="1"/>
    <col min="15630" max="15872" width="8.5" style="546"/>
    <col min="15873" max="15873" width="3.125" style="546" customWidth="1"/>
    <col min="15874" max="15874" width="21.25" style="546" customWidth="1"/>
    <col min="15875" max="15875" width="0" style="546" hidden="1" customWidth="1"/>
    <col min="15876" max="15877" width="16.875" style="546" customWidth="1"/>
    <col min="15878" max="15878" width="2.75" style="546" customWidth="1"/>
    <col min="15879" max="15879" width="3" style="546" customWidth="1"/>
    <col min="15880" max="15880" width="21.25" style="546" customWidth="1"/>
    <col min="15881" max="15881" width="0" style="546" hidden="1" customWidth="1"/>
    <col min="15882" max="15882" width="14.875" style="546" customWidth="1"/>
    <col min="15883" max="15883" width="17" style="546" customWidth="1"/>
    <col min="15884" max="15885" width="14.75" style="546" customWidth="1"/>
    <col min="15886" max="16128" width="8.5" style="546"/>
    <col min="16129" max="16129" width="3.125" style="546" customWidth="1"/>
    <col min="16130" max="16130" width="21.25" style="546" customWidth="1"/>
    <col min="16131" max="16131" width="0" style="546" hidden="1" customWidth="1"/>
    <col min="16132" max="16133" width="16.875" style="546" customWidth="1"/>
    <col min="16134" max="16134" width="2.75" style="546" customWidth="1"/>
    <col min="16135" max="16135" width="3" style="546" customWidth="1"/>
    <col min="16136" max="16136" width="21.25" style="546" customWidth="1"/>
    <col min="16137" max="16137" width="0" style="546" hidden="1" customWidth="1"/>
    <col min="16138" max="16138" width="14.875" style="546" customWidth="1"/>
    <col min="16139" max="16139" width="17" style="546" customWidth="1"/>
    <col min="16140" max="16141" width="14.75" style="546" customWidth="1"/>
    <col min="16142" max="16384" width="8.5" style="546"/>
  </cols>
  <sheetData>
    <row r="1" spans="1:11" s="19" customFormat="1" ht="27">
      <c r="A1" s="608" t="s">
        <v>71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s="19" customFormat="1" ht="15" customHeight="1">
      <c r="A2" s="609" t="str">
        <f>"제 ( "&amp;[4]자료입력!F8&amp;" )기 "&amp;YEAR([4]자료입력!C8)&amp;"년 "&amp;MONTH([4]자료입력!C8)&amp;"월 "&amp;DAY([4]자료입력!C8)&amp;"일 현재"</f>
        <v>제 ( 47 )기 2012년 12월 31일 현재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s="19" customFormat="1" ht="15" customHeight="1">
      <c r="A3" s="609" t="str">
        <f>"제 ( "&amp;[4]자료입력!F10&amp;" )기 "&amp;YEAR([4]자료입력!C10)&amp;"년 "&amp;MONTH([4]자료입력!C10)&amp;"월 "&amp;DAY([4]자료입력!C10)&amp;"일 현재"</f>
        <v>제 ( 46 )기 2011년 12월 31일 현재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</row>
    <row r="4" spans="1:11" s="19" customFormat="1" ht="15" customHeight="1">
      <c r="A4" s="452" t="s">
        <v>813</v>
      </c>
      <c r="C4" s="250"/>
      <c r="I4" s="251"/>
      <c r="K4" s="252" t="s">
        <v>273</v>
      </c>
    </row>
    <row r="5" spans="1:11" s="19" customFormat="1" ht="12" customHeight="1">
      <c r="A5" s="583" t="s">
        <v>605</v>
      </c>
      <c r="B5" s="584"/>
      <c r="C5" s="453"/>
      <c r="D5" s="23" t="s">
        <v>275</v>
      </c>
      <c r="E5" s="23" t="s">
        <v>78</v>
      </c>
      <c r="F5" s="583" t="s">
        <v>607</v>
      </c>
      <c r="G5" s="586"/>
      <c r="H5" s="584"/>
      <c r="I5" s="454"/>
      <c r="J5" s="23" t="s">
        <v>814</v>
      </c>
      <c r="K5" s="23" t="s">
        <v>276</v>
      </c>
    </row>
    <row r="6" spans="1:11" s="19" customFormat="1" ht="12" customHeight="1">
      <c r="A6" s="583" t="s">
        <v>608</v>
      </c>
      <c r="B6" s="584"/>
      <c r="C6" s="453"/>
      <c r="D6" s="23" t="s">
        <v>279</v>
      </c>
      <c r="E6" s="23" t="s">
        <v>279</v>
      </c>
      <c r="F6" s="583" t="s">
        <v>608</v>
      </c>
      <c r="G6" s="586"/>
      <c r="H6" s="584"/>
      <c r="I6" s="454"/>
      <c r="J6" s="23" t="s">
        <v>279</v>
      </c>
      <c r="K6" s="23" t="s">
        <v>279</v>
      </c>
    </row>
    <row r="7" spans="1:11" s="19" customFormat="1" ht="12" customHeight="1">
      <c r="A7" s="255" t="s">
        <v>609</v>
      </c>
      <c r="B7" s="72" t="s">
        <v>815</v>
      </c>
      <c r="C7" s="256"/>
      <c r="D7" s="24">
        <f>SUM(D8,D38,D52)</f>
        <v>12705510</v>
      </c>
      <c r="E7" s="24">
        <f>SUM(E8,E38,E52)</f>
        <v>11209042</v>
      </c>
      <c r="F7" s="603" t="s">
        <v>816</v>
      </c>
      <c r="G7" s="455" t="s">
        <v>817</v>
      </c>
      <c r="H7" s="259" t="s">
        <v>818</v>
      </c>
      <c r="I7" s="260"/>
      <c r="J7" s="24">
        <f>SUM(J8:J14,J16:J27)-SUM(J15)</f>
        <v>9802281</v>
      </c>
      <c r="K7" s="24">
        <f>SUM(K8:K14,K16:K27)-SUM(K15)</f>
        <v>11456371</v>
      </c>
    </row>
    <row r="8" spans="1:11" s="19" customFormat="1" ht="12" customHeight="1">
      <c r="A8" s="456" t="s">
        <v>193</v>
      </c>
      <c r="B8" s="457" t="s">
        <v>819</v>
      </c>
      <c r="C8" s="276"/>
      <c r="D8" s="458">
        <f>SUM(D9:D12,D15,D17,D19:D24,D26,D28,D30:D31,D34:D35)-SUM(D13:D14,D16,D18,D25,D27,D29,D32:D33,D36,D37)</f>
        <v>11442853</v>
      </c>
      <c r="E8" s="458">
        <f>SUM(E9:E12,E15,E17,E19:E24,E26,E28,E30:E31,E34:E35)-SUM(E13:E14,E16,E18,E25,E27,E29,E32:E33,E36,E37)</f>
        <v>9636662</v>
      </c>
      <c r="F8" s="604"/>
      <c r="G8" s="459">
        <v>1</v>
      </c>
      <c r="H8" s="267" t="s">
        <v>84</v>
      </c>
      <c r="I8" s="274">
        <v>231000</v>
      </c>
      <c r="J8" s="399">
        <f>IF(ISERROR(VLOOKUP(I8,'[4]잔액(일반)'!$B$5:$C$1005,2,0)),0,VLOOKUP(I8,'[4]잔액(일반)'!$B$5:$C$1005,2,0))+IF(ISERROR(VLOOKUP(I8,'[4]잔액(일반)'!$E$5:$F$1005,2,0)),0,VLOOKUP(I8,'[4]잔액(일반)'!$E$5:$F$1005,2,0))</f>
        <v>510707</v>
      </c>
      <c r="K8" s="399">
        <f>IF(ISERROR(VLOOKUP(I8,'[4]잔액(일반전기)'!$B$5:$C$1005,2,0)),0,VLOOKUP(I8,'[4]잔액(일반전기)'!$B$5:$C$1005,2,0))+IF(ISERROR(VLOOKUP(I8,'[4]잔액(일반전기)'!$E$5:$F$1005,2,0)),0,VLOOKUP(I8,'[4]잔액(일반전기)'!$E$5:$F$1005,2,0))</f>
        <v>182782</v>
      </c>
    </row>
    <row r="9" spans="1:11" s="19" customFormat="1" ht="12" customHeight="1">
      <c r="A9" s="460">
        <v>1</v>
      </c>
      <c r="B9" s="262" t="s">
        <v>83</v>
      </c>
      <c r="C9" s="461">
        <v>210200</v>
      </c>
      <c r="D9" s="462">
        <f>IF(ISERROR(VLOOKUP(C9,'[4]잔액(일반)'!$B$5:$C$1005,2,0)),0,VLOOKUP(C9,'[4]잔액(일반)'!$B$5:$C$1005,2,0))+IF(ISERROR(VLOOKUP(C9,'[4]잔액(일반)'!$E$5:$F$1005,2,0)),0,VLOOKUP(C9,'[4]잔액(일반)'!$E$5:$F$1005,2,0))</f>
        <v>0</v>
      </c>
      <c r="E9" s="462">
        <f>IF(ISERROR(VLOOKUP(C9,'[4]잔액(일반전기)'!$B$5:$C$1005,2,0)),0,VLOOKUP(C9,'[4]잔액(일반전기)'!$B$5:$C$1005,2,0))+IF(ISERROR(VLOOKUP(C9,'[4]잔액(일반전기)'!$E$5:$F$1005,2,0)),0,VLOOKUP(C9,'[4]잔액(일반전기)'!$E$5:$F$1005,2,0))</f>
        <v>0</v>
      </c>
      <c r="F9" s="604"/>
      <c r="G9" s="463">
        <v>2</v>
      </c>
      <c r="H9" s="273" t="s">
        <v>86</v>
      </c>
      <c r="I9" s="274">
        <v>231100</v>
      </c>
      <c r="J9" s="398">
        <f>IF(ISERROR(VLOOKUP(I9,'[4]잔액(일반)'!$B$5:$C$1005,2,0)),0,VLOOKUP(I9,'[4]잔액(일반)'!$B$5:$C$1005,2,0))+IF(ISERROR(VLOOKUP(I9,'[4]잔액(일반)'!$E$5:$F$1005,2,0)),0,VLOOKUP(I9,'[4]잔액(일반)'!$E$5:$F$1005,2,0))</f>
        <v>6769</v>
      </c>
      <c r="K9" s="398">
        <f>IF(ISERROR(VLOOKUP(I9,'[4]잔액(일반전기)'!$B$5:$C$1005,2,0)),0,VLOOKUP(I9,'[4]잔액(일반전기)'!$B$5:$C$1005,2,0))+IF(ISERROR(VLOOKUP(I9,'[4]잔액(일반전기)'!$E$5:$F$1005,2,0)),0,VLOOKUP(I9,'[4]잔액(일반전기)'!$E$5:$F$1005,2,0))</f>
        <v>3176</v>
      </c>
    </row>
    <row r="10" spans="1:11" s="19" customFormat="1" ht="12" customHeight="1">
      <c r="A10" s="319">
        <v>2</v>
      </c>
      <c r="B10" s="65" t="s">
        <v>820</v>
      </c>
      <c r="C10" s="263">
        <v>210500</v>
      </c>
      <c r="D10" s="408">
        <f>IF(ISERROR(VLOOKUP(C10,'[4]잔액(일반)'!$B$5:$C$1005,2,0)),0,VLOOKUP(C10,'[4]잔액(일반)'!$B$5:$C$1005,2,0))+IF(ISERROR(VLOOKUP(C10,'[4]잔액(일반)'!$E$5:$F$1005,2,0)),0,VLOOKUP(C10,'[4]잔액(일반)'!$E$5:$F$1005,2,0))</f>
        <v>0</v>
      </c>
      <c r="E10" s="408">
        <f>IF(ISERROR(VLOOKUP(C10,'[4]잔액(일반전기)'!$B$5:$C$1005,2,0)),0,VLOOKUP(C10,'[4]잔액(일반전기)'!$B$5:$C$1005,2,0))+IF(ISERROR(VLOOKUP(C10,'[4]잔액(일반전기)'!$E$5:$F$1005,2,0)),0,VLOOKUP(C10,'[4]잔액(일반전기)'!$E$5:$F$1005,2,0))</f>
        <v>0</v>
      </c>
      <c r="F10" s="604"/>
      <c r="G10" s="463">
        <v>3</v>
      </c>
      <c r="H10" s="273" t="s">
        <v>88</v>
      </c>
      <c r="I10" s="274">
        <v>232000</v>
      </c>
      <c r="J10" s="398">
        <f>IF(ISERROR(VLOOKUP(I10,'[4]잔액(일반)'!$B$5:$C$1005,2,0)),0,VLOOKUP(I10,'[4]잔액(일반)'!$B$5:$C$1005,2,0))+IF(ISERROR(VLOOKUP(I10,'[4]잔액(일반)'!$E$5:$F$1005,2,0)),0,VLOOKUP(I10,'[4]잔액(일반)'!$E$5:$F$1005,2,0))</f>
        <v>370180</v>
      </c>
      <c r="K10" s="398">
        <f>IF(ISERROR(VLOOKUP(I10,'[4]잔액(일반전기)'!$B$5:$C$1005,2,0)),0,VLOOKUP(I10,'[4]잔액(일반전기)'!$B$5:$C$1005,2,0))+IF(ISERROR(VLOOKUP(I10,'[4]잔액(일반전기)'!$E$5:$F$1005,2,0)),0,VLOOKUP(I10,'[4]잔액(일반전기)'!$E$5:$F$1005,2,0))</f>
        <v>260795</v>
      </c>
    </row>
    <row r="11" spans="1:11" s="19" customFormat="1" ht="12" customHeight="1">
      <c r="A11" s="319">
        <v>3</v>
      </c>
      <c r="B11" s="65" t="s">
        <v>85</v>
      </c>
      <c r="C11" s="263">
        <v>210600</v>
      </c>
      <c r="D11" s="408">
        <f>IF(ISERROR(VLOOKUP(C11,'[4]잔액(일반)'!$B$5:$C$1005,2,0)),0,VLOOKUP(C11,'[4]잔액(일반)'!$B$5:$C$1005,2,0))+IF(ISERROR(VLOOKUP(C11,'[4]잔액(일반)'!$E$5:$F$1005,2,0)),0,VLOOKUP(C11,'[4]잔액(일반)'!$E$5:$F$1005,2,0))</f>
        <v>0</v>
      </c>
      <c r="E11" s="408">
        <f>IF(ISERROR(VLOOKUP(C11,'[4]잔액(일반전기)'!$B$5:$C$1005,2,0)),0,VLOOKUP(C11,'[4]잔액(일반전기)'!$B$5:$C$1005,2,0))+IF(ISERROR(VLOOKUP(C11,'[4]잔액(일반전기)'!$E$5:$F$1005,2,0)),0,VLOOKUP(C11,'[4]잔액(일반전기)'!$E$5:$F$1005,2,0))</f>
        <v>0</v>
      </c>
      <c r="F11" s="604"/>
      <c r="G11" s="463">
        <v>4</v>
      </c>
      <c r="H11" s="273" t="s">
        <v>821</v>
      </c>
      <c r="I11" s="274">
        <v>232100</v>
      </c>
      <c r="J11" s="398">
        <f>IF(ISERROR(VLOOKUP(I11,'[4]잔액(일반)'!$B$5:$C$1005,2,0)),0,VLOOKUP(I11,'[4]잔액(일반)'!$B$5:$C$1005,2,0))+IF(ISERROR(VLOOKUP(I11,'[4]잔액(일반)'!$E$5:$F$1005,2,0)),0,VLOOKUP(I11,'[4]잔액(일반)'!$E$5:$F$1005,2,0))</f>
        <v>0</v>
      </c>
      <c r="K11" s="398">
        <f>IF(ISERROR(VLOOKUP(I11,'[4]잔액(일반전기)'!$B$5:$C$1005,2,0)),0,VLOOKUP(I11,'[4]잔액(일반전기)'!$B$5:$C$1005,2,0))+IF(ISERROR(VLOOKUP(I11,'[4]잔액(일반전기)'!$E$5:$F$1005,2,0)),0,VLOOKUP(I11,'[4]잔액(일반전기)'!$E$5:$F$1005,2,0))</f>
        <v>0</v>
      </c>
    </row>
    <row r="12" spans="1:11" s="19" customFormat="1" ht="12" customHeight="1">
      <c r="A12" s="319">
        <v>4</v>
      </c>
      <c r="B12" s="65" t="s">
        <v>87</v>
      </c>
      <c r="C12" s="263">
        <v>210700</v>
      </c>
      <c r="D12" s="408">
        <f>IF(ISERROR(VLOOKUP(C12,'[4]잔액(일반)'!$B$5:$C$1005,2,0)),0,VLOOKUP(C12,'[4]잔액(일반)'!$B$5:$C$1005,2,0))+IF(ISERROR(VLOOKUP(C12,'[4]잔액(일반)'!$E$5:$F$1005,2,0)),0,VLOOKUP(C12,'[4]잔액(일반)'!$E$5:$F$1005,2,0))</f>
        <v>6021146</v>
      </c>
      <c r="E12" s="408">
        <f>IF(ISERROR(VLOOKUP(C12,'[4]잔액(일반전기)'!$B$5:$C$1005,2,0)),0,VLOOKUP(C12,'[4]잔액(일반전기)'!$B$5:$C$1005,2,0))+IF(ISERROR(VLOOKUP(C12,'[4]잔액(일반전기)'!$E$5:$F$1005,2,0)),0,VLOOKUP(C12,'[4]잔액(일반전기)'!$E$5:$F$1005,2,0))</f>
        <v>5197523</v>
      </c>
      <c r="F12" s="604"/>
      <c r="G12" s="463">
        <v>5</v>
      </c>
      <c r="H12" s="273" t="s">
        <v>92</v>
      </c>
      <c r="I12" s="274">
        <v>232200</v>
      </c>
      <c r="J12" s="398">
        <f>IF(ISERROR(VLOOKUP(I12,'[4]잔액(일반)'!$B$5:$C$1005,2,0)),0,VLOOKUP(I12,'[4]잔액(일반)'!$B$5:$C$1005,2,0))+IF(ISERROR(VLOOKUP(I12,'[4]잔액(일반)'!$E$5:$F$1005,2,0)),0,VLOOKUP(I12,'[4]잔액(일반)'!$E$5:$F$1005,2,0))</f>
        <v>13738</v>
      </c>
      <c r="K12" s="398">
        <f>IF(ISERROR(VLOOKUP(I12,'[4]잔액(일반전기)'!$B$5:$C$1005,2,0)),0,VLOOKUP(I12,'[4]잔액(일반전기)'!$B$5:$C$1005,2,0))+IF(ISERROR(VLOOKUP(I12,'[4]잔액(일반전기)'!$E$5:$F$1005,2,0)),0,VLOOKUP(I12,'[4]잔액(일반전기)'!$E$5:$F$1005,2,0))</f>
        <v>14088</v>
      </c>
    </row>
    <row r="13" spans="1:11" s="19" customFormat="1" ht="12" customHeight="1">
      <c r="A13" s="319"/>
      <c r="B13" s="40" t="s">
        <v>89</v>
      </c>
      <c r="C13" s="464">
        <v>244101</v>
      </c>
      <c r="D13" s="408">
        <f>IF(ISERROR(VLOOKUP(C13,'[4]잔액(일반)'!$B$5:$C$1005,2,0)),0,VLOOKUP(C13,'[4]잔액(일반)'!$B$5:$C$1005,2,0))+IF(ISERROR(VLOOKUP(C13,'[4]잔액(일반)'!$E$5:$F$1005,2,0)),0,VLOOKUP(C13,'[4]잔액(일반)'!$E$5:$F$1005,2,0))</f>
        <v>206068</v>
      </c>
      <c r="E13" s="408">
        <f>IF(ISERROR(VLOOKUP(C13,'[4]잔액(일반전기)'!$B$5:$C$1005,2,0)),0,VLOOKUP(C13,'[4]잔액(일반전기)'!$B$5:$C$1005,2,0))+IF(ISERROR(VLOOKUP(C13,'[4]잔액(일반전기)'!$E$5:$F$1005,2,0)),0,VLOOKUP(C13,'[4]잔액(일반전기)'!$E$5:$F$1005,2,0))</f>
        <v>240444</v>
      </c>
      <c r="F13" s="604"/>
      <c r="G13" s="463">
        <v>6</v>
      </c>
      <c r="H13" s="273" t="s">
        <v>94</v>
      </c>
      <c r="I13" s="274">
        <v>232500</v>
      </c>
      <c r="J13" s="398">
        <f>IF(ISERROR(VLOOKUP(I13,'[4]잔액(일반)'!$B$5:$C$1005,2,0)),0,VLOOKUP(I13,'[4]잔액(일반)'!$B$5:$C$1005,2,0))+IF(ISERROR(VLOOKUP(I13,'[4]잔액(일반)'!$E$5:$F$1005,2,0)),0,VLOOKUP(I13,'[4]잔액(일반)'!$E$5:$F$1005,2,0))</f>
        <v>52149</v>
      </c>
      <c r="K13" s="398">
        <f>IF(ISERROR(VLOOKUP(I13,'[4]잔액(일반전기)'!$B$5:$C$1005,2,0)),0,VLOOKUP(I13,'[4]잔액(일반전기)'!$B$5:$C$1005,2,0))+IF(ISERROR(VLOOKUP(I13,'[4]잔액(일반전기)'!$E$5:$F$1005,2,0)),0,VLOOKUP(I13,'[4]잔액(일반전기)'!$E$5:$F$1005,2,0))</f>
        <v>15002</v>
      </c>
    </row>
    <row r="14" spans="1:11" s="19" customFormat="1" ht="12" customHeight="1">
      <c r="A14" s="319"/>
      <c r="B14" s="40" t="s">
        <v>643</v>
      </c>
      <c r="C14" s="464">
        <v>244402</v>
      </c>
      <c r="D14" s="408">
        <f>IF(ISERROR(VLOOKUP(C14,'[4]잔액(일반)'!$B$5:$C$1005,2,0)),0,VLOOKUP(C14,'[4]잔액(일반)'!$B$5:$C$1005,2,0))+IF(ISERROR(VLOOKUP(C14,'[4]잔액(일반)'!$E$5:$F$1005,2,0)),0,VLOOKUP(C14,'[4]잔액(일반)'!$E$5:$F$1005,2,0))</f>
        <v>0</v>
      </c>
      <c r="E14" s="408">
        <f>IF(ISERROR(VLOOKUP(C14,'[4]잔액(일반전기)'!$B$5:$C$1005,2,0)),0,VLOOKUP(C14,'[4]잔액(일반전기)'!$B$5:$C$1005,2,0))+IF(ISERROR(VLOOKUP(C14,'[4]잔액(일반전기)'!$E$5:$F$1005,2,0)),0,VLOOKUP(C14,'[4]잔액(일반전기)'!$E$5:$F$1005,2,0))</f>
        <v>0</v>
      </c>
      <c r="F14" s="604"/>
      <c r="G14" s="463">
        <v>7</v>
      </c>
      <c r="H14" s="273" t="s">
        <v>96</v>
      </c>
      <c r="I14" s="274">
        <v>233000</v>
      </c>
      <c r="J14" s="398">
        <f>IF(ISERROR(VLOOKUP(I14,'[4]잔액(일반)'!$B$5:$C$1005,2,0)),0,VLOOKUP(I14,'[4]잔액(일반)'!$B$5:$C$1005,2,0))+IF(ISERROR(VLOOKUP(I14,'[4]잔액(일반)'!$E$5:$F$1005,2,0)),0,VLOOKUP(I14,'[4]잔액(일반)'!$E$5:$F$1005,2,0))</f>
        <v>7970000</v>
      </c>
      <c r="K14" s="398">
        <f>IF(ISERROR(VLOOKUP(I14,'[4]잔액(일반전기)'!$B$5:$C$1005,2,0)),0,VLOOKUP(I14,'[4]잔액(일반전기)'!$B$5:$C$1005,2,0))+IF(ISERROR(VLOOKUP(I14,'[4]잔액(일반전기)'!$E$5:$F$1005,2,0)),0,VLOOKUP(I14,'[4]잔액(일반전기)'!$E$5:$F$1005,2,0))</f>
        <v>10240000</v>
      </c>
    </row>
    <row r="15" spans="1:11" s="19" customFormat="1" ht="12" customHeight="1">
      <c r="A15" s="319">
        <v>5</v>
      </c>
      <c r="B15" s="65" t="s">
        <v>109</v>
      </c>
      <c r="C15" s="263">
        <v>210800</v>
      </c>
      <c r="D15" s="408">
        <f>IF(ISERROR(VLOOKUP(C15,'[4]잔액(일반)'!$B$5:$C$1005,2,0)),0,VLOOKUP(C15,'[4]잔액(일반)'!$B$5:$C$1005,2,0))+IF(ISERROR(VLOOKUP(C15,'[4]잔액(일반)'!$E$5:$F$1005,2,0)),0,VLOOKUP(C15,'[4]잔액(일반)'!$E$5:$F$1005,2,0))</f>
        <v>0</v>
      </c>
      <c r="E15" s="408">
        <f>IF(ISERROR(VLOOKUP(C15,'[4]잔액(일반전기)'!$B$5:$C$1005,2,0)),0,VLOOKUP(C15,'[4]잔액(일반전기)'!$B$5:$C$1005,2,0))+IF(ISERROR(VLOOKUP(C15,'[4]잔액(일반전기)'!$E$5:$F$1005,2,0)),0,VLOOKUP(C15,'[4]잔액(일반전기)'!$E$5:$F$1005,2,0))</f>
        <v>0</v>
      </c>
      <c r="F15" s="604"/>
      <c r="G15" s="463"/>
      <c r="H15" s="285" t="s">
        <v>98</v>
      </c>
      <c r="I15" s="268"/>
      <c r="J15" s="398">
        <f>IF(ISERROR(VLOOKUP(233021,'[4]잔액(일반)'!$B$5:$C$1005,2,0)),0,VLOOKUP(233021,'[4]잔액(일반)'!$B$5:$C$1005,2,0))+IF(ISERROR(VLOOKUP(233021,'[4]잔액(일반)'!$E$5:$F$1005,2,0)),0,VLOOKUP(233021,'[4]잔액(일반)'!$E$5:$F$1005,2,0))+IF(ISERROR(VLOOKUP(233031,'[4]잔액(일반)'!$B$5:$C$1005,2,0)),0,VLOOKUP(233031,'[4]잔액(일반)'!$B$5:$C$1005,2,0))+IF(ISERROR(VLOOKUP(233031,'[4]잔액(일반)'!$E$5:$F$1005,2,0)),0,VLOOKUP(233031,'[4]잔액(일반)'!$E$5:$F$1005,2,0))+IF(ISERROR(VLOOKUP(233036,'[4]잔액(일반)'!$B$5:$C$1005,2,0)),0,VLOOKUP(233036,'[4]잔액(일반)'!$B$5:$C$1005,2,0))+IF(ISERROR(VLOOKUP(233036,'[4]잔액(일반)'!$E$5:$F$1005,2,0)),0,VLOOKUP(233036,'[4]잔액(일반)'!$E$5:$F$1005,2,0))+IF(ISERROR(VLOOKUP(233069,'[4]잔액(일반)'!$B$5:$C$1005,2,0)),0,VLOOKUP(233069,'[4]잔액(일반)'!$B$5:$C$1005,2,0))+IF(ISERROR(VLOOKUP(233069,'[4]잔액(일반)'!$E$5:$F$1005,2,0)),0,VLOOKUP(233069,'[4]잔액(일반)'!$E$5:$F$1005,2,0))</f>
        <v>0</v>
      </c>
      <c r="K15" s="398">
        <f>IF(ISERROR(VLOOKUP(233021,'[4]잔액(일반전기)'!$B$5:$C$1005,2,0)),0,VLOOKUP(233021,'[4]잔액(일반전기)'!$B$5:$C$1005,2,0))+IF(ISERROR(VLOOKUP(233021,'[4]잔액(일반전기)'!$E$5:$F$1005,2,0)),0,VLOOKUP(233021,'[4]잔액(일반전기)'!$E$5:$F$1005,2,0))+IF(ISERROR(VLOOKUP(233031,'[4]잔액(일반전기)'!$B$5:$C$1005,2,0)),0,VLOOKUP(233031,'[4]잔액(일반전기)'!$B$5:$C$1005,2,0))+IF(ISERROR(VLOOKUP(233031,'[4]잔액(일반전기)'!$E$5:$F$1005,2,0)),0,VLOOKUP(233031,'[4]잔액(일반전기)'!$E$5:$F$1005,2,0))+IF(ISERROR(VLOOKUP(233036,'[4]잔액(일반전기)'!$B$5:$C$1005,2,0)),0,VLOOKUP(233036,'[4]잔액(일반전기)'!$B$5:$C$1005,2,0))+IF(ISERROR(VLOOKUP(233036,'[4]잔액(일반전기)'!$E$5:$F$1005,2,0)),0,VLOOKUP(233036,'[4]잔액(일반전기)'!$E$5:$F$1005,2,0))+IF(ISERROR(VLOOKUP(233069,'[4]잔액(일반전기)'!$B$5:$C$1005,2,0)),0,VLOOKUP(233069,'[4]잔액(일반전기)'!$B$5:$C$1005,2,0))+IF(ISERROR(VLOOKUP(233069,'[4]잔액(일반전기)'!$E$5:$F$1005,2,0)),0,VLOOKUP(233069,'[4]잔액(일반전기)'!$E$5:$F$1005,2,0))</f>
        <v>0</v>
      </c>
    </row>
    <row r="16" spans="1:11" s="19" customFormat="1" ht="12" customHeight="1">
      <c r="A16" s="319"/>
      <c r="B16" s="40" t="s">
        <v>89</v>
      </c>
      <c r="C16" s="276"/>
      <c r="D16" s="408"/>
      <c r="E16" s="408"/>
      <c r="F16" s="604"/>
      <c r="G16" s="463">
        <v>8</v>
      </c>
      <c r="H16" s="273" t="s">
        <v>100</v>
      </c>
      <c r="I16" s="274">
        <v>233300</v>
      </c>
      <c r="J16" s="398">
        <f>IF(ISERROR(VLOOKUP(I16,'[4]잔액(일반)'!$B$5:$C$1005,2,0)),0,VLOOKUP(I16,'[4]잔액(일반)'!$B$5:$C$1005,2,0))+IF(ISERROR(VLOOKUP(I16,'[4]잔액(일반)'!$E$5:$F$1005,2,0)),0,VLOOKUP(I16,'[4]잔액(일반)'!$E$5:$F$1005,2,0))</f>
        <v>0</v>
      </c>
      <c r="K16" s="398">
        <f>IF(ISERROR(VLOOKUP(I16,'[4]잔액(일반전기)'!$B$5:$C$1005,2,0)),0,VLOOKUP(I16,'[4]잔액(일반전기)'!$B$5:$C$1005,2,0))+IF(ISERROR(VLOOKUP(I16,'[4]잔액(일반전기)'!$E$5:$F$1005,2,0)),0,VLOOKUP(I16,'[4]잔액(일반전기)'!$E$5:$F$1005,2,0))</f>
        <v>160582</v>
      </c>
    </row>
    <row r="17" spans="1:11" s="19" customFormat="1" ht="12" customHeight="1">
      <c r="A17" s="319">
        <v>6</v>
      </c>
      <c r="B17" s="65" t="s">
        <v>112</v>
      </c>
      <c r="C17" s="263">
        <v>210900</v>
      </c>
      <c r="D17" s="408">
        <f>IF(ISERROR(VLOOKUP(C17,'[4]잔액(일반)'!$B$5:$C$1005,2,0)),0,VLOOKUP(C17,'[4]잔액(일반)'!$B$5:$C$1005,2,0))+IF(ISERROR(VLOOKUP(C17,'[4]잔액(일반)'!$E$5:$F$1005,2,0)),0,VLOOKUP(C17,'[4]잔액(일반)'!$E$5:$F$1005,2,0))</f>
        <v>5557266</v>
      </c>
      <c r="E17" s="408">
        <f>IF(ISERROR(VLOOKUP(C17,'[4]잔액(일반전기)'!$B$5:$C$1005,2,0)),0,VLOOKUP(C17,'[4]잔액(일반전기)'!$B$5:$C$1005,2,0))+IF(ISERROR(VLOOKUP(C17,'[4]잔액(일반전기)'!$E$5:$F$1005,2,0)),0,VLOOKUP(C17,'[4]잔액(일반전기)'!$E$5:$F$1005,2,0))</f>
        <v>4673834</v>
      </c>
      <c r="F17" s="604"/>
      <c r="G17" s="463">
        <v>9</v>
      </c>
      <c r="H17" s="273" t="s">
        <v>102</v>
      </c>
      <c r="I17" s="274">
        <v>233400</v>
      </c>
      <c r="J17" s="398">
        <f>IF(ISERROR(VLOOKUP(I17,'[4]잔액(일반)'!$B$5:$C$1005,2,0)),0,VLOOKUP(I17,'[4]잔액(일반)'!$B$5:$C$1005,2,0))+IF(ISERROR(VLOOKUP(I17,'[4]잔액(일반)'!$E$5:$F$1005,2,0)),0,VLOOKUP(I17,'[4]잔액(일반)'!$E$5:$F$1005,2,0))</f>
        <v>334096</v>
      </c>
      <c r="K17" s="398">
        <f>IF(ISERROR(VLOOKUP(I17,'[4]잔액(일반전기)'!$B$5:$C$1005,2,0)),0,VLOOKUP(I17,'[4]잔액(일반전기)'!$B$5:$C$1005,2,0))+IF(ISERROR(VLOOKUP(I17,'[4]잔액(일반전기)'!$E$5:$F$1005,2,0)),0,VLOOKUP(I17,'[4]잔액(일반전기)'!$E$5:$F$1005,2,0))</f>
        <v>176072</v>
      </c>
    </row>
    <row r="18" spans="1:11" s="19" customFormat="1" ht="12" customHeight="1">
      <c r="A18" s="319"/>
      <c r="B18" s="40" t="s">
        <v>89</v>
      </c>
      <c r="C18" s="276"/>
      <c r="D18" s="408"/>
      <c r="E18" s="408"/>
      <c r="F18" s="604"/>
      <c r="G18" s="463">
        <v>10</v>
      </c>
      <c r="H18" s="273" t="s">
        <v>104</v>
      </c>
      <c r="I18" s="274">
        <v>233500</v>
      </c>
      <c r="J18" s="398">
        <f>IF(ISERROR(VLOOKUP(I18,'[4]잔액(일반)'!$B$5:$C$1005,2,0)),0,VLOOKUP(I18,'[4]잔액(일반)'!$B$5:$C$1005,2,0))+IF(ISERROR(VLOOKUP(I18,'[4]잔액(일반)'!$E$5:$F$1005,2,0)),0,VLOOKUP(I18,'[4]잔액(일반)'!$E$5:$F$1005,2,0))</f>
        <v>403653</v>
      </c>
      <c r="K18" s="398">
        <f>IF(ISERROR(VLOOKUP(I18,'[4]잔액(일반전기)'!$B$5:$C$1005,2,0)),0,VLOOKUP(I18,'[4]잔액(일반전기)'!$B$5:$C$1005,2,0))+IF(ISERROR(VLOOKUP(I18,'[4]잔액(일반전기)'!$E$5:$F$1005,2,0)),0,VLOOKUP(I18,'[4]잔액(일반전기)'!$E$5:$F$1005,2,0))</f>
        <v>228189</v>
      </c>
    </row>
    <row r="19" spans="1:11" s="19" customFormat="1" ht="12" customHeight="1">
      <c r="A19" s="319">
        <v>7</v>
      </c>
      <c r="B19" s="65" t="s">
        <v>822</v>
      </c>
      <c r="C19" s="263">
        <v>211000</v>
      </c>
      <c r="D19" s="408">
        <f>IF(ISERROR(VLOOKUP(C19,'[4]잔액(일반)'!$B$5:$C$1005,2,0)),0,VLOOKUP(C19,'[4]잔액(일반)'!$B$5:$C$1005,2,0))+IF(ISERROR(VLOOKUP(C19,'[4]잔액(일반)'!$E$5:$F$1005,2,0)),0,VLOOKUP(C19,'[4]잔액(일반)'!$E$5:$F$1005,2,0))</f>
        <v>0</v>
      </c>
      <c r="E19" s="408">
        <f>IF(ISERROR(VLOOKUP(C19,'[4]잔액(일반전기)'!$B$5:$C$1005,2,0)),0,VLOOKUP(C19,'[4]잔액(일반전기)'!$B$5:$C$1005,2,0))+IF(ISERROR(VLOOKUP(C19,'[4]잔액(일반전기)'!$E$5:$F$1005,2,0)),0,VLOOKUP(C19,'[4]잔액(일반전기)'!$E$5:$F$1005,2,0))</f>
        <v>0</v>
      </c>
      <c r="F19" s="604"/>
      <c r="G19" s="463">
        <v>11</v>
      </c>
      <c r="H19" s="273" t="s">
        <v>108</v>
      </c>
      <c r="I19" s="274">
        <v>233600</v>
      </c>
      <c r="J19" s="398">
        <f>IF(ISERROR(VLOOKUP(I19,'[4]잔액(일반)'!$B$5:$C$1005,2,0)),0,VLOOKUP(I19,'[4]잔액(일반)'!$B$5:$C$1005,2,0))+IF(ISERROR(VLOOKUP(I19,'[4]잔액(일반)'!$E$5:$F$1005,2,0)),0,VLOOKUP(I19,'[4]잔액(일반)'!$E$5:$F$1005,2,0))</f>
        <v>0</v>
      </c>
      <c r="K19" s="398">
        <f>IF(ISERROR(VLOOKUP(I19,'[4]잔액(일반전기)'!$B$5:$C$1005,2,0)),0,VLOOKUP(I19,'[4]잔액(일반전기)'!$B$5:$C$1005,2,0))+IF(ISERROR(VLOOKUP(I19,'[4]잔액(일반전기)'!$E$5:$F$1005,2,0)),0,VLOOKUP(I19,'[4]잔액(일반전기)'!$E$5:$F$1005,2,0))</f>
        <v>0</v>
      </c>
    </row>
    <row r="20" spans="1:11" s="19" customFormat="1" ht="12" customHeight="1">
      <c r="A20" s="319">
        <v>8</v>
      </c>
      <c r="B20" s="65" t="s">
        <v>748</v>
      </c>
      <c r="C20" s="263">
        <v>211100</v>
      </c>
      <c r="D20" s="408">
        <v>65541</v>
      </c>
      <c r="E20" s="408">
        <f>IF(ISERROR(VLOOKUP(C20,'[4]잔액(일반전기)'!$B$5:$C$1005,2,0)),0,VLOOKUP(C20,'[4]잔액(일반전기)'!$B$5:$C$1005,2,0))+IF(ISERROR(VLOOKUP(C20,'[4]잔액(일반전기)'!$E$5:$F$1005,2,0)),0,VLOOKUP(C20,'[4]잔액(일반전기)'!$E$5:$F$1005,2,0))</f>
        <v>34651</v>
      </c>
      <c r="F20" s="604"/>
      <c r="G20" s="463">
        <v>12</v>
      </c>
      <c r="H20" s="273" t="s">
        <v>823</v>
      </c>
      <c r="I20" s="274">
        <v>232300</v>
      </c>
      <c r="J20" s="398">
        <f>IF(ISERROR(VLOOKUP(I20,'[4]잔액(일반)'!$B$5:$C$1005,2,0)),0,VLOOKUP(I20,'[4]잔액(일반)'!$B$5:$C$1005,2,0))+IF(ISERROR(VLOOKUP(I20,'[4]잔액(일반)'!$E$5:$F$1005,2,0)),0,VLOOKUP(I20,'[4]잔액(일반)'!$E$5:$F$1005,2,0))</f>
        <v>0</v>
      </c>
      <c r="K20" s="398">
        <f>IF(ISERROR(VLOOKUP(I20,'[4]잔액(일반전기)'!$B$5:$C$1005,2,0)),0,VLOOKUP(I20,'[4]잔액(일반전기)'!$B$5:$C$1005,2,0))+IF(ISERROR(VLOOKUP(I20,'[4]잔액(일반전기)'!$E$5:$F$1005,2,0)),0,VLOOKUP(I20,'[4]잔액(일반전기)'!$E$5:$F$1005,2,0))</f>
        <v>0</v>
      </c>
    </row>
    <row r="21" spans="1:11" s="19" customFormat="1" ht="12" customHeight="1">
      <c r="A21" s="319">
        <v>9</v>
      </c>
      <c r="B21" s="65" t="s">
        <v>119</v>
      </c>
      <c r="C21" s="263">
        <v>211200</v>
      </c>
      <c r="D21" s="408">
        <f>IF(ISERROR(VLOOKUP(C21,'[4]잔액(일반)'!$B$5:$C$1005,2,0)),0,VLOOKUP(C21,'[4]잔액(일반)'!$B$5:$C$1005,2,0))+IF(ISERROR(VLOOKUP(C21,'[4]잔액(일반)'!$E$5:$F$1005,2,0)),0,VLOOKUP(C21,'[4]잔액(일반)'!$E$5:$F$1005,2,0))</f>
        <v>0</v>
      </c>
      <c r="E21" s="408">
        <f>IF(ISERROR(VLOOKUP(C21,'[4]잔액(일반전기)'!$B$5:$C$1005,2,0)),0,VLOOKUP(C21,'[4]잔액(일반전기)'!$B$5:$C$1005,2,0))+IF(ISERROR(VLOOKUP(C21,'[4]잔액(일반전기)'!$E$5:$F$1005,2,0)),0,VLOOKUP(C21,'[4]잔액(일반전기)'!$E$5:$F$1005,2,0))</f>
        <v>0</v>
      </c>
      <c r="F21" s="604"/>
      <c r="G21" s="463">
        <v>13</v>
      </c>
      <c r="H21" s="273" t="s">
        <v>111</v>
      </c>
      <c r="I21" s="274">
        <v>234000</v>
      </c>
      <c r="J21" s="398">
        <f>IF(ISERROR(VLOOKUP(I21,'[4]잔액(일반)'!$B$5:$C$1005,2,0)),0,VLOOKUP(I21,'[4]잔액(일반)'!$B$5:$C$1005,2,0))+IF(ISERROR(VLOOKUP(I21,'[4]잔액(일반)'!$E$5:$F$1005,2,0)),0,VLOOKUP(I21,'[4]잔액(일반)'!$E$5:$F$1005,2,0))</f>
        <v>0</v>
      </c>
      <c r="K21" s="398">
        <f>IF(ISERROR(VLOOKUP(I21,'[4]잔액(일반전기)'!$B$5:$C$1005,2,0)),0,VLOOKUP(I21,'[4]잔액(일반전기)'!$B$5:$C$1005,2,0))+IF(ISERROR(VLOOKUP(I21,'[4]잔액(일반전기)'!$E$5:$F$1005,2,0)),0,VLOOKUP(I21,'[4]잔액(일반전기)'!$E$5:$F$1005,2,0))</f>
        <v>0</v>
      </c>
    </row>
    <row r="22" spans="1:11" s="19" customFormat="1" ht="12" customHeight="1">
      <c r="A22" s="319">
        <v>10</v>
      </c>
      <c r="B22" s="65" t="s">
        <v>120</v>
      </c>
      <c r="C22" s="263">
        <v>211300</v>
      </c>
      <c r="D22" s="408">
        <f>IF(ISERROR(VLOOKUP(C22,'[4]잔액(일반)'!$B$5:$C$1005,2,0)),0,VLOOKUP(C22,'[4]잔액(일반)'!$B$5:$C$1005,2,0))+IF(ISERROR(VLOOKUP(C22,'[4]잔액(일반)'!$E$5:$F$1005,2,0)),0,VLOOKUP(C22,'[4]잔액(일반)'!$E$5:$F$1005,2,0))</f>
        <v>137149</v>
      </c>
      <c r="E22" s="408">
        <f>IF(ISERROR(VLOOKUP(C22,'[4]잔액(일반전기)'!$B$5:$C$1005,2,0)),0,VLOOKUP(C22,'[4]잔액(일반전기)'!$B$5:$C$1005,2,0))+IF(ISERROR(VLOOKUP(C22,'[4]잔액(일반전기)'!$E$5:$F$1005,2,0)),0,VLOOKUP(C22,'[4]잔액(일반전기)'!$E$5:$F$1005,2,0))</f>
        <v>121546</v>
      </c>
      <c r="F22" s="604"/>
      <c r="G22" s="463">
        <v>14</v>
      </c>
      <c r="H22" s="273" t="s">
        <v>824</v>
      </c>
      <c r="I22" s="274">
        <v>234100</v>
      </c>
      <c r="J22" s="398">
        <f>IF(ISERROR(VLOOKUP(I22,'[4]잔액(일반)'!$B$5:$C$1005,2,0)),0,VLOOKUP(I22,'[4]잔액(일반)'!$B$5:$C$1005,2,0))+IF(ISERROR(VLOOKUP(I22,'[4]잔액(일반)'!$E$5:$F$1005,2,0)),0,VLOOKUP(I22,'[4]잔액(일반)'!$E$5:$F$1005,2,0))</f>
        <v>0</v>
      </c>
      <c r="K22" s="398">
        <f>IF(ISERROR(VLOOKUP(I22,'[4]잔액(일반전기)'!$B$5:$C$1005,2,0)),0,VLOOKUP(I22,'[4]잔액(일반전기)'!$B$5:$C$1005,2,0))+IF(ISERROR(VLOOKUP(I22,'[4]잔액(일반전기)'!$E$5:$F$1005,2,0)),0,VLOOKUP(I22,'[4]잔액(일반전기)'!$E$5:$F$1005,2,0))</f>
        <v>0</v>
      </c>
    </row>
    <row r="23" spans="1:11" s="19" customFormat="1" ht="12" customHeight="1">
      <c r="A23" s="319">
        <v>11</v>
      </c>
      <c r="B23" s="65" t="s">
        <v>122</v>
      </c>
      <c r="C23" s="263">
        <v>211400</v>
      </c>
      <c r="D23" s="408">
        <f>IF(ISERROR(VLOOKUP(C23,'[4]잔액(일반)'!$B$5:$C$1005,2,0)),0,VLOOKUP(C23,'[4]잔액(일반)'!$B$5:$C$1005,2,0))+IF(ISERROR(VLOOKUP(C23,'[4]잔액(일반)'!$E$5:$F$1005,2,0)),0,VLOOKUP(C23,'[4]잔액(일반)'!$E$5:$F$1005,2,0))</f>
        <v>0</v>
      </c>
      <c r="E23" s="408">
        <f>IF(ISERROR(VLOOKUP(C23,'[4]잔액(일반전기)'!$B$5:$C$1005,2,0)),0,VLOOKUP(C23,'[4]잔액(일반전기)'!$B$5:$C$1005,2,0))+IF(ISERROR(VLOOKUP(C23,'[4]잔액(일반전기)'!$E$5:$F$1005,2,0)),0,VLOOKUP(C23,'[4]잔액(일반전기)'!$E$5:$F$1005,2,0))</f>
        <v>0</v>
      </c>
      <c r="F23" s="604"/>
      <c r="G23" s="463">
        <v>15</v>
      </c>
      <c r="H23" s="273" t="s">
        <v>114</v>
      </c>
      <c r="I23" s="274">
        <v>234200</v>
      </c>
      <c r="J23" s="398">
        <f>IF(ISERROR(VLOOKUP(I23,'[4]잔액(일반)'!$B$5:$C$1005,2,0)),0,VLOOKUP(I23,'[4]잔액(일반)'!$B$5:$C$1005,2,0))+IF(ISERROR(VLOOKUP(I23,'[4]잔액(일반)'!$E$5:$F$1005,2,0)),0,VLOOKUP(I23,'[4]잔액(일반)'!$E$5:$F$1005,2,0))</f>
        <v>0</v>
      </c>
      <c r="K23" s="398">
        <f>IF(ISERROR(VLOOKUP(I23,'[4]잔액(일반전기)'!$B$5:$C$1005,2,0)),0,VLOOKUP(I23,'[4]잔액(일반전기)'!$B$5:$C$1005,2,0))+IF(ISERROR(VLOOKUP(I23,'[4]잔액(일반전기)'!$E$5:$F$1005,2,0)),0,VLOOKUP(I23,'[4]잔액(일반전기)'!$E$5:$F$1005,2,0))</f>
        <v>0</v>
      </c>
    </row>
    <row r="24" spans="1:11" s="19" customFormat="1" ht="12" customHeight="1">
      <c r="A24" s="319">
        <v>12</v>
      </c>
      <c r="B24" s="65" t="s">
        <v>124</v>
      </c>
      <c r="C24" s="263">
        <v>211500</v>
      </c>
      <c r="D24" s="408">
        <f>IF(ISERROR(VLOOKUP(C24,'[4]잔액(일반)'!$B$5:$C$1005,2,0)),0,VLOOKUP(C24,'[4]잔액(일반)'!$B$5:$C$1005,2,0))+IF(ISERROR(VLOOKUP(C24,'[4]잔액(일반)'!$E$5:$F$1005,2,0)),0,VLOOKUP(C24,'[4]잔액(일반)'!$E$5:$F$1005,2,0))</f>
        <v>800</v>
      </c>
      <c r="E24" s="408">
        <f>IF(ISERROR(VLOOKUP(C24,'[4]잔액(일반전기)'!$B$5:$C$1005,2,0)),0,VLOOKUP(C24,'[4]잔액(일반전기)'!$B$5:$C$1005,2,0))+IF(ISERROR(VLOOKUP(C24,'[4]잔액(일반전기)'!$E$5:$F$1005,2,0)),0,VLOOKUP(C24,'[4]잔액(일반전기)'!$E$5:$F$1005,2,0))</f>
        <v>0</v>
      </c>
      <c r="F24" s="604"/>
      <c r="G24" s="463">
        <v>16</v>
      </c>
      <c r="H24" s="273" t="s">
        <v>116</v>
      </c>
      <c r="I24" s="274">
        <v>234500</v>
      </c>
      <c r="J24" s="398">
        <f>IF(ISERROR(VLOOKUP(I24,'[4]잔액(일반)'!$B$5:$C$1005,2,0)),0,VLOOKUP(I24,'[4]잔액(일반)'!$B$5:$C$1005,2,0))+IF(ISERROR(VLOOKUP(I24,'[4]잔액(일반)'!$E$5:$F$1005,2,0)),0,VLOOKUP(I24,'[4]잔액(일반)'!$E$5:$F$1005,2,0))</f>
        <v>44869</v>
      </c>
      <c r="K24" s="398">
        <f>IF(ISERROR(VLOOKUP(I24,'[4]잔액(일반전기)'!$B$5:$C$1005,2,0)),0,VLOOKUP(I24,'[4]잔액(일반전기)'!$B$5:$C$1005,2,0))+IF(ISERROR(VLOOKUP(I24,'[4]잔액(일반전기)'!$E$5:$F$1005,2,0)),0,VLOOKUP(I24,'[4]잔액(일반전기)'!$E$5:$F$1005,2,0))</f>
        <v>43040</v>
      </c>
    </row>
    <row r="25" spans="1:11" s="19" customFormat="1" ht="12" customHeight="1">
      <c r="A25" s="319"/>
      <c r="B25" s="40" t="s">
        <v>89</v>
      </c>
      <c r="C25" s="276"/>
      <c r="D25" s="408"/>
      <c r="E25" s="408"/>
      <c r="F25" s="604"/>
      <c r="G25" s="463">
        <v>17</v>
      </c>
      <c r="H25" s="273" t="s">
        <v>118</v>
      </c>
      <c r="I25" s="274">
        <v>234600</v>
      </c>
      <c r="J25" s="398">
        <f>IF(ISERROR(VLOOKUP(I25,'[4]잔액(일반)'!$B$5:$C$1005,2,0)),0,VLOOKUP(I25,'[4]잔액(일반)'!$B$5:$C$1005,2,0))+IF(ISERROR(VLOOKUP(I25,'[4]잔액(일반)'!$E$5:$F$1005,2,0)),0,VLOOKUP(I25,'[4]잔액(일반)'!$E$5:$F$1005,2,0))</f>
        <v>0</v>
      </c>
      <c r="K25" s="398">
        <f>IF(ISERROR(VLOOKUP(I25,'[4]잔액(일반전기)'!$B$5:$C$1005,2,0)),0,VLOOKUP(I25,'[4]잔액(일반전기)'!$B$5:$C$1005,2,0))+IF(ISERROR(VLOOKUP(I25,'[4]잔액(일반전기)'!$E$5:$F$1005,2,0)),0,VLOOKUP(I25,'[4]잔액(일반전기)'!$E$5:$F$1005,2,0))</f>
        <v>0</v>
      </c>
    </row>
    <row r="26" spans="1:11" s="19" customFormat="1" ht="12" customHeight="1">
      <c r="A26" s="319">
        <v>13</v>
      </c>
      <c r="B26" s="65" t="s">
        <v>128</v>
      </c>
      <c r="C26" s="263">
        <v>211700</v>
      </c>
      <c r="D26" s="408">
        <f>IF(ISERROR(VLOOKUP(C26,'[4]잔액(일반)'!$B$5:$C$1005,2,0)),0,VLOOKUP(C26,'[4]잔액(일반)'!$B$5:$C$1005,2,0))+IF(ISERROR(VLOOKUP(C26,'[4]잔액(일반)'!$E$5:$F$1005,2,0)),0,VLOOKUP(C26,'[4]잔액(일반)'!$E$5:$F$1005,2,0))</f>
        <v>0</v>
      </c>
      <c r="E26" s="408">
        <f>IF(ISERROR(VLOOKUP(C26,'[4]잔액(일반전기)'!$B$5:$C$1005,2,0)),0,VLOOKUP(C26,'[4]잔액(일반전기)'!$B$5:$C$1005,2,0))+IF(ISERROR(VLOOKUP(C26,'[4]잔액(일반전기)'!$E$5:$F$1005,2,0)),0,VLOOKUP(C26,'[4]잔액(일반전기)'!$E$5:$F$1005,2,0))</f>
        <v>0</v>
      </c>
      <c r="F26" s="604"/>
      <c r="G26" s="463">
        <v>18</v>
      </c>
      <c r="H26" s="273" t="s">
        <v>825</v>
      </c>
      <c r="I26" s="296"/>
      <c r="J26" s="398">
        <f>IF(ISERROR(VLOOKUP(245000,'[4]잔액(일반)'!$B$5:$C$1005,2,0)),0,VLOOKUP(245000,'[4]잔액(일반)'!$B$5:$C$1005,2,0))+IF(ISERROR(VLOOKUP(245000,'[4]잔액(일반)'!$E$5:$F$1005,2,0)),0,VLOOKUP(245000,'[4]잔액(일반)'!$E$5:$F$1005,2,0))</f>
        <v>0</v>
      </c>
      <c r="K26" s="398">
        <f>IF(ISERROR(VLOOKUP(245000,'[4]잔액(일반전기)'!$B$5:$C$1005,2,0)),0,VLOOKUP(245000,'[4]잔액(일반전기)'!$B$5:$C$1005,2,0))+IF(ISERROR(VLOOKUP(245000,'[4]잔액(일반전기)'!$E$5:$F$1005,2,0)),0,VLOOKUP(245000,'[4]잔액(일반전기)'!$E$5:$F$1005,2,0))</f>
        <v>0</v>
      </c>
    </row>
    <row r="27" spans="1:11" s="19" customFormat="1" ht="12" customHeight="1">
      <c r="A27" s="319"/>
      <c r="B27" s="40" t="s">
        <v>89</v>
      </c>
      <c r="C27" s="276"/>
      <c r="D27" s="408"/>
      <c r="E27" s="408"/>
      <c r="F27" s="604"/>
      <c r="G27" s="463">
        <v>19</v>
      </c>
      <c r="H27" s="273" t="s">
        <v>133</v>
      </c>
      <c r="I27" s="296">
        <v>234700</v>
      </c>
      <c r="J27" s="398">
        <f>IF(ISERROR(VLOOKUP(I27,'[4]잔액(일반)'!$B$5:$C$1005,2,0)),0,VLOOKUP(I27,'[4]잔액(일반)'!$B$5:$C$1005,2,0))+IF(ISERROR(VLOOKUP(I27,'[4]잔액(일반)'!$E$5:$F$1005,2,0)),0,VLOOKUP(I27,'[4]잔액(일반)'!$E$5:$F$1005,2,0))+IF(ISERROR(VLOOKUP(235000,'[4]잔액(일반)'!$B$5:$C$1005,2,0)),0,VLOOKUP(235000,'[4]잔액(일반)'!$B$5:$C$1005,2,0))+IF(ISERROR(VLOOKUP(235000,'[4]잔액(일반)'!$E$5:$F$1005,2,0)),0,VLOOKUP(235000,'[4]잔액(일반)'!$E$5:$F$1005,2,0))</f>
        <v>96120</v>
      </c>
      <c r="K27" s="398">
        <f>IF(ISERROR(VLOOKUP(I27,'[4]잔액(일반전기)'!$B$5:$C$1005,2,0)),0,VLOOKUP(I27,'[4]잔액(일반전기)'!$B$5:$C$1005,2,0))+IF(ISERROR(VLOOKUP(I27,'[4]잔액(일반전기)'!$E$5:$F$1005,2,0)),0,VLOOKUP(I27,'[4]잔액(일반전기)'!$E$5:$F$1005,2,0))+IF(ISERROR(VLOOKUP(235000,'[4]잔액(일반전기)'!$B$5:$C$1005,2,0)),0,VLOOKUP(235000,'[4]잔액(일반전기)'!$B$5:$C$1005,2,0))+IF(ISERROR(VLOOKUP(235000,'[4]잔액(일반전기)'!$E$5:$F$1005,2,0)),0,VLOOKUP(235000,'[4]잔액(일반전기)'!$E$5:$F$1005,2,0))</f>
        <v>132645</v>
      </c>
    </row>
    <row r="28" spans="1:11" s="19" customFormat="1" ht="12" customHeight="1">
      <c r="A28" s="319">
        <v>14</v>
      </c>
      <c r="B28" s="65" t="s">
        <v>131</v>
      </c>
      <c r="C28" s="263">
        <v>211800</v>
      </c>
      <c r="D28" s="408">
        <f>IF(ISERROR(VLOOKUP(C28,'[4]잔액(일반)'!$B$5:$C$1005,2,0)),0,VLOOKUP(C28,'[4]잔액(일반)'!$B$5:$C$1005,2,0))+IF(ISERROR(VLOOKUP(C28,'[4]잔액(일반)'!$E$5:$F$1005,2,0)),0,VLOOKUP(C28,'[4]잔액(일반)'!$E$5:$F$1005,2,0))</f>
        <v>0</v>
      </c>
      <c r="E28" s="408">
        <f>IF(ISERROR(VLOOKUP(C28,'[4]잔액(일반전기)'!$B$5:$C$1005,2,0)),0,VLOOKUP(C28,'[4]잔액(일반전기)'!$B$5:$C$1005,2,0))+IF(ISERROR(VLOOKUP(C28,'[4]잔액(일반전기)'!$E$5:$F$1005,2,0)),0,VLOOKUP(C28,'[4]잔액(일반전기)'!$E$5:$F$1005,2,0))</f>
        <v>0</v>
      </c>
      <c r="F28" s="604"/>
      <c r="G28" s="465" t="s">
        <v>629</v>
      </c>
      <c r="H28" s="466" t="s">
        <v>826</v>
      </c>
      <c r="I28" s="268"/>
      <c r="J28" s="467">
        <f>SUM(J29:J33)</f>
        <v>0</v>
      </c>
      <c r="K28" s="467">
        <f>SUM(K29:K33)</f>
        <v>678809</v>
      </c>
    </row>
    <row r="29" spans="1:11" s="19" customFormat="1" ht="12" customHeight="1">
      <c r="A29" s="319"/>
      <c r="B29" s="40" t="s">
        <v>89</v>
      </c>
      <c r="C29" s="276"/>
      <c r="D29" s="408"/>
      <c r="E29" s="408"/>
      <c r="F29" s="604"/>
      <c r="G29" s="463">
        <v>1</v>
      </c>
      <c r="H29" s="273" t="s">
        <v>827</v>
      </c>
      <c r="I29" s="274">
        <v>236100</v>
      </c>
      <c r="J29" s="408">
        <f>IF(ISERROR(VLOOKUP(I29,'[4]잔액(일반)'!$B$5:$C$1005,2,0)),0,VLOOKUP(I29,'[4]잔액(일반)'!$B$5:$C$1005,2,0))+IF(ISERROR(VLOOKUP(I29,'[4]잔액(일반)'!$E$5:$F$1005,2,0)),0,VLOOKUP(I29,'[4]잔액(일반)'!$E$5:$F$1005,2,0))</f>
        <v>0</v>
      </c>
      <c r="K29" s="408">
        <f>IF(ISERROR(VLOOKUP(I29,'[4]잔액(일반전기)'!$B$5:$C$1005,2,0)),0,VLOOKUP(I29,'[4]잔액(일반전기)'!$B$5:$C$1005,2,0))+IF(ISERROR(VLOOKUP(I29,'[4]잔액(일반전기)'!$E$5:$F$1005,2,0)),0,VLOOKUP(I29,'[4]잔액(일반전기)'!$E$5:$F$1005,2,0))</f>
        <v>678809</v>
      </c>
    </row>
    <row r="30" spans="1:11" s="19" customFormat="1" ht="12" customHeight="1">
      <c r="A30" s="319">
        <v>15</v>
      </c>
      <c r="B30" s="65" t="s">
        <v>828</v>
      </c>
      <c r="C30" s="263">
        <v>211900</v>
      </c>
      <c r="D30" s="408">
        <f>IF(ISERROR(VLOOKUP(C30,'[4]잔액(일반)'!$B$5:$C$1005,2,0)),0,VLOOKUP(C30,'[4]잔액(일반)'!$B$5:$C$1005,2,0))+IF(ISERROR(VLOOKUP(C30,'[4]잔액(일반)'!$E$5:$F$1005,2,0)),0,VLOOKUP(C30,'[4]잔액(일반)'!$E$5:$F$1005,2,0))</f>
        <v>0</v>
      </c>
      <c r="E30" s="408">
        <f>IF(ISERROR(VLOOKUP(C30,'[4]잔액(일반전기)'!$B$5:$C$1005,2,0)),0,VLOOKUP(C30,'[4]잔액(일반전기)'!$B$5:$C$1005,2,0))+IF(ISERROR(VLOOKUP(C30,'[4]잔액(일반전기)'!$E$5:$F$1005,2,0)),0,VLOOKUP(C30,'[4]잔액(일반전기)'!$E$5:$F$1005,2,0))</f>
        <v>0</v>
      </c>
      <c r="F30" s="604"/>
      <c r="G30" s="463">
        <v>2</v>
      </c>
      <c r="H30" s="273" t="s">
        <v>829</v>
      </c>
      <c r="I30" s="274">
        <v>236200</v>
      </c>
      <c r="J30" s="408">
        <f>IF(ISERROR(VLOOKUP(I30,'[4]잔액(일반)'!$B$5:$C$1005,2,0)),0,VLOOKUP(I30,'[4]잔액(일반)'!$B$5:$C$1005,2,0))+IF(ISERROR(VLOOKUP(I30,'[4]잔액(일반)'!$E$5:$F$1005,2,0)),0,VLOOKUP(I30,'[4]잔액(일반)'!$E$5:$F$1005,2,0))</f>
        <v>0</v>
      </c>
      <c r="K30" s="408">
        <f>IF(ISERROR(VLOOKUP(I30,'[4]잔액(일반전기)'!$B$5:$C$1005,2,0)),0,VLOOKUP(I30,'[4]잔액(일반전기)'!$B$5:$C$1005,2,0))+IF(ISERROR(VLOOKUP(I30,'[4]잔액(일반전기)'!$E$5:$F$1005,2,0)),0,VLOOKUP(I30,'[4]잔액(일반전기)'!$E$5:$F$1005,2,0))</f>
        <v>0</v>
      </c>
    </row>
    <row r="31" spans="1:11" s="19" customFormat="1" ht="12" customHeight="1">
      <c r="A31" s="319">
        <v>16</v>
      </c>
      <c r="B31" s="65" t="s">
        <v>830</v>
      </c>
      <c r="C31" s="263">
        <v>212900</v>
      </c>
      <c r="D31" s="408">
        <f>IF(ISERROR(VLOOKUP(C31,'[4]잔액(일반)'!$B$5:$C$1005,2,0)),0,VLOOKUP(C31,'[4]잔액(일반)'!$B$5:$C$1005,2,0))+IF(ISERROR(VLOOKUP(C31,'[4]잔액(일반)'!$E$5:$F$1005,2,0)),0,VLOOKUP(C31,'[4]잔액(일반)'!$E$5:$F$1005,2,0))</f>
        <v>31</v>
      </c>
      <c r="E31" s="408">
        <f>IF(ISERROR(VLOOKUP(C31,'[4]잔액(일반전기)'!$B$5:$C$1005,2,0)),0,VLOOKUP(C31,'[4]잔액(일반전기)'!$B$5:$C$1005,2,0))+IF(ISERROR(VLOOKUP(C31,'[4]잔액(일반전기)'!$E$5:$F$1005,2,0)),0,VLOOKUP(C31,'[4]잔액(일반전기)'!$E$5:$F$1005,2,0))</f>
        <v>31</v>
      </c>
      <c r="F31" s="604"/>
      <c r="G31" s="463">
        <v>3</v>
      </c>
      <c r="H31" s="273" t="s">
        <v>831</v>
      </c>
      <c r="I31" s="274">
        <v>236300</v>
      </c>
      <c r="J31" s="408">
        <f>IF(ISERROR(VLOOKUP(I31,'[4]잔액(일반)'!$B$5:$C$1005,2,0)),0,VLOOKUP(I31,'[4]잔액(일반)'!$B$5:$C$1005,2,0))+IF(ISERROR(VLOOKUP(I31,'[4]잔액(일반)'!$E$5:$F$1005,2,0)),0,VLOOKUP(I31,'[4]잔액(일반)'!$E$5:$F$1005,2,0))</f>
        <v>0</v>
      </c>
      <c r="K31" s="408">
        <f>IF(ISERROR(VLOOKUP(I31,'[4]잔액(일반전기)'!$B$5:$C$1005,2,0)),0,VLOOKUP(I31,'[4]잔액(일반전기)'!$B$5:$C$1005,2,0))+IF(ISERROR(VLOOKUP(I31,'[4]잔액(일반전기)'!$E$5:$F$1005,2,0)),0,VLOOKUP(I31,'[4]잔액(일반전기)'!$E$5:$F$1005,2,0))</f>
        <v>0</v>
      </c>
    </row>
    <row r="32" spans="1:11" s="19" customFormat="1" ht="12" customHeight="1">
      <c r="A32" s="319"/>
      <c r="B32" s="40" t="s">
        <v>89</v>
      </c>
      <c r="C32" s="464">
        <v>244121</v>
      </c>
      <c r="D32" s="408">
        <f>IF(ISERROR(VLOOKUP(C32,'[4]잔액(일반)'!$B$5:$C$1005,2,0)),0,VLOOKUP(C32,'[4]잔액(일반)'!$B$5:$C$1005,2,0))+IF(ISERROR(VLOOKUP(C32,'[4]잔액(일반)'!$E$5:$F$1005,2,0)),0,VLOOKUP(C32,'[4]잔액(일반)'!$E$5:$F$1005,2,0))</f>
        <v>148359</v>
      </c>
      <c r="E32" s="408">
        <f>IF(ISERROR(VLOOKUP(C32,'[4]잔액(일반전기)'!$B$5:$C$1005,2,0)),0,VLOOKUP(C32,'[4]잔액(일반전기)'!$B$5:$C$1005,2,0))+IF(ISERROR(VLOOKUP(C32,'[4]잔액(일반전기)'!$E$5:$F$1005,2,0)),0,VLOOKUP(C32,'[4]잔액(일반전기)'!$E$5:$F$1005,2,0))</f>
        <v>155912</v>
      </c>
      <c r="F32" s="604"/>
      <c r="G32" s="463">
        <v>4</v>
      </c>
      <c r="H32" s="273" t="s">
        <v>832</v>
      </c>
      <c r="I32" s="274">
        <v>236400</v>
      </c>
      <c r="J32" s="408">
        <f>IF(ISERROR(VLOOKUP(I32,'[4]잔액(일반)'!$B$5:$C$1005,2,0)),0,VLOOKUP(I32,'[4]잔액(일반)'!$B$5:$C$1005,2,0))+IF(ISERROR(VLOOKUP(I32,'[4]잔액(일반)'!$E$5:$F$1005,2,0)),0,VLOOKUP(I32,'[4]잔액(일반)'!$E$5:$F$1005,2,0))</f>
        <v>0</v>
      </c>
      <c r="K32" s="408">
        <f>IF(ISERROR(VLOOKUP(I32,'[4]잔액(일반전기)'!$B$5:$C$1005,2,0)),0,VLOOKUP(I32,'[4]잔액(일반전기)'!$B$5:$C$1005,2,0))+IF(ISERROR(VLOOKUP(I32,'[4]잔액(일반전기)'!$E$5:$F$1005,2,0)),0,VLOOKUP(I32,'[4]잔액(일반전기)'!$E$5:$F$1005,2,0))</f>
        <v>0</v>
      </c>
    </row>
    <row r="33" spans="1:13" s="19" customFormat="1" ht="12" customHeight="1">
      <c r="A33" s="319"/>
      <c r="B33" s="40" t="s">
        <v>643</v>
      </c>
      <c r="C33" s="464">
        <v>244411</v>
      </c>
      <c r="D33" s="408">
        <f>IF(ISERROR(VLOOKUP(C33,'[4]잔액(일반)'!$B$5:$C$1005,2,0)),0,VLOOKUP(C33,'[4]잔액(일반)'!$B$5:$C$1005,2,0))+IF(ISERROR(VLOOKUP(C33,'[4]잔액(일반)'!$E$5:$F$1005,2,0)),0,VLOOKUP(C33,'[4]잔액(일반)'!$E$5:$F$1005,2,0))</f>
        <v>0</v>
      </c>
      <c r="E33" s="408">
        <f>IF(ISERROR(VLOOKUP(C33,'[4]잔액(일반전기)'!$B$5:$C$1005,2,0)),0,VLOOKUP(C33,'[4]잔액(일반전기)'!$B$5:$C$1005,2,0))+IF(ISERROR(VLOOKUP(C33,'[4]잔액(일반전기)'!$E$5:$F$1005,2,0)),0,VLOOKUP(C33,'[4]잔액(일반전기)'!$E$5:$F$1005,2,0))</f>
        <v>0</v>
      </c>
      <c r="F33" s="604"/>
      <c r="G33" s="463">
        <v>5</v>
      </c>
      <c r="H33" s="273" t="s">
        <v>158</v>
      </c>
      <c r="I33" s="297">
        <v>236500</v>
      </c>
      <c r="J33" s="408">
        <f>IF(ISERROR(VLOOKUP(I33,'[4]잔액(일반)'!$B$5:$C$1005,2,0)),0,VLOOKUP(I33,'[4]잔액(일반)'!$B$5:$C$1005,2,0))+IF(ISERROR(VLOOKUP(I33,'[4]잔액(일반)'!$E$5:$F$1005,2,0)),0,VLOOKUP(I33,'[4]잔액(일반)'!$E$5:$F$1005,2,0))</f>
        <v>0</v>
      </c>
      <c r="K33" s="408">
        <f>IF(ISERROR(VLOOKUP(I33,'[4]잔액(일반전기)'!$B$5:$C$1005,2,0)),0,VLOOKUP(I33,'[4]잔액(일반전기)'!$B$5:$C$1005,2,0))+IF(ISERROR(VLOOKUP(I33,'[4]잔액(일반전기)'!$E$5:$F$1005,2,0)),0,VLOOKUP(I33,'[4]잔액(일반전기)'!$E$5:$F$1005,2,0))</f>
        <v>0</v>
      </c>
    </row>
    <row r="34" spans="1:13" s="19" customFormat="1" ht="12" customHeight="1">
      <c r="A34" s="319">
        <v>17</v>
      </c>
      <c r="B34" s="65" t="s">
        <v>101</v>
      </c>
      <c r="C34" s="293"/>
      <c r="D34" s="408">
        <f>IF(ISERROR(VLOOKUP(225000,'[4]잔액(일반)'!$B$5:$C$1005,2,0)),0,VLOOKUP(225000,'[4]잔액(일반)'!$B$5:$C$1005,2,0))+IF(ISERROR(VLOOKUP(225000,'[4]잔액(일반)'!$E$5:$F$1005,2,0)),0,VLOOKUP(225000,'[4]잔액(일반)'!$E$5:$F$1005,2,0))</f>
        <v>0</v>
      </c>
      <c r="E34" s="408">
        <f>IF(ISERROR(VLOOKUP(225000,'[4]잔액(일반전기)'!$B$5:$C$1005,2,0)),0,VLOOKUP(225000,'[4]잔액(일반전기)'!$B$5:$C$1005,2,0))+IF(ISERROR(VLOOKUP(225000,'[4]잔액(일반전기)'!$E$5:$F$1005,2,0)),0,VLOOKUP(225000,'[4]잔액(일반전기)'!$E$5:$F$1005,2,0))</f>
        <v>0</v>
      </c>
      <c r="F34" s="604"/>
      <c r="G34" s="465" t="s">
        <v>647</v>
      </c>
      <c r="H34" s="466" t="s">
        <v>833</v>
      </c>
      <c r="I34" s="268"/>
      <c r="J34" s="467">
        <f>SUM(J35:J37)</f>
        <v>0</v>
      </c>
      <c r="K34" s="467">
        <f>SUM(K35:K37)</f>
        <v>0</v>
      </c>
    </row>
    <row r="35" spans="1:13" s="19" customFormat="1" ht="12" customHeight="1">
      <c r="A35" s="319">
        <v>18</v>
      </c>
      <c r="B35" s="65" t="s">
        <v>749</v>
      </c>
      <c r="C35" s="263">
        <v>211600</v>
      </c>
      <c r="D35" s="408">
        <f>IF(ISERROR(VLOOKUP(C35,'[4]잔액(일반)'!$B$5:$C$1005,2,0)),0,VLOOKUP(C35,'[4]잔액(일반)'!$B$5:$C$1005,2,0))+IF(ISERROR(VLOOKUP(C35,'[4]잔액(일반)'!$E$5:$F$1005,2,0)),0,VLOOKUP(C35,'[4]잔액(일반)'!$E$5:$F$1005,2,0))</f>
        <v>15347</v>
      </c>
      <c r="E35" s="408">
        <f>IF(ISERROR(VLOOKUP(C35,'[4]잔액(일반전기)'!$B$5:$C$1005,2,0)),0,VLOOKUP(C35,'[4]잔액(일반전기)'!$B$5:$C$1005,2,0))+IF(ISERROR(VLOOKUP(C35,'[4]잔액(일반전기)'!$E$5:$F$1005,2,0)),0,VLOOKUP(C35,'[4]잔액(일반전기)'!$E$5:$F$1005,2,0))</f>
        <v>5433</v>
      </c>
      <c r="F35" s="604"/>
      <c r="G35" s="463">
        <v>1</v>
      </c>
      <c r="H35" s="273" t="s">
        <v>834</v>
      </c>
      <c r="I35" s="274">
        <v>237100</v>
      </c>
      <c r="J35" s="398">
        <f>IF(ISERROR(VLOOKUP(I35,'[4]잔액(일반)'!$B$5:$C$1005,2,0)),0,VLOOKUP(I35,'[4]잔액(일반)'!$B$5:$C$1005,2,0))+IF(ISERROR(VLOOKUP(I35,'[4]잔액(일반)'!$E$5:$F$1005,2,0)),0,VLOOKUP(I35,'[4]잔액(일반)'!$E$5:$F$1005,2,0))</f>
        <v>0</v>
      </c>
      <c r="K35" s="398">
        <f>IF(ISERROR(VLOOKUP(I35,'[4]잔액(일반전기)'!$B$5:$C$1005,2,0)),0,VLOOKUP(I35,'[4]잔액(일반전기)'!$B$5:$C$1005,2,0))+IF(ISERROR(VLOOKUP(I35,'[4]잔액(일반전기)'!$E$5:$F$1005,2,0)),0,VLOOKUP(I35,'[4]잔액(일반전기)'!$E$5:$F$1005,2,0))</f>
        <v>0</v>
      </c>
    </row>
    <row r="36" spans="1:13" s="19" customFormat="1" ht="12" customHeight="1">
      <c r="A36" s="319"/>
      <c r="B36" s="40" t="s">
        <v>153</v>
      </c>
      <c r="C36" s="263">
        <v>244651</v>
      </c>
      <c r="D36" s="408">
        <f>IF(ISERROR(VLOOKUP(C36,'[4]잔액(일반)'!$B$5:$C$1005,2,0)),0,VLOOKUP(C36,'[4]잔액(일반)'!$B$5:$C$1005,2,0))+IF(ISERROR(VLOOKUP(C36,'[4]잔액(일반)'!$E$5:$F$1005,2,0)),0,VLOOKUP(C36,'[4]잔액(일반)'!$E$5:$F$1005,2,0))</f>
        <v>0</v>
      </c>
      <c r="E36" s="408">
        <f>IF(ISERROR(VLOOKUP(C36,'[4]잔액(일반전기)'!$B$5:$C$1005,2,0)),0,VLOOKUP(C36,'[4]잔액(일반전기)'!$B$5:$C$1005,2,0))+IF(ISERROR(VLOOKUP(C36,'[4]잔액(일반전기)'!$E$5:$F$1005,2,0)),0,VLOOKUP(C36,'[4]잔액(일반전기)'!$E$5:$F$1005,2,0))</f>
        <v>0</v>
      </c>
      <c r="F36" s="604"/>
      <c r="G36" s="463">
        <v>2</v>
      </c>
      <c r="H36" s="273" t="s">
        <v>835</v>
      </c>
      <c r="I36" s="274">
        <v>237200</v>
      </c>
      <c r="J36" s="398">
        <f>IF(ISERROR(VLOOKUP(I36,'[4]잔액(일반)'!$B$5:$C$1005,2,0)),0,VLOOKUP(I36,'[4]잔액(일반)'!$B$5:$C$1005,2,0))+IF(ISERROR(VLOOKUP(I36,'[4]잔액(일반)'!$E$5:$F$1005,2,0)),0,VLOOKUP(I36,'[4]잔액(일반)'!$E$5:$F$1005,2,0))</f>
        <v>0</v>
      </c>
      <c r="K36" s="398">
        <f>IF(ISERROR(VLOOKUP(I36,'[4]잔액(일반전기)'!$B$5:$C$1005,2,0)),0,VLOOKUP(I36,'[4]잔액(일반전기)'!$B$5:$C$1005,2,0))+IF(ISERROR(VLOOKUP(I36,'[4]잔액(일반전기)'!$E$5:$F$1005,2,0)),0,VLOOKUP(I36,'[4]잔액(일반전기)'!$E$5:$F$1005,2,0))</f>
        <v>0</v>
      </c>
    </row>
    <row r="37" spans="1:13" s="19" customFormat="1" ht="12" customHeight="1">
      <c r="A37" s="319"/>
      <c r="B37" s="40" t="s">
        <v>89</v>
      </c>
      <c r="C37" s="276"/>
      <c r="D37" s="408"/>
      <c r="E37" s="408"/>
      <c r="F37" s="604"/>
      <c r="G37" s="468">
        <v>3</v>
      </c>
      <c r="H37" s="294" t="s">
        <v>164</v>
      </c>
      <c r="I37" s="274">
        <v>237300</v>
      </c>
      <c r="J37" s="398">
        <f>IF(ISERROR(VLOOKUP(I37,'[4]잔액(일반)'!$B$5:$C$1005,2,0)),0,VLOOKUP(I37,'[4]잔액(일반)'!$B$5:$C$1005,2,0))+IF(ISERROR(VLOOKUP(I37,'[4]잔액(일반)'!$E$5:$F$1005,2,0)),0,VLOOKUP(I37,'[4]잔액(일반)'!$E$5:$F$1005,2,0))</f>
        <v>0</v>
      </c>
      <c r="K37" s="398">
        <f>IF(ISERROR(VLOOKUP(I37,'[4]잔액(일반전기)'!$B$5:$C$1005,2,0)),0,VLOOKUP(I37,'[4]잔액(일반전기)'!$B$5:$C$1005,2,0))+IF(ISERROR(VLOOKUP(I37,'[4]잔액(일반전기)'!$E$5:$F$1005,2,0)),0,VLOOKUP(I37,'[4]잔액(일반전기)'!$E$5:$F$1005,2,0))</f>
        <v>0</v>
      </c>
    </row>
    <row r="38" spans="1:13" s="19" customFormat="1" ht="12" customHeight="1">
      <c r="A38" s="469" t="s">
        <v>213</v>
      </c>
      <c r="B38" s="470" t="s">
        <v>93</v>
      </c>
      <c r="C38" s="276"/>
      <c r="D38" s="471">
        <f>SUM(D39,D41,D43,D45:D46,D48:D50)-SUM(D40,D42,D44,D47,D51)</f>
        <v>869578</v>
      </c>
      <c r="E38" s="471">
        <f>SUM(E39,E41,E43,E45:E46,E48:E50)-SUM(E40,E42,E44,E47,E51)</f>
        <v>1389955</v>
      </c>
      <c r="F38" s="604"/>
      <c r="G38" s="472" t="s">
        <v>660</v>
      </c>
      <c r="H38" s="466" t="s">
        <v>836</v>
      </c>
      <c r="I38" s="268"/>
      <c r="J38" s="467">
        <f>SUM(J39,J42:J49,J52:J54)-SUM(J40:J41,J50:J51)</f>
        <v>5624468</v>
      </c>
      <c r="K38" s="467">
        <f>SUM(K39,K42:K49,K52:K54)-SUM(K40:K41,K50:K51)</f>
        <v>5819898</v>
      </c>
    </row>
    <row r="39" spans="1:13" s="19" customFormat="1" ht="12" customHeight="1">
      <c r="A39" s="319">
        <v>1</v>
      </c>
      <c r="B39" s="65" t="s">
        <v>837</v>
      </c>
      <c r="C39" s="263">
        <v>213100</v>
      </c>
      <c r="D39" s="408">
        <f>IF(ISERROR(VLOOKUP(C39,'[4]잔액(일반)'!$B$5:$C$1005,2,0)),0,VLOOKUP(C39,'[4]잔액(일반)'!$B$5:$C$1005,2,0))+IF(ISERROR(VLOOKUP(C39,'[4]잔액(일반)'!$E$5:$F$1005,2,0)),0,VLOOKUP(C39,'[4]잔액(일반)'!$E$5:$F$1005,2,0))</f>
        <v>768890</v>
      </c>
      <c r="E39" s="408">
        <f>IF(ISERROR(VLOOKUP(C39,'[4]잔액(일반전기)'!$B$5:$C$1005,2,0)),0,VLOOKUP(C39,'[4]잔액(일반전기)'!$B$5:$C$1005,2,0))+IF(ISERROR(VLOOKUP(C39,'[4]잔액(일반전기)'!$E$5:$F$1005,2,0)),0,VLOOKUP(C39,'[4]잔액(일반전기)'!$E$5:$F$1005,2,0))</f>
        <v>1254095</v>
      </c>
      <c r="F39" s="604"/>
      <c r="G39" s="463">
        <v>1</v>
      </c>
      <c r="H39" s="273" t="s">
        <v>838</v>
      </c>
      <c r="I39" s="274">
        <v>241000</v>
      </c>
      <c r="J39" s="398">
        <f>IF(ISERROR(VLOOKUP(I39,'[4]잔액(일반)'!$B$5:$C$1005,2,0)),0,VLOOKUP(I39,'[4]잔액(일반)'!$B$5:$C$1005,2,0))+IF(ISERROR(VLOOKUP(I39,'[4]잔액(일반)'!$E$5:$F$1005,2,0)),0,VLOOKUP(I39,'[4]잔액(일반)'!$E$5:$F$1005,2,0))</f>
        <v>5543680</v>
      </c>
      <c r="K39" s="398">
        <f>IF(ISERROR(VLOOKUP(I39,'[4]잔액(일반전기)'!$B$5:$C$1005,2,0)),0,VLOOKUP(I39,'[4]잔액(일반전기)'!$B$5:$C$1005,2,0))+IF(ISERROR(VLOOKUP(I39,'[4]잔액(일반전기)'!$E$5:$F$1005,2,0)),0,VLOOKUP(I39,'[4]잔액(일반전기)'!$E$5:$F$1005,2,0))</f>
        <v>5593890</v>
      </c>
      <c r="L39" s="473">
        <f>IF(ISERROR(VLOOKUP(244702,'[4]잔액(일반전기)'!$E$5:$F$1005,2,0)),0,VLOOKUP(244702,'[4]잔액(일반전기)'!$E$5:$F$1005,2,0))+IF(ISERROR(VLOOKUP(244703,'[4]잔액(일반전기)'!$E$5:$F$1005,2,0)),0,VLOOKUP(244703,'[4]잔액(일반전기)'!$E$5:$F$1005,2,0))+IF(ISERROR(VLOOKUP(244704,'[4]잔액(일반전기)'!$E$5:$F$1005,2,0)),0,VLOOKUP(244704,'[4]잔액(일반전기)'!$E$5:$F$1005,2,0))+IF(ISERROR(VLOOKUP(244705,'[4]잔액(일반전기)'!$E$5:$F$1005,2,0)),0,VLOOKUP(244705,'[4]잔액(일반전기)'!$E$5:$F$1005,2,0))+IF(ISERROR(VLOOKUP(244706,'[4]잔액(일반전기)'!$E$5:$F$1005,2,0)),0,VLOOKUP(244706,'[4]잔액(일반전기)'!$E$5:$F$1005,2,0))+IF(ISERROR(VLOOKUP(244707,'[4]잔액(일반전기)'!$E$5:$F$1005,2,0)),0,VLOOKUP(244707,'[4]잔액(일반전기)'!$E$5:$F$1005,2,0))+IF(ISERROR(VLOOKUP(244708,'[4]잔액(일반전기)'!$E$5:$F$1005,2,0)),0,VLOOKUP(244708,'[4]잔액(일반전기)'!$E$5:$F$1005,2,0))+IF(ISERROR(VLOOKUP(244720,'[4]잔액(일반전기)'!$E$5:$F$1005,2,0)),0,VLOOKUP(244720,'[4]잔액(일반전기)'!$E$5:$F$1005,2,0))+IF(ISERROR(VLOOKUP(244730,'[4]잔액(일반전기)'!$E$5:$F$1005,2,0)),0,VLOOKUP(244730,'[4]잔액(일반전기)'!$E$5:$F$1005,2,0))</f>
        <v>0</v>
      </c>
      <c r="M39" s="473">
        <f>IF(ISERROR(VLOOKUP(244709,'[4]잔액(일반전기)'!$E$5:$F$1005,2,0)),0,VLOOKUP(244709,'[4]잔액(일반전기)'!$E$5:$F$1005,2,0))+IF(ISERROR(VLOOKUP(244710,'[4]잔액(일반전기)'!$E$5:$F$1005,2,0)),0,VLOOKUP(244710,'[4]잔액(일반전기)'!$E$5:$F$1005,2,0))</f>
        <v>0</v>
      </c>
    </row>
    <row r="40" spans="1:13" s="19" customFormat="1" ht="12" customHeight="1">
      <c r="A40" s="319"/>
      <c r="B40" s="83" t="s">
        <v>95</v>
      </c>
      <c r="C40" s="474"/>
      <c r="D40" s="408">
        <f>IF(ISERROR(VLOOKUP(244710,'[4]잔액(일반)'!$E$5:$F$1005,2,0)),0,VLOOKUP(244710,'[4]잔액(일반)'!$E$5:$F$1005,2,0))+IF(ISERROR(VLOOKUP(244703,'[4]잔액(일반)'!$E$5:$F$1005,2,0)),0,VLOOKUP(244703,'[4]잔액(일반)'!$E$5:$F$1005,2,0))+IF(ISERROR(VLOOKUP(244704,'[4]잔액(일반)'!$E$5:$F$1005,2,0)),0,VLOOKUP(244704,'[4]잔액(일반)'!$E$5:$F$1005,2,0))+IF(ISERROR(VLOOKUP(244705,'[4]잔액(일반)'!$E$5:$F$1005,2,0)),0,VLOOKUP(244705,'[4]잔액(일반)'!$E$5:$F$1005,2,0))+IF(ISERROR(VLOOKUP(244706,'[4]잔액(일반)'!$E$5:$F$1005,2,0)),0,VLOOKUP(244706,'[4]잔액(일반)'!$E$5:$F$1005,2,0))+IF(ISERROR(VLOOKUP(244707,'[4]잔액(일반)'!$E$5:$F$1005,2,0)),0,VLOOKUP(244707,'[4]잔액(일반)'!$E$5:$F$1005,2,0))+IF(ISERROR(VLOOKUP(244708,'[4]잔액(일반)'!$E$5:$F$1005,2,0)),0,VLOOKUP(244708,'[4]잔액(일반)'!$E$5:$F$1005,2,0))+IF(ISERROR(VLOOKUP(244720,'[4]잔액(일반)'!$E$5:$F$1005,2,0)),0,VLOOKUP(244720,'[4]잔액(일반)'!$E$5:$F$1005,2,0))+IF(ISERROR(VLOOKUP(244730,'[4]잔액(일반)'!$E$5:$F$1005,2,0)),0,VLOOKUP(244730,'[4]잔액(일반)'!$E$5:$F$1005,2,0))+IF(ISERROR(VLOOKUP(244709,'[4]잔액(일반)'!$E$5:$F$1005,2,0)),0,VLOOKUP(244709,'[4]잔액(일반)'!$E$5:$F$1005,2,0))</f>
        <v>0</v>
      </c>
      <c r="E40" s="408">
        <f>L39+M39</f>
        <v>0</v>
      </c>
      <c r="F40" s="604"/>
      <c r="G40" s="463"/>
      <c r="H40" s="285" t="s">
        <v>839</v>
      </c>
      <c r="I40" s="268"/>
      <c r="J40" s="398">
        <f>IF(ISERROR(VLOOKUP(241004,'[4]잔액(일반)'!$E$5:$F$1005,2,0)),0,VLOOKUP(241004,'[4]잔액(일반)'!$E$5:$F$1005,2,0))+IF(ISERROR(VLOOKUP(241009,'[4]잔액(일반)'!$E$5:$F$1005,2,0)),0,VLOOKUP(241009,'[4]잔액(일반)'!$E$5:$F$1005,2,0))+IF(ISERROR(VLOOKUP(241014,'[4]잔액(일반)'!$E$5:$F$1005,2,0)),0,VLOOKUP(241014,'[4]잔액(일반)'!$E$5:$F$1005,2,0))+IF(ISERROR(VLOOKUP(241019,'[4]잔액(일반)'!$E$5:$F$1005,2,0)),0,VLOOKUP(241019,'[4]잔액(일반)'!$E$5:$F$1005,2,0))+IF(ISERROR(VLOOKUP(241039,'[4]잔액(일반)'!$E$5:$F$1005,2,0)),0,VLOOKUP(241039,'[4]잔액(일반)'!$E$5:$F$1005,2,0))+IF(ISERROR(VLOOKUP(241044,'[4]잔액(일반)'!$E$5:$F$1005,2,0)),0,VLOOKUP(241044,'[4]잔액(일반)'!$E$5:$F$1005,2,0))+IF(ISERROR(VLOOKUP(241049,'[4]잔액(일반)'!$E$5:$F$1005,2,0)),0,VLOOKUP(241049,'[4]잔액(일반)'!$E$5:$F$1005,2,0))+IF(ISERROR(VLOOKUP(241053,'[4]잔액(일반)'!$E$5:$F$1005,2,0)),0,VLOOKUP(241053,'[4]잔액(일반)'!$E$5:$F$1005,2,0))+IF(ISERROR(VLOOKUP(241034,'[4]잔액(일반)'!$E$5:$F$1005,2,0)),0,VLOOKUP(241034,'[4]잔액(일반)'!$E$5:$F$1005,2,0))</f>
        <v>0</v>
      </c>
      <c r="K40" s="398">
        <f>IF(ISERROR(VLOOKUP(241004,'[4]잔액(일반전기)'!$E$5:$F$1005,2,0)),0,VLOOKUP(241004,'[4]잔액(일반전기)'!$E$5:$F$1005,2,0))+IF(ISERROR(VLOOKUP(241009,'[4]잔액(일반전기)'!$E$5:$F$1005,2,0)),0,VLOOKUP(241009,'[4]잔액(일반전기)'!$E$5:$F$1005,2,0))+IF(ISERROR(VLOOKUP(241014,'[4]잔액(일반전기)'!$E$5:$F$1005,2,0)),0,VLOOKUP(241014,'[4]잔액(일반전기)'!$E$5:$F$1005,2,0))+IF(ISERROR(VLOOKUP(241019,'[4]잔액(일반전기)'!$E$5:$F$1005,2,0)),0,VLOOKUP(241019,'[4]잔액(일반전기)'!$E$5:$F$1005,2,0))+IF(ISERROR(VLOOKUP(241039,'[4]잔액(일반전기)'!$E$5:$F$1005,2,0)),0,VLOOKUP(241039,'[4]잔액(일반전기)'!$E$5:$F$1005,2,0))+IF(ISERROR(VLOOKUP(241044,'[4]잔액(일반전기)'!$E$5:$F$1005,2,0)),0,VLOOKUP(241044,'[4]잔액(일반전기)'!$E$5:$F$1005,2,0))+IF(ISERROR(VLOOKUP(241049,'[4]잔액(일반전기)'!$E$5:$F$1005,2,0)),0,VLOOKUP(241049,'[4]잔액(일반전기)'!$E$5:$F$1005,2,0))+IF(ISERROR(VLOOKUP(241053,'[4]잔액(일반전기)'!$E$5:$F$1005,2,0)),0,VLOOKUP(241053,'[4]잔액(일반전기)'!$E$5:$F$1005,2,0))+IF(ISERROR(VLOOKUP(241034,'[4]잔액(일반전기)'!$E$5:$F$1005,2,0)),0,VLOOKUP(241034,'[4]잔액(일반전기)'!$E$5:$F$1005,2,0))</f>
        <v>0</v>
      </c>
    </row>
    <row r="41" spans="1:13" s="19" customFormat="1" ht="12" customHeight="1">
      <c r="A41" s="319">
        <v>2</v>
      </c>
      <c r="B41" s="65" t="s">
        <v>840</v>
      </c>
      <c r="C41" s="263">
        <v>214500</v>
      </c>
      <c r="D41" s="398">
        <f>IF(ISERROR(VLOOKUP(C41,'[4]잔액(일반)'!$B$5:$C$1005,2,0)),0,VLOOKUP(C41,'[4]잔액(일반)'!$B$5:$C$1005,2,0))+IF(ISERROR(VLOOKUP(C41,'[4]잔액(일반)'!$E$5:$F$1005,2,0)),0,VLOOKUP(C41,'[4]잔액(일반)'!$E$5:$F$1005,2,0))</f>
        <v>0</v>
      </c>
      <c r="E41" s="398">
        <f>IF(ISERROR(VLOOKUP(C41,'[4]잔액(일반전기)'!$B$5:$C$1005,2,0)),0,VLOOKUP(C41,'[4]잔액(일반전기)'!$B$5:$C$1005,2,0))+IF(ISERROR(VLOOKUP(C41,'[4]잔액(일반전기)'!$E$5:$F$1005,2,0)),0,VLOOKUP(C41,'[4]잔액(일반전기)'!$E$5:$F$1005,2,0))</f>
        <v>0</v>
      </c>
      <c r="F41" s="604"/>
      <c r="G41" s="463"/>
      <c r="H41" s="285" t="s">
        <v>643</v>
      </c>
      <c r="I41" s="274">
        <v>224400</v>
      </c>
      <c r="J41" s="398">
        <f>IF(ISERROR(VLOOKUP(I41,'[4]잔액(일반)'!$B$5:$C$1005,2,0)),0,VLOOKUP(I41,'[4]잔액(일반)'!$B$5:$C$1005,2,0))+IF(ISERROR(VLOOKUP(I41,'[4]잔액(일반)'!$E$5:$F$1005,2,0)),0,VLOOKUP(I41,'[4]잔액(일반)'!$E$5:$F$1005,2,0))</f>
        <v>0</v>
      </c>
      <c r="K41" s="398">
        <f>IF(ISERROR(VLOOKUP(I41,'[4]잔액(일반전기)'!$B$5:$C$1005,2,0)),0,VLOOKUP(I41,'[4]잔액(일반전기)'!$B$5:$C$1005,2,0))+IF(ISERROR(VLOOKUP(I41,'[4]잔액(일반전기)'!$E$5:$F$1005,2,0)),0,VLOOKUP(I41,'[4]잔액(일반전기)'!$E$5:$F$1005,2,0))</f>
        <v>1531</v>
      </c>
    </row>
    <row r="42" spans="1:13" s="19" customFormat="1" ht="12" customHeight="1">
      <c r="A42" s="319"/>
      <c r="B42" s="83" t="s">
        <v>95</v>
      </c>
      <c r="C42" s="475">
        <v>244740</v>
      </c>
      <c r="D42" s="398">
        <f>IF(ISERROR(VLOOKUP(C42,'[4]잔액(일반)'!$B$5:$C$1005,2,0)),0,VLOOKUP(C42,'[4]잔액(일반)'!$B$5:$C$1005,2,0))+IF(ISERROR(VLOOKUP(C42,'[4]잔액(일반)'!$E$5:$F$1005,2,0)),0,VLOOKUP(C42,'[4]잔액(일반)'!$E$5:$F$1005,2,0))</f>
        <v>0</v>
      </c>
      <c r="E42" s="398">
        <f>IF(ISERROR(VLOOKUP(C42,'[4]잔액(일반전기)'!$B$5:$C$1005,2,0)),0,VLOOKUP(C42,'[4]잔액(일반전기)'!$B$5:$C$1005,2,0))+IF(ISERROR(VLOOKUP(C42,'[4]잔액(일반전기)'!$E$5:$F$1005,2,0)),0,VLOOKUP(C42,'[4]잔액(일반전기)'!$E$5:$F$1005,2,0))</f>
        <v>0</v>
      </c>
      <c r="F42" s="604"/>
      <c r="G42" s="463">
        <v>2</v>
      </c>
      <c r="H42" s="273" t="s">
        <v>172</v>
      </c>
      <c r="I42" s="274">
        <v>241100</v>
      </c>
      <c r="J42" s="398">
        <f>IF(ISERROR(VLOOKUP(I42,'[4]잔액(일반)'!$B$5:$C$1005,2,0)),0,VLOOKUP(I42,'[4]잔액(일반)'!$B$5:$C$1005,2,0))+IF(ISERROR(VLOOKUP(I42,'[4]잔액(일반)'!$E$5:$F$1005,2,0)),0,VLOOKUP(I42,'[4]잔액(일반)'!$E$5:$F$1005,2,0))</f>
        <v>0</v>
      </c>
      <c r="K42" s="398">
        <f>IF(ISERROR(VLOOKUP(I42,'[4]잔액(일반전기)'!$B$5:$C$1005,2,0)),0,VLOOKUP(I42,'[4]잔액(일반전기)'!$B$5:$C$1005,2,0))+IF(ISERROR(VLOOKUP(I42,'[4]잔액(일반전기)'!$E$5:$F$1005,2,0)),0,VLOOKUP(I42,'[4]잔액(일반전기)'!$E$5:$F$1005,2,0))</f>
        <v>0</v>
      </c>
    </row>
    <row r="43" spans="1:13" s="19" customFormat="1" ht="12" customHeight="1">
      <c r="A43" s="319">
        <v>3</v>
      </c>
      <c r="B43" s="65" t="s">
        <v>841</v>
      </c>
      <c r="C43" s="263">
        <v>214600</v>
      </c>
      <c r="D43" s="408">
        <f>IF(ISERROR(VLOOKUP(C43,'[4]잔액(일반)'!$B$5:$C$1005,2,0)),0,VLOOKUP(C43,'[4]잔액(일반)'!$B$5:$C$1005,2,0))+IF(ISERROR(VLOOKUP(C43,'[4]잔액(일반)'!$E$5:$F$1005,2,0)),0,VLOOKUP(C43,'[4]잔액(일반)'!$E$5:$F$1005,2,0))</f>
        <v>49835</v>
      </c>
      <c r="E43" s="408">
        <f>IF(ISERROR(VLOOKUP(C43,'[4]잔액(일반전기)'!$B$5:$C$1005,2,0)),0,VLOOKUP(C43,'[4]잔액(일반전기)'!$B$5:$C$1005,2,0))+IF(ISERROR(VLOOKUP(C43,'[4]잔액(일반전기)'!$E$5:$F$1005,2,0)),0,VLOOKUP(C43,'[4]잔액(일반전기)'!$E$5:$F$1005,2,0))</f>
        <v>30276</v>
      </c>
      <c r="F43" s="604"/>
      <c r="G43" s="463">
        <v>3</v>
      </c>
      <c r="H43" s="273" t="s">
        <v>174</v>
      </c>
      <c r="I43" s="274">
        <v>241200</v>
      </c>
      <c r="J43" s="398">
        <f>IF(ISERROR(VLOOKUP(I43,'[4]잔액(일반)'!$B$5:$C$1005,2,0)),0,VLOOKUP(I43,'[4]잔액(일반)'!$B$5:$C$1005,2,0))+IF(ISERROR(VLOOKUP(I43,'[4]잔액(일반)'!$E$5:$F$1005,2,0)),0,VLOOKUP(I43,'[4]잔액(일반)'!$E$5:$F$1005,2,0))</f>
        <v>120000</v>
      </c>
      <c r="K43" s="398">
        <f>IF(ISERROR(VLOOKUP(I43,'[4]잔액(일반전기)'!$B$5:$C$1005,2,0)),0,VLOOKUP(I43,'[4]잔액(일반전기)'!$B$5:$C$1005,2,0))+IF(ISERROR(VLOOKUP(I43,'[4]잔액(일반전기)'!$E$5:$F$1005,2,0)),0,VLOOKUP(I43,'[4]잔액(일반전기)'!$E$5:$F$1005,2,0))</f>
        <v>121000</v>
      </c>
    </row>
    <row r="44" spans="1:13" s="19" customFormat="1" ht="12" customHeight="1">
      <c r="A44" s="319"/>
      <c r="B44" s="83" t="s">
        <v>95</v>
      </c>
      <c r="C44" s="475">
        <v>244750</v>
      </c>
      <c r="D44" s="408">
        <f>IF(ISERROR(VLOOKUP(C44,'[4]잔액(일반)'!$B$5:$C$1005,2,0)),0,VLOOKUP(C44,'[4]잔액(일반)'!$B$5:$C$1005,2,0))+IF(ISERROR(VLOOKUP(C44,'[4]잔액(일반)'!$E$5:$F$1005,2,0)),0,VLOOKUP(C44,'[4]잔액(일반)'!$E$5:$F$1005,2,0))</f>
        <v>0</v>
      </c>
      <c r="E44" s="408">
        <f>IF(ISERROR(VLOOKUP(C44,'[4]잔액(일반전기)'!$B$5:$C$1005,2,0)),0,VLOOKUP(C44,'[4]잔액(일반전기)'!$B$5:$C$1005,2,0))+IF(ISERROR(VLOOKUP(C44,'[4]잔액(일반전기)'!$E$5:$F$1005,2,0)),0,VLOOKUP(C44,'[4]잔액(일반전기)'!$E$5:$F$1005,2,0))</f>
        <v>0</v>
      </c>
      <c r="F44" s="604"/>
      <c r="G44" s="463">
        <v>4</v>
      </c>
      <c r="H44" s="273" t="s">
        <v>842</v>
      </c>
      <c r="I44" s="274">
        <v>241300</v>
      </c>
      <c r="J44" s="398">
        <f>IF(ISERROR(VLOOKUP(I44,'[4]잔액(일반)'!$B$5:$C$1005,2,0)),0,VLOOKUP(I44,'[4]잔액(일반)'!$B$5:$C$1005,2,0))+IF(ISERROR(VLOOKUP(I44,'[4]잔액(일반)'!$E$5:$F$1005,2,0)),0,VLOOKUP(I44,'[4]잔액(일반)'!$E$5:$F$1005,2,0))</f>
        <v>0</v>
      </c>
      <c r="K44" s="398">
        <f>IF(ISERROR(VLOOKUP(I44,'[4]잔액(일반전기)'!$B$5:$C$1005,2,0)),0,VLOOKUP(I44,'[4]잔액(일반전기)'!$B$5:$C$1005,2,0))+IF(ISERROR(VLOOKUP(I44,'[4]잔액(일반전기)'!$E$5:$F$1005,2,0)),0,VLOOKUP(I44,'[4]잔액(일반전기)'!$E$5:$F$1005,2,0))</f>
        <v>0</v>
      </c>
    </row>
    <row r="45" spans="1:13" s="19" customFormat="1" ht="12" customHeight="1">
      <c r="A45" s="319">
        <v>4</v>
      </c>
      <c r="B45" s="65" t="s">
        <v>843</v>
      </c>
      <c r="C45" s="263">
        <v>214700</v>
      </c>
      <c r="D45" s="408">
        <f>IF(ISERROR(VLOOKUP(C45,'[4]잔액(일반)'!$B$5:$C$1005,2,0)),0,VLOOKUP(C45,'[4]잔액(일반)'!$B$5:$C$1005,2,0))+IF(ISERROR(VLOOKUP(C45,'[4]잔액(일반)'!$E$5:$F$1005,2,0)),0,VLOOKUP(C45,'[4]잔액(일반)'!$E$5:$F$1005,2,0))</f>
        <v>0</v>
      </c>
      <c r="E45" s="408">
        <f>IF(ISERROR(VLOOKUP(C45,'[4]잔액(일반전기)'!$B$5:$C$1005,2,0)),0,VLOOKUP(C45,'[4]잔액(일반전기)'!$B$5:$C$1005,2,0))+IF(ISERROR(VLOOKUP(C45,'[4]잔액(일반전기)'!$E$5:$F$1005,2,0)),0,VLOOKUP(C45,'[4]잔액(일반전기)'!$E$5:$F$1005,2,0))</f>
        <v>0</v>
      </c>
      <c r="F45" s="604"/>
      <c r="G45" s="463">
        <v>5</v>
      </c>
      <c r="H45" s="273" t="s">
        <v>844</v>
      </c>
      <c r="I45" s="274">
        <v>241400</v>
      </c>
      <c r="J45" s="398">
        <f>IF(ISERROR(VLOOKUP(I45,'[4]잔액(일반)'!$B$5:$C$1005,2,0)),0,VLOOKUP(I45,'[4]잔액(일반)'!$B$5:$C$1005,2,0))+IF(ISERROR(VLOOKUP(I45,'[4]잔액(일반)'!$E$5:$F$1005,2,0)),0,VLOOKUP(I45,'[4]잔액(일반)'!$E$5:$F$1005,2,0))</f>
        <v>0</v>
      </c>
      <c r="K45" s="398">
        <f>IF(ISERROR(VLOOKUP(I45,'[4]잔액(일반전기)'!$B$5:$C$1005,2,0)),0,VLOOKUP(I45,'[4]잔액(일반전기)'!$B$5:$C$1005,2,0))+IF(ISERROR(VLOOKUP(I45,'[4]잔액(일반전기)'!$E$5:$F$1005,2,0)),0,VLOOKUP(I45,'[4]잔액(일반전기)'!$E$5:$F$1005,2,0))</f>
        <v>0</v>
      </c>
    </row>
    <row r="46" spans="1:13" s="19" customFormat="1" ht="12" customHeight="1">
      <c r="A46" s="319">
        <v>5</v>
      </c>
      <c r="B46" s="65" t="s">
        <v>845</v>
      </c>
      <c r="C46" s="263">
        <v>214800</v>
      </c>
      <c r="D46" s="408">
        <f>IF(ISERROR(VLOOKUP(C46,'[4]잔액(일반)'!$B$5:$C$1005,2,0)),0,VLOOKUP(C46,'[4]잔액(일반)'!$B$5:$C$1005,2,0))+IF(ISERROR(VLOOKUP(C46,'[4]잔액(일반)'!$E$5:$F$1005,2,0)),0,VLOOKUP(C46,'[4]잔액(일반)'!$E$5:$F$1005,2,0))</f>
        <v>32350</v>
      </c>
      <c r="E46" s="408">
        <f>IF(ISERROR(VLOOKUP(C46,'[4]잔액(일반전기)'!$B$5:$C$1005,2,0)),0,VLOOKUP(C46,'[4]잔액(일반전기)'!$B$5:$C$1005,2,0))+IF(ISERROR(VLOOKUP(C46,'[4]잔액(일반전기)'!$E$5:$F$1005,2,0)),0,VLOOKUP(C46,'[4]잔액(일반전기)'!$E$5:$F$1005,2,0))</f>
        <v>9444</v>
      </c>
      <c r="F46" s="604"/>
      <c r="G46" s="463">
        <v>6</v>
      </c>
      <c r="H46" s="273" t="s">
        <v>846</v>
      </c>
      <c r="I46" s="274">
        <v>241500</v>
      </c>
      <c r="J46" s="398">
        <f>IF(ISERROR(VLOOKUP(I46,'[4]잔액(일반)'!$B$5:$C$1005,2,0)),0,VLOOKUP(I46,'[4]잔액(일반)'!$B$5:$C$1005,2,0))+IF(ISERROR(VLOOKUP(I46,'[4]잔액(일반)'!$E$5:$F$1005,2,0)),0,VLOOKUP(I46,'[4]잔액(일반)'!$E$5:$F$1005,2,0))</f>
        <v>0</v>
      </c>
      <c r="K46" s="398">
        <f>IF(ISERROR(VLOOKUP(I46,'[4]잔액(일반전기)'!$B$5:$C$1005,2,0)),0,VLOOKUP(I46,'[4]잔액(일반전기)'!$B$5:$C$1005,2,0))+IF(ISERROR(VLOOKUP(I46,'[4]잔액(일반전기)'!$E$5:$F$1005,2,0)),0,VLOOKUP(I46,'[4]잔액(일반전기)'!$E$5:$F$1005,2,0))</f>
        <v>0</v>
      </c>
      <c r="L46" s="476">
        <f>D52+D38+D8</f>
        <v>12705510</v>
      </c>
    </row>
    <row r="47" spans="1:13" s="19" customFormat="1" ht="12" customHeight="1">
      <c r="A47" s="319"/>
      <c r="B47" s="83" t="s">
        <v>95</v>
      </c>
      <c r="C47" s="475">
        <v>244760</v>
      </c>
      <c r="D47" s="408">
        <f>IF(ISERROR(VLOOKUP(C47,'[4]잔액(일반)'!$B$5:$C$1005,2,0)),0,VLOOKUP(C47,'[4]잔액(일반)'!$B$5:$C$1005,2,0))+IF(ISERROR(VLOOKUP(C47,'[4]잔액(일반)'!$E$5:$F$1005,2,0)),0,VLOOKUP(C47,'[4]잔액(일반)'!$E$5:$F$1005,2,0))</f>
        <v>0</v>
      </c>
      <c r="E47" s="408">
        <f>IF(ISERROR(VLOOKUP(C47,'[4]잔액(일반전기)'!$B$5:$C$1005,2,0)),0,VLOOKUP(C47,'[4]잔액(일반전기)'!$B$5:$C$1005,2,0))+IF(ISERROR(VLOOKUP(C47,'[4]잔액(일반전기)'!$E$5:$F$1005,2,0)),0,VLOOKUP(C47,'[4]잔액(일반전기)'!$E$5:$F$1005,2,0))</f>
        <v>0</v>
      </c>
      <c r="F47" s="604"/>
      <c r="G47" s="463">
        <v>7</v>
      </c>
      <c r="H47" s="273" t="s">
        <v>847</v>
      </c>
      <c r="I47" s="274">
        <v>241600</v>
      </c>
      <c r="J47" s="398">
        <f>IF(ISERROR(VLOOKUP(I47,'[4]잔액(일반)'!$B$5:$C$1005,2,0)),0,VLOOKUP(I47,'[4]잔액(일반)'!$B$5:$C$1005,2,0))+IF(ISERROR(VLOOKUP(I47,'[4]잔액(일반)'!$E$5:$F$1005,2,0)),0,VLOOKUP(I47,'[4]잔액(일반)'!$E$5:$F$1005,2,0))</f>
        <v>0</v>
      </c>
      <c r="K47" s="398">
        <f>IF(ISERROR(VLOOKUP(I47,'[4]잔액(일반전기)'!$B$5:$C$1005,2,0)),0,VLOOKUP(I47,'[4]잔액(일반전기)'!$B$5:$C$1005,2,0))+IF(ISERROR(VLOOKUP(I47,'[4]잔액(일반전기)'!$E$5:$F$1005,2,0)),0,VLOOKUP(I47,'[4]잔액(일반전기)'!$E$5:$F$1005,2,0))</f>
        <v>0</v>
      </c>
      <c r="L47" s="476">
        <f>L46+D59+D65</f>
        <v>24901280</v>
      </c>
    </row>
    <row r="48" spans="1:13" s="19" customFormat="1" ht="12" customHeight="1">
      <c r="A48" s="319">
        <v>6</v>
      </c>
      <c r="B48" s="65" t="s">
        <v>848</v>
      </c>
      <c r="C48" s="263">
        <v>214900</v>
      </c>
      <c r="D48" s="408">
        <f>IF(ISERROR(VLOOKUP(C48,'[4]잔액(일반)'!$B$5:$C$1005,2,0)),0,VLOOKUP(C48,'[4]잔액(일반)'!$B$5:$C$1005,2,0))+IF(ISERROR(VLOOKUP(C48,'[4]잔액(일반)'!$E$5:$F$1005,2,0)),0,VLOOKUP(C48,'[4]잔액(일반)'!$E$5:$F$1005,2,0))</f>
        <v>18503</v>
      </c>
      <c r="E48" s="408">
        <f>IF(ISERROR(VLOOKUP(C48,'[4]잔액(일반전기)'!$B$5:$C$1005,2,0)),0,VLOOKUP(C48,'[4]잔액(일반전기)'!$B$5:$C$1005,2,0))+IF(ISERROR(VLOOKUP(C48,'[4]잔액(일반전기)'!$E$5:$F$1005,2,0)),0,VLOOKUP(C48,'[4]잔액(일반전기)'!$E$5:$F$1005,2,0))</f>
        <v>96140</v>
      </c>
      <c r="F48" s="604"/>
      <c r="G48" s="463">
        <v>8</v>
      </c>
      <c r="H48" s="273" t="s">
        <v>849</v>
      </c>
      <c r="I48" s="274">
        <v>241700</v>
      </c>
      <c r="J48" s="398">
        <f>IF(ISERROR(VLOOKUP(I48,'[4]잔액(일반)'!$B$5:$C$1005,2,0)),0,VLOOKUP(I48,'[4]잔액(일반)'!$B$5:$C$1005,2,0))+IF(ISERROR(VLOOKUP(I48,'[4]잔액(일반)'!$E$5:$F$1005,2,0)),0,VLOOKUP(I48,'[4]잔액(일반)'!$E$5:$F$1005,2,0))</f>
        <v>0</v>
      </c>
      <c r="K48" s="398">
        <f>IF(ISERROR(VLOOKUP(I48,'[4]잔액(일반전기)'!$B$5:$C$1005,2,0)),0,VLOOKUP(I48,'[4]잔액(일반전기)'!$B$5:$C$1005,2,0))+IF(ISERROR(VLOOKUP(I48,'[4]잔액(일반전기)'!$E$5:$F$1005,2,0)),0,VLOOKUP(I48,'[4]잔액(일반전기)'!$E$5:$F$1005,2,0))</f>
        <v>0</v>
      </c>
    </row>
    <row r="49" spans="1:11" s="19" customFormat="1" ht="12" customHeight="1">
      <c r="A49" s="319">
        <v>7</v>
      </c>
      <c r="B49" s="65" t="s">
        <v>850</v>
      </c>
      <c r="C49" s="263">
        <v>215000</v>
      </c>
      <c r="D49" s="408">
        <f>IF(ISERROR(VLOOKUP(C49,'[4]잔액(일반)'!$B$5:$C$1005,2,0)),0,VLOOKUP(C49,'[4]잔액(일반)'!$B$5:$C$1005,2,0))+IF(ISERROR(VLOOKUP(C49,'[4]잔액(일반)'!$E$5:$F$1005,2,0)),0,VLOOKUP(C49,'[4]잔액(일반)'!$E$5:$F$1005,2,0))</f>
        <v>0</v>
      </c>
      <c r="E49" s="408">
        <f>IF(ISERROR(VLOOKUP(C49,'[4]잔액(일반전기)'!$B$5:$C$1005,2,0)),0,VLOOKUP(C49,'[4]잔액(일반전기)'!$B$5:$C$1005,2,0))+IF(ISERROR(VLOOKUP(C49,'[4]잔액(일반전기)'!$E$5:$F$1005,2,0)),0,VLOOKUP(C49,'[4]잔액(일반전기)'!$E$5:$F$1005,2,0))</f>
        <v>0</v>
      </c>
      <c r="F49" s="604"/>
      <c r="G49" s="463">
        <v>9</v>
      </c>
      <c r="H49" s="273" t="s">
        <v>185</v>
      </c>
      <c r="I49" s="274">
        <v>241800</v>
      </c>
      <c r="J49" s="398">
        <f>IF(ISERROR(VLOOKUP(I49,'[4]잔액(일반)'!$B$5:$C$1005,2,0)),0,VLOOKUP(I49,'[4]잔액(일반)'!$B$5:$C$1005,2,0))+IF(ISERROR(VLOOKUP(I49,'[4]잔액(일반)'!$E$5:$F$1005,2,0)),0,VLOOKUP(I49,'[4]잔액(일반)'!$E$5:$F$1005,2,0))</f>
        <v>495819</v>
      </c>
      <c r="K49" s="398">
        <f>IF(ISERROR(VLOOKUP(I49,'[4]잔액(일반전기)'!$B$5:$C$1005,2,0)),0,VLOOKUP(I49,'[4]잔액(일반전기)'!$B$5:$C$1005,2,0))+IF(ISERROR(VLOOKUP(I49,'[4]잔액(일반전기)'!$E$5:$F$1005,2,0)),0,VLOOKUP(I49,'[4]잔액(일반전기)'!$E$5:$F$1005,2,0))</f>
        <v>316946</v>
      </c>
    </row>
    <row r="50" spans="1:11" s="19" customFormat="1" ht="12" customHeight="1">
      <c r="A50" s="319">
        <v>8</v>
      </c>
      <c r="B50" s="65" t="s">
        <v>851</v>
      </c>
      <c r="C50" s="263">
        <v>217000</v>
      </c>
      <c r="D50" s="408">
        <f>IF(ISERROR(VLOOKUP(C50,'[4]잔액(일반)'!$B$5:$C$1005,2,0)),0,VLOOKUP(C50,'[4]잔액(일반)'!$B$5:$C$1005,2,0))+IF(ISERROR(VLOOKUP(C50,'[4]잔액(일반)'!$E$5:$F$1005,2,0)),0,VLOOKUP(C50,'[4]잔액(일반)'!$E$5:$F$1005,2,0))</f>
        <v>0</v>
      </c>
      <c r="E50" s="408">
        <f>IF(ISERROR(VLOOKUP(C50,'[4]잔액(일반전기)'!$B$5:$C$1005,2,0)),0,VLOOKUP(C50,'[4]잔액(일반전기)'!$B$5:$C$1005,2,0))+IF(ISERROR(VLOOKUP(C50,'[4]잔액(일반전기)'!$E$5:$F$1005,2,0)),0,VLOOKUP(C50,'[4]잔액(일반전기)'!$E$5:$F$1005,2,0))</f>
        <v>0</v>
      </c>
      <c r="F50" s="604"/>
      <c r="G50" s="463"/>
      <c r="H50" s="285" t="s">
        <v>187</v>
      </c>
      <c r="I50" s="274">
        <v>224100</v>
      </c>
      <c r="J50" s="398">
        <f>IF(ISERROR(VLOOKUP(I50,'[4]잔액(일반)'!$B$5:$C$1005,2,0)),0,VLOOKUP(I50,'[4]잔액(일반)'!$B$5:$C$1005,2,0))+IF(ISERROR(VLOOKUP(I50,'[4]잔액(일반)'!$E$5:$F$1005,2,0)),0,VLOOKUP(I50,'[4]잔액(일반)'!$E$5:$F$1005,2,0))</f>
        <v>0</v>
      </c>
      <c r="K50" s="398">
        <f>IF(ISERROR(VLOOKUP(I50,'[4]잔액(일반전기)'!$B$5:$C$1005,2,0)),0,VLOOKUP(I50,'[4]잔액(일반전기)'!$B$5:$C$1005,2,0))+IF(ISERROR(VLOOKUP(I50,'[4]잔액(일반전기)'!$E$5:$F$1005,2,0)),0,VLOOKUP(I50,'[4]잔액(일반전기)'!$E$5:$F$1005,2,0))</f>
        <v>0</v>
      </c>
    </row>
    <row r="51" spans="1:11" s="19" customFormat="1" ht="12" customHeight="1">
      <c r="A51" s="477"/>
      <c r="B51" s="42" t="s">
        <v>95</v>
      </c>
      <c r="C51" s="475">
        <v>244780</v>
      </c>
      <c r="D51" s="426">
        <f>IF(ISERROR(VLOOKUP(C51,'[4]잔액(일반)'!$B$5:$C$1005,2,0)),0,VLOOKUP(C51,'[4]잔액(일반)'!$B$5:$C$1005,2,0))+IF(ISERROR(VLOOKUP(C51,'[4]잔액(일반)'!$E$5:$F$1005,2,0)),0,VLOOKUP(C51,'[4]잔액(일반)'!$E$5:$F$1005,2,0))</f>
        <v>0</v>
      </c>
      <c r="E51" s="426">
        <f>IF(ISERROR(VLOOKUP(C51,'[4]잔액(일반전기)'!$B$5:$C$1005,2,0)),0,VLOOKUP(C51,'[4]잔액(일반전기)'!$B$5:$C$1005,2,0))+IF(ISERROR(VLOOKUP(C51,'[4]잔액(일반전기)'!$E$5:$F$1005,2,0)),0,VLOOKUP(C51,'[4]잔액(일반전기)'!$E$5:$F$1005,2,0))</f>
        <v>0</v>
      </c>
      <c r="F51" s="604"/>
      <c r="G51" s="463"/>
      <c r="H51" s="285" t="s">
        <v>189</v>
      </c>
      <c r="I51" s="274">
        <v>224200</v>
      </c>
      <c r="J51" s="398">
        <f>IF(ISERROR(VLOOKUP(I51,'[4]잔액(일반)'!$B$5:$C$1005,2,0)),0,VLOOKUP(I51,'[4]잔액(일반)'!$B$5:$C$1005,2,0))+IF(ISERROR(VLOOKUP(I51,'[4]잔액(일반)'!$E$5:$F$1005,2,0)),0,VLOOKUP(I51,'[4]잔액(일반)'!$E$5:$F$1005,2,0))</f>
        <v>560568</v>
      </c>
      <c r="K51" s="398">
        <f>IF(ISERROR(VLOOKUP(I51,'[4]잔액(일반전기)'!$B$5:$C$1005,2,0)),0,VLOOKUP(I51,'[4]잔액(일반전기)'!$B$5:$C$1005,2,0))+IF(ISERROR(VLOOKUP(I51,'[4]잔액(일반전기)'!$E$5:$F$1005,2,0)),0,VLOOKUP(I51,'[4]잔액(일반전기)'!$E$5:$F$1005,2,0))</f>
        <v>357031</v>
      </c>
    </row>
    <row r="52" spans="1:11" s="19" customFormat="1" ht="12" customHeight="1">
      <c r="A52" s="469" t="s">
        <v>248</v>
      </c>
      <c r="B52" s="470" t="s">
        <v>852</v>
      </c>
      <c r="C52" s="276"/>
      <c r="D52" s="471">
        <f>(D53+D54+D57+D58)-D55-D56</f>
        <v>393079</v>
      </c>
      <c r="E52" s="471">
        <f>(E53+E54+E57+E58)-E55-E56</f>
        <v>182425</v>
      </c>
      <c r="F52" s="604"/>
      <c r="G52" s="463">
        <v>10</v>
      </c>
      <c r="H52" s="273" t="s">
        <v>853</v>
      </c>
      <c r="I52" s="274">
        <v>241900</v>
      </c>
      <c r="J52" s="398">
        <f>IF(ISERROR(VLOOKUP(I52,'[4]잔액(일반)'!$B$5:$C$1005,2,0)),0,VLOOKUP(I52,'[4]잔액(일반)'!$B$5:$C$1005,2,0))+IF(ISERROR(VLOOKUP(I52,'[4]잔액(일반)'!$E$5:$F$1005,2,0)),0,VLOOKUP(I52,'[4]잔액(일반)'!$E$5:$F$1005,2,0))</f>
        <v>0</v>
      </c>
      <c r="K52" s="398">
        <f>IF(ISERROR(VLOOKUP(I52,'[4]잔액(일반전기)'!$B$5:$C$1005,2,0)),0,VLOOKUP(I52,'[4]잔액(일반전기)'!$B$5:$C$1005,2,0))+IF(ISERROR(VLOOKUP(I52,'[4]잔액(일반전기)'!$E$5:$F$1005,2,0)),0,VLOOKUP(I52,'[4]잔액(일반전기)'!$E$5:$F$1005,2,0))</f>
        <v>0</v>
      </c>
    </row>
    <row r="53" spans="1:11" s="19" customFormat="1" ht="12" customHeight="1">
      <c r="A53" s="478">
        <v>1</v>
      </c>
      <c r="B53" s="95" t="s">
        <v>854</v>
      </c>
      <c r="C53" s="298">
        <v>216100</v>
      </c>
      <c r="D53" s="426">
        <f>IF(ISERROR(VLOOKUP(C53,'[4]잔액(일반)'!$B$5:$C$1005,2,0)),0,VLOOKUP(C53,'[4]잔액(일반)'!$B$5:$C$1005,2,0))+IF(ISERROR(VLOOKUP(C53,'[4]잔액(일반)'!$E$5:$F$1005,2,0)),0,VLOOKUP(C53,'[4]잔액(일반)'!$E$5:$F$1005,2,0))</f>
        <v>393079</v>
      </c>
      <c r="E53" s="426">
        <f>IF(ISERROR(VLOOKUP(C53,'[4]잔액(일반전기)'!$B$5:$C$1005,2,0)),0,VLOOKUP(C53,'[4]잔액(일반전기)'!$B$5:$C$1005,2,0))+IF(ISERROR(VLOOKUP(C53,'[4]잔액(일반전기)'!$E$5:$F$1005,2,0)),0,VLOOKUP(C53,'[4]잔액(일반전기)'!$E$5:$F$1005,2,0))</f>
        <v>182425</v>
      </c>
      <c r="F53" s="604"/>
      <c r="G53" s="468">
        <v>11</v>
      </c>
      <c r="H53" s="294" t="s">
        <v>195</v>
      </c>
      <c r="I53" s="274">
        <v>242100</v>
      </c>
      <c r="J53" s="398">
        <f>IF(ISERROR(VLOOKUP(I53,'[4]잔액(일반)'!$B$5:$C$1005,2,0)),0,VLOOKUP(I53,'[4]잔액(일반)'!$B$5:$C$1005,2,0))+IF(ISERROR(VLOOKUP(I53,'[4]잔액(일반)'!$E$5:$F$1005,2,0)),0,VLOOKUP(I53,'[4]잔액(일반)'!$E$5:$F$1005,2,0))</f>
        <v>25537</v>
      </c>
      <c r="K53" s="398">
        <f>IF(ISERROR(VLOOKUP(I53,'[4]잔액(일반전기)'!$B$5:$C$1005,2,0)),0,VLOOKUP(I53,'[4]잔액(일반전기)'!$B$5:$C$1005,2,0))+IF(ISERROR(VLOOKUP(I53,'[4]잔액(일반전기)'!$E$5:$F$1005,2,0)),0,VLOOKUP(I53,'[4]잔액(일반전기)'!$E$5:$F$1005,2,0))</f>
        <v>16624</v>
      </c>
    </row>
    <row r="54" spans="1:11" s="19" customFormat="1" ht="12" customHeight="1">
      <c r="A54" s="478">
        <v>2</v>
      </c>
      <c r="B54" s="95" t="s">
        <v>855</v>
      </c>
      <c r="C54" s="298">
        <v>216200</v>
      </c>
      <c r="D54" s="426">
        <f>IF(ISERROR(VLOOKUP(C54,'[4]잔액(일반)'!$B$5:$C$1005,2,0)),0,VLOOKUP(C54,'[4]잔액(일반)'!$B$5:$C$1005,2,0))+IF(ISERROR(VLOOKUP(C54,'[4]잔액(일반)'!$E$5:$F$1005,2,0)),0,VLOOKUP(C54,'[4]잔액(일반)'!$E$5:$F$1005,2,0))</f>
        <v>0</v>
      </c>
      <c r="E54" s="426">
        <f>IF(ISERROR(VLOOKUP(C54,'[4]잔액(일반전기)'!$B$5:$C$1005,2,0)),0,VLOOKUP(C54,'[4]잔액(일반전기)'!$B$5:$C$1005,2,0))+IF(ISERROR(VLOOKUP(C54,'[4]잔액(일반전기)'!$E$5:$F$1005,2,0)),0,VLOOKUP(C54,'[4]잔액(일반전기)'!$E$5:$F$1005,2,0))</f>
        <v>0</v>
      </c>
      <c r="F54" s="604"/>
      <c r="G54" s="468">
        <v>12</v>
      </c>
      <c r="H54" s="294" t="s">
        <v>197</v>
      </c>
      <c r="I54" s="274">
        <v>242200</v>
      </c>
      <c r="J54" s="398">
        <f>IF(ISERROR(VLOOKUP(I54,'[4]잔액(일반)'!$B$5:$C$1005,2,0)),0,VLOOKUP(I54,'[4]잔액(일반)'!$B$5:$C$1005,2,0))+IF(ISERROR(VLOOKUP(I54,'[4]잔액(일반)'!$E$5:$F$1005,2,0)),0,VLOOKUP(I54,'[4]잔액(일반)'!$E$5:$F$1005,2,0))</f>
        <v>0</v>
      </c>
      <c r="K54" s="398">
        <f>IF(ISERROR(VLOOKUP(I54,'[4]잔액(일반전기)'!$B$5:$C$1005,2,0)),0,VLOOKUP(I54,'[4]잔액(일반전기)'!$B$5:$C$1005,2,0))+IF(ISERROR(VLOOKUP(I54,'[4]잔액(일반전기)'!$E$5:$F$1005,2,0)),0,VLOOKUP(I54,'[4]잔액(일반전기)'!$E$5:$F$1005,2,0))</f>
        <v>130000</v>
      </c>
    </row>
    <row r="55" spans="1:11" s="19" customFormat="1" ht="12" customHeight="1">
      <c r="A55" s="479"/>
      <c r="B55" s="42" t="s">
        <v>105</v>
      </c>
      <c r="C55" s="298">
        <v>244621</v>
      </c>
      <c r="D55" s="426">
        <f>IF(ISERROR(VLOOKUP(C55,'[4]잔액(일반)'!$B$5:$C$1005,2,0)),0,VLOOKUP(C55,'[4]잔액(일반)'!$B$5:$C$1005,2,0))+IF(ISERROR(VLOOKUP(C55,'[4]잔액(일반)'!$E$5:$F$1005,2,0)),0,VLOOKUP(C55,'[4]잔액(일반)'!$E$5:$F$1005,2,0))</f>
        <v>0</v>
      </c>
      <c r="E55" s="426">
        <f>IF(ISERROR(VLOOKUP(C55,'[4]잔액(일반전기)'!$B$5:$C$1005,2,0)),0,VLOOKUP(C55,'[4]잔액(일반전기)'!$B$5:$C$1005,2,0))+IF(ISERROR(VLOOKUP(C55,'[4]잔액(일반전기)'!$E$5:$F$1005,2,0)),0,VLOOKUP(C55,'[4]잔액(일반전기)'!$E$5:$F$1005,2,0))</f>
        <v>0</v>
      </c>
      <c r="F55" s="604"/>
      <c r="G55" s="465" t="s">
        <v>190</v>
      </c>
      <c r="H55" s="466" t="s">
        <v>856</v>
      </c>
      <c r="I55" s="296"/>
      <c r="J55" s="480">
        <f>IF(((IF(ISERROR(VLOOKUP(245600,'[4]잔액(일반)'!$B$5:$C$1005,2,0)),0,VLOOKUP(245600,'[4]잔액(일반)'!$B$5:$C$1005,2,0))+IF(ISERROR(VLOOKUP(245600,'[4]잔액(일반)'!$E$5:$F$1005,2,0)),0,VLOOKUP(245600,'[4]잔액(일반)'!$E$5:$F$1005,2,0)))-(IF(ISERROR(VLOOKUP(225600,'[4]잔액(일반)'!$B$5:$C$1005,2,0)),0,VLOOKUP(225600,'[4]잔액(일반)'!$B$5:$C$1005,2,0))+IF(ISERROR(VLOOKUP(225600,'[4]잔액(일반)'!$E$5:$F$1005,2,0)),0,VLOOKUP(225600,'[4]잔액(일반)'!$E$5:$F$1005,2,0))))&gt;=0,(IF(ISERROR(VLOOKUP(245600,'[4]잔액(일반)'!$B$5:$C$1005,2,0)),0,VLOOKUP(245600,'[4]잔액(일반)'!$B$5:$C$1005,2,0))+IF(ISERROR(VLOOKUP(245600,'[4]잔액(일반)'!$E$5:$F$1005,2,0)),0,VLOOKUP(245600,'[4]잔액(일반)'!$E$5:$F$1005,2,0)))-(IF(ISERROR(VLOOKUP(225600,'[4]잔액(일반)'!$B$5:$C$1005,2,0)),0,VLOOKUP(225600,'[4]잔액(일반)'!$B$5:$C$1005,2,0))+IF(ISERROR(VLOOKUP(225600,'[4]잔액(일반)'!$E$5:$F$1005,2,0)),0,VLOOKUP(225600,'[4]잔액(일반)'!$E$5:$F$1005,2,0))),0)</f>
        <v>2263705</v>
      </c>
      <c r="K55" s="480">
        <f>IF(((IF(ISERROR(VLOOKUP(245600,'[4]잔액(일반전기)'!$B$5:$C$1005,2,0)),0,VLOOKUP(245600,'[4]잔액(일반전기)'!$B$5:$C$1005,2,0))+IF(ISERROR(VLOOKUP(245600,'[4]잔액(일반전기)'!$E$5:$F$1005,2,0)),0,VLOOKUP(245600,'[4]잔액(일반전기)'!$E$5:$F$1005,2,0)))-(IF(ISERROR(VLOOKUP(225600,'[4]잔액(일반전기)'!$B$5:$C$1005,2,0)),0,VLOOKUP(225600,'[4]잔액(일반전기)'!$B$5:$C$1005,2,0))+IF(ISERROR(VLOOKUP(225600,'[4]잔액(일반전기)'!$E$5:$F$1005,2,0)),0,VLOOKUP(225600,'[4]잔액(일반전기)'!$E$5:$F$1005,2,0))))&gt;=0,(IF(ISERROR(VLOOKUP(245600,'[4]잔액(일반전기)'!$B$5:$C$1005,2,0)),0,VLOOKUP(245600,'[4]잔액(일반전기)'!$B$5:$C$1005,2,0))+IF(ISERROR(VLOOKUP(245600,'[4]잔액(일반전기)'!$E$5:$F$1005,2,0)),0,VLOOKUP(245600,'[4]잔액(일반전기)'!$E$5:$F$1005,2,0)))-(IF(ISERROR(VLOOKUP(225600,'[4]잔액(일반전기)'!$B$5:$C$1005,2,0)),0,VLOOKUP(225600,'[4]잔액(일반전기)'!$B$5:$C$1005,2,0))+IF(ISERROR(VLOOKUP(225600,'[4]잔액(일반전기)'!$E$5:$F$1005,2,0)),0,VLOOKUP(225600,'[4]잔액(일반전기)'!$E$5:$F$1005,2,0))),0)</f>
        <v>0</v>
      </c>
    </row>
    <row r="56" spans="1:11" s="19" customFormat="1" ht="12" customHeight="1">
      <c r="A56" s="479"/>
      <c r="B56" s="43" t="s">
        <v>106</v>
      </c>
      <c r="C56" s="298">
        <v>244231</v>
      </c>
      <c r="D56" s="426">
        <f>IF(ISERROR(VLOOKUP(C56,'[4]잔액(일반)'!$B$5:$C$1005,2,0)),0,VLOOKUP(C56,'[4]잔액(일반)'!$B$5:$C$1005,2,0))+IF(ISERROR(VLOOKUP(C56,'[4]잔액(일반)'!$E$5:$F$1005,2,0)),0,VLOOKUP(C56,'[4]잔액(일반)'!$E$5:$F$1005,2,0))</f>
        <v>0</v>
      </c>
      <c r="E56" s="426">
        <f>IF(ISERROR(VLOOKUP(C56,'[4]잔액(일반전기)'!$B$5:$C$1005,2,0)),0,VLOOKUP(C56,'[4]잔액(일반전기)'!$B$5:$C$1005,2,0))+IF(ISERROR(VLOOKUP(C56,'[4]잔액(일반전기)'!$E$5:$F$1005,2,0)),0,VLOOKUP(C56,'[4]잔액(일반전기)'!$E$5:$F$1005,2,0))</f>
        <v>0</v>
      </c>
      <c r="F56" s="604"/>
      <c r="G56" s="465" t="s">
        <v>678</v>
      </c>
      <c r="H56" s="466" t="s">
        <v>857</v>
      </c>
      <c r="I56" s="296"/>
      <c r="J56" s="467"/>
      <c r="K56" s="467"/>
    </row>
    <row r="57" spans="1:11" s="19" customFormat="1" ht="12" customHeight="1">
      <c r="A57" s="478">
        <v>3</v>
      </c>
      <c r="B57" s="95" t="s">
        <v>858</v>
      </c>
      <c r="C57" s="298">
        <v>216300</v>
      </c>
      <c r="D57" s="426">
        <f>IF(ISERROR(VLOOKUP(C57,'[4]잔액(일반)'!$B$5:$C$1005,2,0)),0,VLOOKUP(C57,'[4]잔액(일반)'!$B$5:$C$1005,2,0))+IF(ISERROR(VLOOKUP(C57,'[4]잔액(일반)'!$E$5:$F$1005,2,0)),0,VLOOKUP(C57,'[4]잔액(일반)'!$E$5:$F$1005,2,0))</f>
        <v>0</v>
      </c>
      <c r="E57" s="426">
        <f>IF(ISERROR(VLOOKUP(C57,'[4]잔액(일반전기)'!$B$5:$C$1005,2,0)),0,VLOOKUP(C57,'[4]잔액(일반전기)'!$B$5:$C$1005,2,0))+IF(ISERROR(VLOOKUP(C57,'[4]잔액(일반전기)'!$E$5:$F$1005,2,0)),0,VLOOKUP(C57,'[4]잔액(일반전기)'!$E$5:$F$1005,2,0))</f>
        <v>0</v>
      </c>
      <c r="F57" s="605"/>
      <c r="G57" s="614" t="s">
        <v>677</v>
      </c>
      <c r="H57" s="615"/>
      <c r="I57" s="481"/>
      <c r="J57" s="482">
        <f>SUM(J7,J28,J34,J38,J55,J56)</f>
        <v>17690454</v>
      </c>
      <c r="K57" s="482">
        <f>SUM(K7,K28,K34,K38,K55,K56)</f>
        <v>17955078</v>
      </c>
    </row>
    <row r="58" spans="1:11" s="19" customFormat="1" ht="12" customHeight="1">
      <c r="A58" s="483">
        <v>4</v>
      </c>
      <c r="B58" s="129" t="s">
        <v>859</v>
      </c>
      <c r="C58" s="298">
        <v>216500</v>
      </c>
      <c r="D58" s="426">
        <f>IF(ISERROR(VLOOKUP(C58,'[4]잔액(일반)'!$B$5:$C$1005,2,0)),0,VLOOKUP(C58,'[4]잔액(일반)'!$B$5:$C$1005,2,0))+IF(ISERROR(VLOOKUP(C58,'[4]잔액(일반)'!$E$5:$F$1005,2,0)),0,VLOOKUP(C58,'[4]잔액(일반)'!$E$5:$F$1005,2,0))</f>
        <v>0</v>
      </c>
      <c r="E58" s="426">
        <f>IF(ISERROR(VLOOKUP(C58,'[4]잔액(일반전기)'!$B$5:$C$1005,2,0)),0,VLOOKUP(C58,'[4]잔액(일반전기)'!$B$5:$C$1005,2,0))+IF(ISERROR(VLOOKUP(C58,'[4]잔액(일반전기)'!$E$5:$F$1005,2,0)),0,VLOOKUP(C58,'[4]잔액(일반전기)'!$E$5:$F$1005,2,0))</f>
        <v>0</v>
      </c>
      <c r="F58" s="616" t="s">
        <v>860</v>
      </c>
      <c r="G58" s="618" t="s">
        <v>201</v>
      </c>
      <c r="H58" s="619"/>
      <c r="I58" s="484"/>
      <c r="J58" s="485">
        <f>SUM(J59,J61:J63)-SUM(J60)</f>
        <v>6888459</v>
      </c>
      <c r="K58" s="485">
        <f>SUM(K59,K61:K63)-SUM(K60)</f>
        <v>6287466</v>
      </c>
    </row>
    <row r="59" spans="1:11" s="19" customFormat="1" ht="12" customHeight="1">
      <c r="A59" s="255" t="s">
        <v>629</v>
      </c>
      <c r="B59" s="72" t="s">
        <v>861</v>
      </c>
      <c r="C59" s="276"/>
      <c r="D59" s="24">
        <f>SUM(D60,D62)-D61</f>
        <v>0</v>
      </c>
      <c r="E59" s="24">
        <f>SUM(E60,E62)-E61</f>
        <v>673809</v>
      </c>
      <c r="F59" s="616"/>
      <c r="G59" s="321">
        <v>1</v>
      </c>
      <c r="H59" s="95" t="s">
        <v>203</v>
      </c>
      <c r="I59" s="486">
        <v>246100</v>
      </c>
      <c r="J59" s="487">
        <f>IF(ISERROR(VLOOKUP(I59,'[4]잔액(일반)'!$B$5:$C$1005,2,0)),0,VLOOKUP(I59,'[4]잔액(일반)'!$B$5:$C$1005,2,0))+IF(ISERROR(VLOOKUP(I59,'[4]잔액(일반)'!$E$5:$F$1005,2,0)),0,VLOOKUP(I59,'[4]잔액(일반)'!$E$5:$F$1005,2,0))</f>
        <v>6297885</v>
      </c>
      <c r="K59" s="487">
        <f>IF(ISERROR(VLOOKUP(I59,'[4]잔액(일반전기)'!$B$5:$C$1005,2,0)),0,VLOOKUP(I59,'[4]잔액(일반전기)'!$B$5:$C$1005,2,0))+IF(ISERROR(VLOOKUP(I59,'[4]잔액(일반전기)'!$E$5:$F$1005,2,0)),0,VLOOKUP(I59,'[4]잔액(일반전기)'!$E$5:$F$1005,2,0))</f>
        <v>5713795</v>
      </c>
    </row>
    <row r="60" spans="1:11" s="19" customFormat="1" ht="12" customHeight="1">
      <c r="A60" s="460">
        <v>1</v>
      </c>
      <c r="B60" s="262" t="s">
        <v>177</v>
      </c>
      <c r="C60" s="263">
        <v>218100</v>
      </c>
      <c r="D60" s="462">
        <f>IF(ISERROR(VLOOKUP(C60,'[4]잔액(일반)'!$B$5:$C$1005,2,0)),0,VLOOKUP(C60,'[4]잔액(일반)'!$B$5:$C$1005,2,0))+IF(ISERROR(VLOOKUP(C60,'[4]잔액(일반)'!$E$5:$F$1005,2,0)),0,VLOOKUP(C60,'[4]잔액(일반)'!$E$5:$F$1005,2,0))</f>
        <v>0</v>
      </c>
      <c r="E60" s="462">
        <f>IF(ISERROR(VLOOKUP(C60,'[4]잔액(일반전기)'!$B$5:$C$1005,2,0)),0,VLOOKUP(C60,'[4]잔액(일반전기)'!$B$5:$C$1005,2,0))+IF(ISERROR(VLOOKUP(C60,'[4]잔액(일반전기)'!$E$5:$F$1005,2,0)),0,VLOOKUP(C60,'[4]잔액(일반전기)'!$E$5:$F$1005,2,0))</f>
        <v>678809</v>
      </c>
      <c r="F60" s="616"/>
      <c r="G60" s="321"/>
      <c r="H60" s="83" t="s">
        <v>205</v>
      </c>
      <c r="I60" s="486">
        <v>224500</v>
      </c>
      <c r="J60" s="487">
        <f>IF(ISERROR(VLOOKUP(I60,'[4]잔액(일반)'!$B$5:$C$1005,2,0)),0,VLOOKUP(I60,'[4]잔액(일반)'!$B$5:$C$1005,2,0))+IF(ISERROR(VLOOKUP(I60,'[4]잔액(일반)'!$E$5:$F$1005,2,0)),0,VLOOKUP(I60,'[4]잔액(일반)'!$E$5:$F$1005,2,0))</f>
        <v>6759</v>
      </c>
      <c r="K60" s="487">
        <f>IF(ISERROR(VLOOKUP(I60,'[4]잔액(일반전기)'!$B$5:$C$1005,2,0)),0,VLOOKUP(I60,'[4]잔액(일반전기)'!$B$5:$C$1005,2,0))+IF(ISERROR(VLOOKUP(I60,'[4]잔액(일반전기)'!$E$5:$F$1005,2,0)),0,VLOOKUP(I60,'[4]잔액(일반전기)'!$E$5:$F$1005,2,0))</f>
        <v>6935</v>
      </c>
    </row>
    <row r="61" spans="1:11" s="19" customFormat="1" ht="12" customHeight="1">
      <c r="A61" s="488"/>
      <c r="B61" s="63" t="s">
        <v>89</v>
      </c>
      <c r="C61" s="489">
        <v>244102</v>
      </c>
      <c r="D61" s="408">
        <f>IF(ISERROR(VLOOKUP(C61,'[4]잔액(일반)'!$B$5:$C$1005,2,0)),0,VLOOKUP(C61,'[4]잔액(일반)'!$B$5:$C$1005,2,0))+IF(ISERROR(VLOOKUP(C61,'[4]잔액(일반)'!$E$5:$F$1005,2,0)),0,VLOOKUP(C61,'[4]잔액(일반)'!$E$5:$F$1005,2,0))</f>
        <v>0</v>
      </c>
      <c r="E61" s="408">
        <f>IF(ISERROR(VLOOKUP(C61,'[4]잔액(일반전기)'!$B$5:$C$1005,2,0)),0,VLOOKUP(C61,'[4]잔액(일반전기)'!$B$5:$C$1005,2,0))+IF(ISERROR(VLOOKUP(C61,'[4]잔액(일반전기)'!$E$5:$F$1005,2,0)),0,VLOOKUP(C61,'[4]잔액(일반전기)'!$E$5:$F$1005,2,0))</f>
        <v>5000</v>
      </c>
      <c r="F61" s="616"/>
      <c r="G61" s="321">
        <v>2</v>
      </c>
      <c r="H61" s="95" t="s">
        <v>207</v>
      </c>
      <c r="I61" s="486">
        <v>246200</v>
      </c>
      <c r="J61" s="487">
        <f>IF(ISERROR(VLOOKUP(I61,'[4]잔액(일반)'!$B$5:$C$1005,2,0)),0,VLOOKUP(I61,'[4]잔액(일반)'!$B$5:$C$1005,2,0))+IF(ISERROR(VLOOKUP(I61,'[4]잔액(일반)'!$E$5:$F$1005,2,0)),0,VLOOKUP(I61,'[4]잔액(일반)'!$E$5:$F$1005,2,0))</f>
        <v>563958</v>
      </c>
      <c r="K61" s="487">
        <f>IF(ISERROR(VLOOKUP(I61,'[4]잔액(일반전기)'!$B$5:$C$1005,2,0)),0,VLOOKUP(I61,'[4]잔액(일반전기)'!$B$5:$C$1005,2,0))+IF(ISERROR(VLOOKUP(I61,'[4]잔액(일반전기)'!$E$5:$F$1005,2,0)),0,VLOOKUP(I61,'[4]잔액(일반전기)'!$E$5:$F$1005,2,0))</f>
        <v>548791</v>
      </c>
    </row>
    <row r="62" spans="1:11" s="19" customFormat="1" ht="12" customHeight="1">
      <c r="A62" s="488">
        <v>2</v>
      </c>
      <c r="B62" s="47" t="s">
        <v>186</v>
      </c>
      <c r="C62" s="490">
        <v>218200</v>
      </c>
      <c r="D62" s="462">
        <f>IF(ISERROR(VLOOKUP(C62,'[4]잔액(일반)'!$B$5:$C$1005,2,0)),0,VLOOKUP(C62,'[4]잔액(일반)'!$B$5:$C$1005,2,0))+IF(ISERROR(VLOOKUP(C62,'[4]잔액(일반)'!$E$5:$F$1005,2,0)),0,VLOOKUP(C62,'[4]잔액(일반)'!$E$5:$F$1005,2,0))</f>
        <v>0</v>
      </c>
      <c r="E62" s="462">
        <f>IF(ISERROR(VLOOKUP(C62,'[4]잔액(일반전기)'!$B$5:$C$1005,2,0)),0,VLOOKUP(C62,'[4]잔액(일반전기)'!$B$5:$C$1005,2,0))+IF(ISERROR(VLOOKUP(C62,'[4]잔액(일반전기)'!$E$5:$F$1005,2,0)),0,VLOOKUP(C62,'[4]잔액(일반전기)'!$E$5:$F$1005,2,0))</f>
        <v>0</v>
      </c>
      <c r="F62" s="616"/>
      <c r="G62" s="321">
        <v>3</v>
      </c>
      <c r="H62" s="95" t="s">
        <v>681</v>
      </c>
      <c r="I62" s="486">
        <v>246300</v>
      </c>
      <c r="J62" s="487">
        <f>IF(ISERROR(VLOOKUP(I62,'[4]잔액(일반)'!$B$5:$C$1005,2,0)),0,VLOOKUP(I62,'[4]잔액(일반)'!$B$5:$C$1005,2,0))+IF(ISERROR(VLOOKUP(I62,'[4]잔액(일반)'!$E$5:$F$1005,2,0)),0,VLOOKUP(I62,'[4]잔액(일반)'!$E$5:$F$1005,2,0))</f>
        <v>33375</v>
      </c>
      <c r="K62" s="487">
        <f>IF(ISERROR(VLOOKUP(I62,'[4]잔액(일반전기)'!$B$5:$C$1005,2,0)),0,VLOOKUP(I62,'[4]잔액(일반전기)'!$B$5:$C$1005,2,0))+IF(ISERROR(VLOOKUP(I62,'[4]잔액(일반전기)'!$E$5:$F$1005,2,0)),0,VLOOKUP(I62,'[4]잔액(일반전기)'!$E$5:$F$1005,2,0))</f>
        <v>31815</v>
      </c>
    </row>
    <row r="63" spans="1:11" s="19" customFormat="1" ht="12" customHeight="1">
      <c r="A63" s="255" t="s">
        <v>647</v>
      </c>
      <c r="B63" s="72" t="s">
        <v>862</v>
      </c>
      <c r="C63" s="276"/>
      <c r="D63" s="24">
        <f>D64</f>
        <v>0</v>
      </c>
      <c r="E63" s="24">
        <f>E64</f>
        <v>0</v>
      </c>
      <c r="F63" s="616"/>
      <c r="G63" s="321">
        <v>4</v>
      </c>
      <c r="H63" s="95" t="s">
        <v>211</v>
      </c>
      <c r="I63" s="486">
        <v>246400</v>
      </c>
      <c r="J63" s="487">
        <f>IF(ISERROR(VLOOKUP(I63,'[4]잔액(일반)'!$B$5:$C$1005,2,0)),0,VLOOKUP(I63,'[4]잔액(일반)'!$B$5:$C$1005,2,0))+IF(ISERROR(VLOOKUP(I63,'[4]잔액(일반)'!$E$5:$F$1005,2,0)),0,VLOOKUP(I63,'[4]잔액(일반)'!$E$5:$F$1005,2,0))</f>
        <v>0</v>
      </c>
      <c r="K63" s="487">
        <f>IF(ISERROR(VLOOKUP(I63,'[4]잔액(일반전기)'!$B$5:$C$1005,2,0)),0,VLOOKUP(I63,'[4]잔액(일반전기)'!$B$5:$C$1005,2,0))+IF(ISERROR(VLOOKUP(I63,'[4]잔액(일반전기)'!$E$5:$F$1005,2,0)),0,VLOOKUP(I63,'[4]잔액(일반전기)'!$E$5:$F$1005,2,0))</f>
        <v>0</v>
      </c>
    </row>
    <row r="64" spans="1:11" s="19" customFormat="1" ht="12" customHeight="1">
      <c r="A64" s="491">
        <v>1</v>
      </c>
      <c r="B64" s="287" t="s">
        <v>863</v>
      </c>
      <c r="C64" s="263">
        <v>219100</v>
      </c>
      <c r="D64" s="492">
        <f>IF(ISERROR(VLOOKUP(C64,'[4]잔액(일반)'!$B$5:$C$1005,2,0)),0,VLOOKUP(C64,'[4]잔액(일반)'!$B$5:$C$1005,2,0))+IF(ISERROR(VLOOKUP(C64,'[4]잔액(일반)'!$E$5:$F$1005,2,0)),0,VLOOKUP(C64,'[4]잔액(일반)'!$E$5:$F$1005,2,0))</f>
        <v>0</v>
      </c>
      <c r="E64" s="492">
        <f>IF(ISERROR(VLOOKUP(C64,'[4]잔액(일반전기)'!$B$5:$C$1005,2,0)),0,VLOOKUP(C64,'[4]잔액(일반전기)'!$B$5:$C$1005,2,0))+IF(ISERROR(VLOOKUP(C64,'[4]잔액(일반전기)'!$E$5:$F$1005,2,0)),0,VLOOKUP(C64,'[4]잔액(일반전기)'!$E$5:$F$1005,2,0))</f>
        <v>0</v>
      </c>
      <c r="F64" s="616"/>
      <c r="G64" s="620" t="s">
        <v>215</v>
      </c>
      <c r="H64" s="621"/>
      <c r="I64" s="493"/>
      <c r="J64" s="494">
        <f>SUM(J65,J68)</f>
        <v>369762</v>
      </c>
      <c r="K64" s="494">
        <f>SUM(K65,K68)</f>
        <v>369762</v>
      </c>
    </row>
    <row r="65" spans="1:11" s="19" customFormat="1" ht="12" customHeight="1">
      <c r="A65" s="255" t="s">
        <v>660</v>
      </c>
      <c r="B65" s="72" t="s">
        <v>191</v>
      </c>
      <c r="C65" s="276"/>
      <c r="D65" s="24">
        <f>SUM(D66,D76,D96,D106)</f>
        <v>12195770</v>
      </c>
      <c r="E65" s="24">
        <f>SUM(E66,E76,E96,E106)</f>
        <v>11925275</v>
      </c>
      <c r="F65" s="616"/>
      <c r="G65" s="321">
        <v>1</v>
      </c>
      <c r="H65" s="95" t="s">
        <v>217</v>
      </c>
      <c r="I65" s="493"/>
      <c r="J65" s="495">
        <f>SUM(J66:J67)</f>
        <v>369762</v>
      </c>
      <c r="K65" s="495">
        <f>SUM(K66:K67)</f>
        <v>369762</v>
      </c>
    </row>
    <row r="66" spans="1:11" s="19" customFormat="1" ht="12" customHeight="1">
      <c r="A66" s="496" t="s">
        <v>193</v>
      </c>
      <c r="B66" s="497" t="s">
        <v>194</v>
      </c>
      <c r="C66" s="276"/>
      <c r="D66" s="498">
        <f>SUM(D67:D71,D73:D75)-SUM(D72)</f>
        <v>5610460</v>
      </c>
      <c r="E66" s="498">
        <f>SUM(E67:E71,E73:E75)-SUM(E72)</f>
        <v>5477170</v>
      </c>
      <c r="F66" s="616"/>
      <c r="G66" s="94" t="s">
        <v>219</v>
      </c>
      <c r="H66" s="95" t="s">
        <v>220</v>
      </c>
      <c r="I66" s="486">
        <v>246601</v>
      </c>
      <c r="J66" s="487">
        <f>IF(ISERROR(VLOOKUP(I66,'[4]잔액(일반)'!$B$5:$C$1005,2,0)),0,VLOOKUP(I66,'[4]잔액(일반)'!$B$5:$C$1005,2,0))+IF(ISERROR(VLOOKUP(I66,'[4]잔액(일반)'!$E$5:$F$1005,2,0)),0,VLOOKUP(I66,'[4]잔액(일반)'!$E$5:$F$1005,2,0))</f>
        <v>0</v>
      </c>
      <c r="K66" s="487">
        <f>IF(ISERROR(VLOOKUP(I66,'[4]잔액(일반전기)'!$B$5:$C$1005,2,0)),0,VLOOKUP(I66,'[4]잔액(일반전기)'!$B$5:$C$1005,2,0))+IF(ISERROR(VLOOKUP(I66,'[4]잔액(일반전기)'!$E$5:$F$1005,2,0)),0,VLOOKUP(I66,'[4]잔액(일반전기)'!$E$5:$F$1005,2,0))</f>
        <v>0</v>
      </c>
    </row>
    <row r="67" spans="1:11" s="19" customFormat="1" ht="12" customHeight="1">
      <c r="A67" s="499">
        <v>1</v>
      </c>
      <c r="B67" s="28" t="s">
        <v>196</v>
      </c>
      <c r="C67" s="263">
        <v>220400</v>
      </c>
      <c r="D67" s="29">
        <f>IF(ISERROR(VLOOKUP(C67,'[4]잔액(일반)'!$B$5:$C$1005,2,0)),0,VLOOKUP(C67,'[4]잔액(일반)'!$B$5:$C$1005,2,0))+IF(ISERROR(VLOOKUP(C67,'[4]잔액(일반)'!$E$5:$F$1005,2,0)),0,VLOOKUP(C67,'[4]잔액(일반)'!$E$5:$F$1005,2,0))</f>
        <v>5446460</v>
      </c>
      <c r="E67" s="29">
        <f>IF(ISERROR(VLOOKUP(C67,'[4]잔액(일반전기)'!$B$5:$C$1005,2,0)),0,VLOOKUP(C67,'[4]잔액(일반전기)'!$B$5:$C$1005,2,0))+IF(ISERROR(VLOOKUP(C67,'[4]잔액(일반전기)'!$E$5:$F$1005,2,0)),0,VLOOKUP(C67,'[4]잔액(일반전기)'!$E$5:$F$1005,2,0))</f>
        <v>5313170</v>
      </c>
      <c r="F67" s="616"/>
      <c r="G67" s="94" t="s">
        <v>222</v>
      </c>
      <c r="H67" s="95" t="s">
        <v>223</v>
      </c>
      <c r="I67" s="486">
        <v>246602</v>
      </c>
      <c r="J67" s="487">
        <f>IF(ISERROR(VLOOKUP(I67,'[4]잔액(일반)'!$B$5:$C$1005,2,0)),0,VLOOKUP(I67,'[4]잔액(일반)'!$B$5:$C$1005,2,0))+IF(ISERROR(VLOOKUP(I67,'[4]잔액(일반)'!$E$5:$F$1005,2,0)),0,VLOOKUP(I67,'[4]잔액(일반)'!$E$5:$F$1005,2,0))</f>
        <v>369762</v>
      </c>
      <c r="K67" s="487">
        <f>IF(ISERROR(VLOOKUP(I67,'[4]잔액(일반전기)'!$B$5:$C$1005,2,0)),0,VLOOKUP(I67,'[4]잔액(일반전기)'!$B$5:$C$1005,2,0))+IF(ISERROR(VLOOKUP(I67,'[4]잔액(일반전기)'!$E$5:$F$1005,2,0)),0,VLOOKUP(I67,'[4]잔액(일반전기)'!$E$5:$F$1005,2,0))</f>
        <v>369762</v>
      </c>
    </row>
    <row r="68" spans="1:11" s="19" customFormat="1" ht="12" customHeight="1">
      <c r="A68" s="319">
        <v>2</v>
      </c>
      <c r="B68" s="65" t="s">
        <v>864</v>
      </c>
      <c r="C68" s="263">
        <v>220300</v>
      </c>
      <c r="D68" s="408">
        <f>IF(ISERROR(VLOOKUP(C68,'[4]잔액(일반)'!$B$5:$C$1005,2,0)),0,VLOOKUP(C68,'[4]잔액(일반)'!$B$5:$C$1005,2,0))+IF(ISERROR(VLOOKUP(C68,'[4]잔액(일반)'!$E$5:$F$1005,2,0)),0,VLOOKUP(C68,'[4]잔액(일반)'!$E$5:$F$1005,2,0))</f>
        <v>160000</v>
      </c>
      <c r="E68" s="408">
        <f>IF(ISERROR(VLOOKUP(C68,'[4]잔액(일반전기)'!$B$5:$C$1005,2,0)),0,VLOOKUP(C68,'[4]잔액(일반전기)'!$B$5:$C$1005,2,0))+IF(ISERROR(VLOOKUP(C68,'[4]잔액(일반전기)'!$E$5:$F$1005,2,0)),0,VLOOKUP(C68,'[4]잔액(일반전기)'!$E$5:$F$1005,2,0))</f>
        <v>160000</v>
      </c>
      <c r="F68" s="616"/>
      <c r="G68" s="321">
        <v>2</v>
      </c>
      <c r="H68" s="95" t="s">
        <v>225</v>
      </c>
      <c r="I68" s="486">
        <v>246800</v>
      </c>
      <c r="J68" s="487">
        <f>IF(ISERROR(VLOOKUP(I68,'[4]잔액(일반)'!$B$5:$C$1005,2,0)),0,VLOOKUP(I68,'[4]잔액(일반)'!$B$5:$C$1005,2,0))+IF(ISERROR(VLOOKUP(I68,'[4]잔액(일반)'!$E$5:$F$1005,2,0)),0,VLOOKUP(I68,'[4]잔액(일반)'!$E$5:$F$1005,2,0))</f>
        <v>0</v>
      </c>
      <c r="K68" s="487">
        <f>IF(ISERROR(VLOOKUP(I68,'[4]잔액(일반전기)'!$B$5:$C$1005,2,0)),0,VLOOKUP(I68,'[4]잔액(일반전기)'!$B$5:$C$1005,2,0))+IF(ISERROR(VLOOKUP(I68,'[4]잔액(일반전기)'!$E$5:$F$1005,2,0)),0,VLOOKUP(I68,'[4]잔액(일반전기)'!$E$5:$F$1005,2,0))</f>
        <v>0</v>
      </c>
    </row>
    <row r="69" spans="1:11" s="19" customFormat="1" ht="12" customHeight="1">
      <c r="A69" s="319">
        <v>3</v>
      </c>
      <c r="B69" s="65" t="s">
        <v>204</v>
      </c>
      <c r="C69" s="263">
        <v>220500</v>
      </c>
      <c r="D69" s="408">
        <f>IF(ISERROR(VLOOKUP(C69,'[4]잔액(일반)'!$B$5:$C$1005,2,0)),0,VLOOKUP(C69,'[4]잔액(일반)'!$B$5:$C$1005,2,0))+IF(ISERROR(VLOOKUP(C69,'[4]잔액(일반)'!$E$5:$F$1005,2,0)),0,VLOOKUP(C69,'[4]잔액(일반)'!$E$5:$F$1005,2,0))</f>
        <v>0</v>
      </c>
      <c r="E69" s="408">
        <f>IF(ISERROR(VLOOKUP(C69,'[4]잔액(일반전기)'!$B$5:$C$1005,2,0)),0,VLOOKUP(C69,'[4]잔액(일반전기)'!$B$5:$C$1005,2,0))+IF(ISERROR(VLOOKUP(C69,'[4]잔액(일반전기)'!$E$5:$F$1005,2,0)),0,VLOOKUP(C69,'[4]잔액(일반전기)'!$E$5:$F$1005,2,0))</f>
        <v>0</v>
      </c>
      <c r="F69" s="616"/>
      <c r="G69" s="622" t="s">
        <v>865</v>
      </c>
      <c r="H69" s="621"/>
      <c r="I69" s="493"/>
      <c r="J69" s="494">
        <f>SUM(J70:J71)*(-1)</f>
        <v>-12205</v>
      </c>
      <c r="K69" s="494">
        <f>SUM(K70:K71)*(-1)</f>
        <v>-12605</v>
      </c>
    </row>
    <row r="70" spans="1:11" s="19" customFormat="1" ht="12" customHeight="1">
      <c r="A70" s="319">
        <v>4</v>
      </c>
      <c r="B70" s="65" t="s">
        <v>202</v>
      </c>
      <c r="C70" s="263">
        <v>220600</v>
      </c>
      <c r="D70" s="408">
        <f>IF(ISERROR(VLOOKUP(C70,'[4]잔액(일반)'!$B$5:$C$1005,2,0)),0,VLOOKUP(C70,'[4]잔액(일반)'!$B$5:$C$1005,2,0))+IF(ISERROR(VLOOKUP(C70,'[4]잔액(일반)'!$E$5:$F$1005,2,0)),0,VLOOKUP(C70,'[4]잔액(일반)'!$E$5:$F$1005,2,0))</f>
        <v>0</v>
      </c>
      <c r="E70" s="408">
        <f>IF(ISERROR(VLOOKUP(C70,'[4]잔액(일반전기)'!$B$5:$C$1005,2,0)),0,VLOOKUP(C70,'[4]잔액(일반전기)'!$B$5:$C$1005,2,0))+IF(ISERROR(VLOOKUP(C70,'[4]잔액(일반전기)'!$E$5:$F$1005,2,0)),0,VLOOKUP(C70,'[4]잔액(일반전기)'!$E$5:$F$1005,2,0))</f>
        <v>0</v>
      </c>
      <c r="F70" s="616"/>
      <c r="G70" s="94">
        <v>1</v>
      </c>
      <c r="H70" s="95" t="s">
        <v>228</v>
      </c>
      <c r="I70" s="486">
        <v>228400</v>
      </c>
      <c r="J70" s="487">
        <f>IF(ISERROR(VLOOKUP(I70,'[4]잔액(일반)'!$B$5:$C$1005,2,0)),0,VLOOKUP(I70,'[4]잔액(일반)'!$B$5:$C$1005,2,0))+IF(ISERROR(VLOOKUP(I70,'[4]잔액(일반)'!$E$5:$F$1005,2,0)),0,VLOOKUP(I70,'[4]잔액(일반)'!$E$5:$F$1005,2,0))</f>
        <v>12205</v>
      </c>
      <c r="K70" s="487">
        <f>IF(ISERROR(VLOOKUP(I70,'[4]잔액(일반전기)'!$B$5:$C$1005,2,0)),0,VLOOKUP(I70,'[4]잔액(일반전기)'!$B$5:$C$1005,2,0))+IF(ISERROR(VLOOKUP(I70,'[4]잔액(일반전기)'!$E$5:$F$1005,2,0)),0,VLOOKUP(I70,'[4]잔액(일반전기)'!$E$5:$F$1005,2,0))</f>
        <v>12605</v>
      </c>
    </row>
    <row r="71" spans="1:11" s="19" customFormat="1" ht="12" customHeight="1">
      <c r="A71" s="319">
        <v>5</v>
      </c>
      <c r="B71" s="65" t="s">
        <v>206</v>
      </c>
      <c r="C71" s="263">
        <v>220900</v>
      </c>
      <c r="D71" s="408">
        <f>IF(ISERROR(VLOOKUP(C71,'[4]잔액(일반)'!$B$5:$C$1005,2,0)),0,VLOOKUP(C71,'[4]잔액(일반)'!$B$5:$C$1005,2,0))+IF(ISERROR(VLOOKUP(C71,'[4]잔액(일반)'!$E$5:$F$1005,2,0)),0,VLOOKUP(C71,'[4]잔액(일반)'!$E$5:$F$1005,2,0))</f>
        <v>0</v>
      </c>
      <c r="E71" s="408">
        <f>IF(ISERROR(VLOOKUP(C71,'[4]잔액(일반전기)'!$B$5:$C$1005,2,0)),0,VLOOKUP(C71,'[4]잔액(일반전기)'!$B$5:$C$1005,2,0))+IF(ISERROR(VLOOKUP(C71,'[4]잔액(일반전기)'!$E$5:$F$1005,2,0)),0,VLOOKUP(C71,'[4]잔액(일반전기)'!$E$5:$F$1005,2,0))</f>
        <v>0</v>
      </c>
      <c r="F71" s="616"/>
      <c r="G71" s="94">
        <v>2</v>
      </c>
      <c r="H71" s="95" t="s">
        <v>231</v>
      </c>
      <c r="I71" s="486">
        <v>228500</v>
      </c>
      <c r="J71" s="487">
        <f>IF(ISERROR(VLOOKUP(I71,'[4]잔액(일반)'!$B$5:$C$1005,2,0)),0,VLOOKUP(I71,'[4]잔액(일반)'!$B$5:$C$1005,2,0))+IF(ISERROR(VLOOKUP(I71,'[4]잔액(일반)'!$E$5:$F$1005,2,0)),0,VLOOKUP(I71,'[4]잔액(일반)'!$E$5:$F$1005,2,0))</f>
        <v>0</v>
      </c>
      <c r="K71" s="487">
        <f>IF(ISERROR(VLOOKUP(I71,'[4]잔액(일반전기)'!$B$5:$C$1005,2,0)),0,VLOOKUP(I71,'[4]잔액(일반전기)'!$B$5:$C$1005,2,0))+IF(ISERROR(VLOOKUP(I71,'[4]잔액(일반전기)'!$E$5:$F$1005,2,0)),0,VLOOKUP(I71,'[4]잔액(일반전기)'!$E$5:$F$1005,2,0))</f>
        <v>0</v>
      </c>
    </row>
    <row r="72" spans="1:11" s="19" customFormat="1" ht="12" customHeight="1">
      <c r="A72" s="319"/>
      <c r="B72" s="63" t="s">
        <v>89</v>
      </c>
      <c r="C72" s="276"/>
      <c r="D72" s="408"/>
      <c r="E72" s="408"/>
      <c r="F72" s="616"/>
      <c r="G72" s="622" t="s">
        <v>232</v>
      </c>
      <c r="H72" s="621"/>
      <c r="I72" s="500"/>
      <c r="J72" s="494">
        <f>SUM(J73,J76,J79)</f>
        <v>0</v>
      </c>
      <c r="K72" s="494">
        <f>SUM(K73,K76,K79)</f>
        <v>0</v>
      </c>
    </row>
    <row r="73" spans="1:11" s="19" customFormat="1" ht="12" customHeight="1">
      <c r="A73" s="319">
        <v>6</v>
      </c>
      <c r="B73" s="65" t="s">
        <v>866</v>
      </c>
      <c r="C73" s="263">
        <v>221200</v>
      </c>
      <c r="D73" s="408">
        <f>IF(ISERROR(VLOOKUP(C73,'[4]잔액(일반)'!$B$5:$C$1005,2,0)),0,VLOOKUP(C73,'[4]잔액(일반)'!$B$5:$C$1005,2,0))+IF(ISERROR(VLOOKUP(C73,'[4]잔액(일반)'!$E$5:$F$1005,2,0)),0,VLOOKUP(C73,'[4]잔액(일반)'!$E$5:$F$1005,2,0))</f>
        <v>4000</v>
      </c>
      <c r="E73" s="408">
        <f>IF(ISERROR(VLOOKUP(C73,'[4]잔액(일반전기)'!$B$5:$C$1005,2,0)),0,VLOOKUP(C73,'[4]잔액(일반전기)'!$B$5:$C$1005,2,0))+IF(ISERROR(VLOOKUP(C73,'[4]잔액(일반전기)'!$E$5:$F$1005,2,0)),0,VLOOKUP(C73,'[4]잔액(일반전기)'!$E$5:$F$1005,2,0))</f>
        <v>4000</v>
      </c>
      <c r="F73" s="616"/>
      <c r="G73" s="94">
        <v>1</v>
      </c>
      <c r="H73" s="95" t="s">
        <v>233</v>
      </c>
      <c r="I73" s="501"/>
      <c r="J73" s="487">
        <f>IF(ISERROR(VLOOKUP(149100,'[4]잔액(신용)'!$E$5:$F$1005,2,0)),0,VLOOKUP(149100,'[4]잔액(신용)'!$E$5:$F$1005,2,0))+IF(ISERROR(VLOOKUP(149600,'[4]잔액(신용)'!$E$5:$F$1005,2,0)),0,VLOOKUP(149600,'[4]잔액(신용)'!$E$5:$F$1005,2,0))+IF(ISERROR(VLOOKUP(248400,'[4]잔액(일반)'!$E$5:$F$1005,2,0)),0,VLOOKUP(248400,'[4]잔액(일반)'!$E$5:$F$1005,2,0))+IF(ISERROR(VLOOKUP(248900,'[4]잔액(일반)'!$E$5:$F$1005,2,0)),0,VLOOKUP(248900,'[4]잔액(일반)'!$E$5:$F$1005,2,0))-IF(ISERROR(VLOOKUP(129100,'[4]잔액(신용)'!$B$5:$C$1005,2,0)),0,VLOOKUP(129100,'[4]잔액(신용)'!$B$5:$C$1005,2,0))-IF(ISERROR(VLOOKUP(129400,'[4]잔액(신용)'!$B$5:$C$1005,2,0)),0,VLOOKUP(129400,'[4]잔액(신용)'!$B$5:$C$1005,2,0))-IF(ISERROR(VLOOKUP(228300,'[4]잔액(일반)'!$B$5:$C$1005,2,0)),0,VLOOKUP(228300,'[4]잔액(일반)'!$B$5:$C$1005,2,0))-IF(ISERROR(VLOOKUP(228800,'[4]잔액(일반)'!$B$5:$C$1005,2,0)),0,VLOOKUP(228800,'[4]잔액(일반)'!$B$5:$C$1005,2,0))</f>
        <v>0</v>
      </c>
      <c r="K73" s="487">
        <f>IF(ISERROR(VLOOKUP(149100,'[4]잔액(신용전기)'!$E$5:$F$1005,2,0)),0,VLOOKUP(149100,'[4]잔액(신용전기)'!$E$5:$F$1005,2,0))+IF(ISERROR(VLOOKUP(149600,'[4]잔액(신용전기)'!$E$5:$F$1005,2,0)),0,VLOOKUP(149600,'[4]잔액(신용전기)'!$E$5:$F$1005,2,0))+IF(ISERROR(VLOOKUP(248400,'[4]잔액(일반전기)'!$E$5:$F$1005,2,0)),0,VLOOKUP(248400,'[4]잔액(일반전기)'!$E$5:$F$1005,2,0))+IF(ISERROR(VLOOKUP(248900,'[4]잔액(일반전기)'!$E$5:$F$1005,2,0)),0,VLOOKUP(248900,'[4]잔액(일반전기)'!$E$5:$F$1005,2,0))-IF(ISERROR(VLOOKUP(129100,'[4]잔액(신용전기)'!$B$5:$C$1005,2,0)),0,VLOOKUP(129100,'[4]잔액(신용전기)'!$B$5:$C$1005,2,0))-IF(ISERROR(VLOOKUP(129400,'[4]잔액(신용전기)'!$B$5:$C$1005,2,0)),0,VLOOKUP(129400,'[4]잔액(신용전기)'!$B$5:$C$1005,2,0))-IF(ISERROR(VLOOKUP(228300,'[4]잔액(일반전기)'!$B$5:$C$1005,2,0)),0,VLOOKUP(228300,'[4]잔액(일반전기)'!$B$5:$C$1005,2,0))-IF(ISERROR(VLOOKUP(228800,'[4]잔액(일반전기)'!$B$5:$C$1005,2,0)),0,VLOOKUP(228800,'[4]잔액(일반전기)'!$B$5:$C$1005,2,0))</f>
        <v>0</v>
      </c>
    </row>
    <row r="74" spans="1:11" s="19" customFormat="1" ht="12" customHeight="1">
      <c r="A74" s="319">
        <v>7</v>
      </c>
      <c r="B74" s="65" t="s">
        <v>209</v>
      </c>
      <c r="C74" s="502">
        <v>226200</v>
      </c>
      <c r="D74" s="408">
        <f>IF(ISERROR(VLOOKUP(C74,'[4]잔액(일반)'!$B$5:$C$1005,2,0)),0,VLOOKUP(C74,'[4]잔액(일반)'!$B$5:$C$1005,2,0))+IF(ISERROR(VLOOKUP(C74,'[4]잔액(일반)'!$E$5:$F$1005,2,0)),0,VLOOKUP(C74,'[4]잔액(일반)'!$E$5:$F$1005,2,0))+IF(ISERROR(VLOOKUP(220700,'[4]잔액(일반)'!$B$5:$C$1005,2,0)),0,VLOOKUP(220700,'[4]잔액(일반)'!$B$5:$C$1005,2,0))+IF(ISERROR(VLOOKUP(220700,'[4]잔액(일반)'!$E$5:$F$1005,2,0)),0,VLOOKUP(220700,'[4]잔액(일반)'!$E$5:$F$1005,2,0))</f>
        <v>0</v>
      </c>
      <c r="E74" s="408">
        <f>IF(ISERROR(VLOOKUP(C74,'[4]잔액(일반전기)'!$B$5:$C$1005,2,0)),0,VLOOKUP(C74,'[4]잔액(일반전기)'!$B$5:$C$1005,2,0))+IF(ISERROR(VLOOKUP(C74,'[4]잔액(일반전기)'!$E$5:$F$1005,2,0)),0,VLOOKUP(C74,'[4]잔액(일반전기)'!$E$5:$F$1005,2,0))+IF(ISERROR(VLOOKUP(220700,'[4]잔액(일반전기)'!$B$5:$C$1005,2,0)),0,VLOOKUP(220700,'[4]잔액(일반전기)'!$B$5:$C$1005,2,0))+IF(ISERROR(VLOOKUP(220700,'[4]잔액(일반전기)'!$E$5:$F$1005,2,0)),0,VLOOKUP(220700,'[4]잔액(일반전기)'!$E$5:$F$1005,2,0))</f>
        <v>0</v>
      </c>
      <c r="F74" s="616"/>
      <c r="G74" s="94"/>
      <c r="H74" s="86" t="s">
        <v>235</v>
      </c>
      <c r="I74" s="493"/>
      <c r="J74" s="487"/>
      <c r="K74" s="487"/>
    </row>
    <row r="75" spans="1:11" s="19" customFormat="1" ht="12" customHeight="1">
      <c r="A75" s="319">
        <v>8</v>
      </c>
      <c r="B75" s="65" t="s">
        <v>212</v>
      </c>
      <c r="C75" s="502">
        <v>221400</v>
      </c>
      <c r="D75" s="37">
        <f>IF(ISERROR(VLOOKUP(C75,'[4]잔액(일반)'!$B$5:$C$1005,2,0)),0,VLOOKUP(C75,'[4]잔액(일반)'!$B$5:$C$1005,2,0))+IF(ISERROR(VLOOKUP(C75,'[4]잔액(일반)'!$E$5:$F$1005,2,0)),0,VLOOKUP(C75,'[4]잔액(일반)'!$E$5:$F$1005,2,0))+IF(ISERROR(VLOOKUP(220700,'[4]잔액(일반)'!$B$5:$C$1005,2,0)),0,VLOOKUP(220700,'[4]잔액(일반)'!$B$5:$C$1005,2,0))+IF(ISERROR(VLOOKUP(220700,'[4]잔액(일반)'!$E$5:$F$1005,2,0)),0,VLOOKUP(220700,'[4]잔액(일반)'!$E$5:$F$1005,2,0))</f>
        <v>0</v>
      </c>
      <c r="E75" s="37">
        <f>IF(ISERROR(VLOOKUP(C75,'[4]잔액(일반전기)'!$B$5:$C$1005,2,0)),0,VLOOKUP(C75,'[4]잔액(일반전기)'!$B$5:$C$1005,2,0))+IF(ISERROR(VLOOKUP(C75,'[4]잔액(일반전기)'!$E$5:$F$1005,2,0)),0,VLOOKUP(C75,'[4]잔액(일반전기)'!$E$5:$F$1005,2,0))+IF(ISERROR(VLOOKUP(220700,'[4]잔액(일반전기)'!$B$5:$C$1005,2,0)),0,VLOOKUP(220700,'[4]잔액(일반전기)'!$B$5:$C$1005,2,0))+IF(ISERROR(VLOOKUP(220700,'[4]잔액(일반전기)'!$E$5:$F$1005,2,0)),0,VLOOKUP(220700,'[4]잔액(일반전기)'!$E$5:$F$1005,2,0))</f>
        <v>0</v>
      </c>
      <c r="F75" s="616"/>
      <c r="G75" s="94"/>
      <c r="H75" s="86"/>
      <c r="I75" s="493"/>
      <c r="J75" s="487"/>
      <c r="K75" s="487"/>
    </row>
    <row r="76" spans="1:11" s="19" customFormat="1" ht="12" customHeight="1">
      <c r="A76" s="469" t="s">
        <v>213</v>
      </c>
      <c r="B76" s="470" t="s">
        <v>214</v>
      </c>
      <c r="C76" s="276"/>
      <c r="D76" s="471">
        <f>SUM(D77,D81,D86,D89,D94)-SUM(D78:D80,D82:D85,D87:D88,D90:D93,D95)</f>
        <v>6270130</v>
      </c>
      <c r="E76" s="471">
        <f>SUM(E77,E81,E86,E89,E94)-SUM(E78:E80,E82:E85,E87:E88,E90:E93,E95)</f>
        <v>6407867</v>
      </c>
      <c r="F76" s="616"/>
      <c r="G76" s="94">
        <v>2</v>
      </c>
      <c r="H76" s="95" t="s">
        <v>236</v>
      </c>
      <c r="I76" s="501"/>
      <c r="J76" s="487">
        <f>IF(ISERROR(VLOOKUP(149300,'[4]잔액(신용)'!$E$5:$F$1005,2,0)),0,VLOOKUP(149300,'[4]잔액(신용)'!$E$5:$F$1005,2,0))+IF(ISERROR(VLOOKUP(149800,'[4]잔액(신용)'!$E$5:$F$1005,2,0)),0,VLOOKUP(149800,'[4]잔액(신용)'!$E$5:$F$1005,2,0))+IF(ISERROR(VLOOKUP(248200,'[4]잔액(일반)'!$E$5:$F$1005,2,0)),0,VLOOKUP(248200,'[4]잔액(일반)'!$E$5:$F$1005,2,0))+IF(ISERROR(VLOOKUP(248800,'[4]잔액(일반)'!$E$5:$F$1005,2,0)),0,VLOOKUP(248800,'[4]잔액(일반)'!$E$5:$F$1005,2,0))-IF(ISERROR(VLOOKUP(129200,'[4]잔액(신용)'!$B$5:$C$1005,2,0)),0,VLOOKUP(129200,'[4]잔액(신용)'!$B$5:$C$1005,2,0))-IF(ISERROR(VLOOKUP(129600,'[4]잔액(신용)'!$B$5:$C$1005,2,0)),0,VLOOKUP(129600,'[4]잔액(신용)'!$B$5:$C$1005,2,0))-IF(ISERROR(VLOOKUP(228200,'[4]잔액(일반)'!$B$5:$C$1005,2,0)),0,VLOOKUP(228200,'[4]잔액(일반)'!$B$5:$C$1005,2,0))-IF(ISERROR(VLOOKUP(228700,'[4]잔액(일반)'!$B$5:$C$1005,2,0)),0,VLOOKUP(228700,'[4]잔액(일반)'!$B$5:$C$1005,2,0))</f>
        <v>0</v>
      </c>
      <c r="K76" s="487">
        <f>IF(ISERROR(VLOOKUP(149300,'[4]잔액(신용전기)'!$E$5:$F$1005,2,0)),0,VLOOKUP(149300,'[4]잔액(신용전기)'!$E$5:$F$1005,2,0))+IF(ISERROR(VLOOKUP(149800,'[4]잔액(신용전기)'!$E$5:$F$1005,2,0)),0,VLOOKUP(149800,'[4]잔액(신용전기)'!$E$5:$F$1005,2,0))+IF(ISERROR(VLOOKUP(248200,'[4]잔액(일반전기)'!$E$5:$F$1005,2,0)),0,VLOOKUP(248200,'[4]잔액(일반전기)'!$E$5:$F$1005,2,0))+IF(ISERROR(VLOOKUP(248800,'[4]잔액(일반전기)'!$E$5:$F$1005,2,0)),0,VLOOKUP(248800,'[4]잔액(일반전기)'!$E$5:$F$1005,2,0))-IF(ISERROR(VLOOKUP(129200,'[4]잔액(신용전기)'!$B$5:$C$1005,2,0)),0,VLOOKUP(129200,'[4]잔액(신용전기)'!$B$5:$C$1005,2,0))-IF(ISERROR(VLOOKUP(129600,'[4]잔액(신용전기)'!$B$5:$C$1005,2,0)),0,VLOOKUP(129600,'[4]잔액(신용전기)'!$B$5:$C$1005,2,0))-IF(ISERROR(VLOOKUP(228200,'[4]잔액(일반전기)'!$B$5:$C$1005,2,0)),0,VLOOKUP(228200,'[4]잔액(일반전기)'!$B$5:$C$1005,2,0))-IF(ISERROR(VLOOKUP(228700,'[4]잔액(일반전기)'!$B$5:$C$1005,2,0)),0,VLOOKUP(228700,'[4]잔액(일반전기)'!$B$5:$C$1005,2,0))</f>
        <v>0</v>
      </c>
    </row>
    <row r="77" spans="1:11" s="19" customFormat="1" ht="12" customHeight="1">
      <c r="A77" s="319">
        <v>1</v>
      </c>
      <c r="B77" s="65" t="s">
        <v>216</v>
      </c>
      <c r="C77" s="263">
        <v>222100</v>
      </c>
      <c r="D77" s="398">
        <f>IF(ISERROR(VLOOKUP(C77,'[4]잔액(일반)'!$B$5:$C$1005,2,0)),0,VLOOKUP(C77,'[4]잔액(일반)'!$B$5:$C$1005,2,0))+IF(ISERROR(VLOOKUP(C77,'[4]잔액(일반)'!$E$5:$F$1005,2,0)),0,VLOOKUP(C77,'[4]잔액(일반)'!$E$5:$F$1005,2,0))</f>
        <v>2836508</v>
      </c>
      <c r="E77" s="398">
        <f>IF(ISERROR(VLOOKUP(C77,'[4]잔액(일반전기)'!$B$5:$C$1005,2,0)),0,VLOOKUP(C77,'[4]잔액(일반전기)'!$B$5:$C$1005,2,0))+IF(ISERROR(VLOOKUP(C77,'[4]잔액(일반전기)'!$E$5:$F$1005,2,0)),0,VLOOKUP(C77,'[4]잔액(일반전기)'!$E$5:$F$1005,2,0))</f>
        <v>2836508</v>
      </c>
      <c r="F77" s="616"/>
      <c r="G77" s="94"/>
      <c r="H77" s="95"/>
      <c r="I77" s="501"/>
      <c r="J77" s="487"/>
      <c r="K77" s="487"/>
    </row>
    <row r="78" spans="1:11" s="19" customFormat="1" ht="12" customHeight="1">
      <c r="A78" s="319"/>
      <c r="B78" s="40" t="s">
        <v>739</v>
      </c>
      <c r="C78" s="503"/>
      <c r="D78" s="398">
        <f>IF(ISERROR(VLOOKUP(244502,'[4]잔액(일반)'!$E$5:$F$1005,2,0)),0,VLOOKUP(244502,'[4]잔액(일반)'!$E$5:$F$1005,2,0))+IF(ISERROR(VLOOKUP(244509,'[4]잔액(일반)'!$E$5:$F$1005,2,0)),0,VLOOKUP(244509,'[4]잔액(일반)'!$E$5:$F$1005,2,0))+IF(ISERROR(VLOOKUP(244516,'[4]잔액(일반)'!$E$5:$F$1005,2,0)),0,VLOOKUP(244516,'[4]잔액(일반)'!$E$5:$F$1005,2,0))+IF(ISERROR(VLOOKUP(244532,'[4]잔액(일반)'!$E$5:$F$1005,2,0)),0,VLOOKUP(244532,'[4]잔액(일반)'!$E$5:$F$1005,2,0))</f>
        <v>0</v>
      </c>
      <c r="E78" s="398">
        <f>IF(ISERROR(VLOOKUP(244502,'[4]잔액(일반전기)'!$E$5:$F$1005,2,0)),0,VLOOKUP(244502,'[4]잔액(일반전기)'!$E$5:$F$1005,2,0))+IF(ISERROR(VLOOKUP(244509,'[4]잔액(일반전기)'!$E$5:$F$1005,2,0)),0,VLOOKUP(244509,'[4]잔액(일반전기)'!$E$5:$F$1005,2,0))+IF(ISERROR(VLOOKUP(244516,'[4]잔액(일반전기)'!$E$5:$F$1005,2,0)),0,VLOOKUP(244516,'[4]잔액(일반전기)'!$E$5:$F$1005,2,0))+IF(ISERROR(VLOOKUP(244532,'[4]잔액(일반전기)'!$E$5:$F$1005,2,0)),0,VLOOKUP(244532,'[4]잔액(일반전기)'!$E$5:$F$1005,2,0))</f>
        <v>0</v>
      </c>
      <c r="F78" s="616"/>
      <c r="G78" s="94"/>
      <c r="H78" s="86" t="s">
        <v>237</v>
      </c>
      <c r="I78" s="493"/>
      <c r="J78" s="487"/>
      <c r="K78" s="487"/>
    </row>
    <row r="79" spans="1:11" s="19" customFormat="1" ht="12" customHeight="1">
      <c r="A79" s="319"/>
      <c r="B79" s="40" t="s">
        <v>221</v>
      </c>
      <c r="C79" s="464">
        <v>244602</v>
      </c>
      <c r="D79" s="398">
        <f>IF(ISERROR(VLOOKUP(C79,'[4]잔액(일반)'!$B$5:$C$1005,2,0)),0,VLOOKUP(C79,'[4]잔액(일반)'!$B$5:$C$1005,2,0))+IF(ISERROR(VLOOKUP(C79,'[4]잔액(일반)'!$E$5:$F$1005,2,0)),0,VLOOKUP(C79,'[4]잔액(일반)'!$E$5:$F$1005,2,0))</f>
        <v>0</v>
      </c>
      <c r="E79" s="398">
        <f>IF(ISERROR(VLOOKUP(C79,'[4]잔액(일반전기)'!$B$5:$C$1005,2,0)),0,VLOOKUP(C79,'[4]잔액(일반전기)'!$B$5:$C$1005,2,0))+IF(ISERROR(VLOOKUP(C79,'[4]잔액(일반전기)'!$E$5:$F$1005,2,0)),0,VLOOKUP(C79,'[4]잔액(일반전기)'!$E$5:$F$1005,2,0))</f>
        <v>0</v>
      </c>
      <c r="F79" s="616"/>
      <c r="G79" s="94">
        <v>3</v>
      </c>
      <c r="H79" s="132" t="s">
        <v>239</v>
      </c>
      <c r="I79" s="493"/>
      <c r="J79" s="487">
        <f>IF(ISERROR(VLOOKUP(148800,'[4]잔액(신용)'!$E$5:$F$1105,2,0)),0,VLOOKUP(148800,'[4]잔액(신용)'!$E$5:$F$1105,2,0))+IF(ISERROR(VLOOKUP(246900,'[4]잔액(일반)'!$E$5:$F$1105,2,0)),0,VLOOKUP(246900,'[4]잔액(일반)'!$E$5:$F$1105,2,0))</f>
        <v>0</v>
      </c>
      <c r="K79" s="487">
        <f>IF(ISERROR(VLOOKUP(148800,'[4]잔액(신용전기)'!$E$5:$F$1105,2,0)),0,VLOOKUP(148800,'[4]잔액(신용전기)'!$E$5:$F$1005,2,0))+IF(ISERROR(VLOOKUP(246900,'[4]잔액(일반전기)'!$E$5:$F$1105,2,0)),0,VLOOKUP(246900,'[4]잔액(일반전기)'!$E$5:$F$1105,2,0))</f>
        <v>0</v>
      </c>
    </row>
    <row r="80" spans="1:11" s="19" customFormat="1" ht="12" customHeight="1">
      <c r="A80" s="319"/>
      <c r="B80" s="40" t="s">
        <v>867</v>
      </c>
      <c r="C80" s="504">
        <v>244811</v>
      </c>
      <c r="D80" s="398">
        <f>IF(ISERROR(VLOOKUP(C80,'[4]잔액(일반)'!$B$5:$C$1005,2,0)),0,VLOOKUP(C80,'[4]잔액(일반)'!$B$5:$C$1005,2,0))+IF(ISERROR(VLOOKUP(C80,'[4]잔액(일반)'!$E$5:$F$1005,2,0)),0,VLOOKUP(C80,'[4]잔액(일반)'!$E$5:$F$1005,2,0))</f>
        <v>0</v>
      </c>
      <c r="E80" s="398">
        <f>IF(ISERROR(VLOOKUP(C80,'[4]잔액(일반전기)'!$B$5:$C$1005,2,0)),0,VLOOKUP(C80,'[4]잔액(일반전기)'!$B$5:$C$1005,2,0))+IF(ISERROR(VLOOKUP(C80,'[4]잔액(일반전기)'!$E$5:$F$1005,2,0)),0,VLOOKUP(C80,'[4]잔액(일반전기)'!$E$5:$F$1005,2,0))</f>
        <v>0</v>
      </c>
      <c r="F80" s="616"/>
      <c r="G80" s="622" t="s">
        <v>868</v>
      </c>
      <c r="H80" s="621"/>
      <c r="I80" s="500"/>
      <c r="J80" s="494">
        <f>SUM(J82,J83,J88,J90,J91)</f>
        <v>4499278</v>
      </c>
      <c r="K80" s="494">
        <f>SUM(K82,K83,K88,K90,K91)</f>
        <v>3941254</v>
      </c>
    </row>
    <row r="81" spans="1:13" s="19" customFormat="1" ht="12" customHeight="1">
      <c r="A81" s="319">
        <v>2</v>
      </c>
      <c r="B81" s="65" t="s">
        <v>733</v>
      </c>
      <c r="C81" s="263">
        <v>222200</v>
      </c>
      <c r="D81" s="398">
        <v>3983710</v>
      </c>
      <c r="E81" s="398">
        <f>IF(ISERROR(VLOOKUP(C81,'[4]잔액(일반전기)'!$B$5:$C$1005,2,0)),0,VLOOKUP(C81,'[4]잔액(일반전기)'!$B$5:$C$1005,2,0))+IF(ISERROR(VLOOKUP(C81,'[4]잔액(일반전기)'!$E$5:$F$1005,2,0)),0,VLOOKUP(C81,'[4]잔액(일반전기)'!$E$5:$F$1005,2,0))</f>
        <v>3948740</v>
      </c>
      <c r="F81" s="616"/>
      <c r="G81" s="94"/>
      <c r="H81" s="83" t="s">
        <v>242</v>
      </c>
      <c r="I81" s="493"/>
      <c r="J81" s="487"/>
      <c r="K81" s="487"/>
    </row>
    <row r="82" spans="1:13" s="19" customFormat="1" ht="12" customHeight="1">
      <c r="A82" s="319"/>
      <c r="B82" s="40" t="s">
        <v>734</v>
      </c>
      <c r="C82" s="464">
        <v>244201</v>
      </c>
      <c r="D82" s="398">
        <f>IF(ISERROR(VLOOKUP(C82,'[4]잔액(일반)'!$B$5:$C$1005,2,0)),0,VLOOKUP(C82,'[4]잔액(일반)'!$B$5:$C$1005,2,0))+IF(ISERROR(VLOOKUP(C82,'[4]잔액(일반)'!$E$5:$F$1005,2,0)),0,VLOOKUP(C82,'[4]잔액(일반)'!$E$5:$F$1005,2,0))</f>
        <v>934558</v>
      </c>
      <c r="E82" s="398">
        <f>IF(ISERROR(VLOOKUP(C82,'[4]잔액(일반전기)'!$B$5:$C$1005,2,0)),0,VLOOKUP(C82,'[4]잔액(일반전기)'!$B$5:$C$1005,2,0))+IF(ISERROR(VLOOKUP(C82,'[4]잔액(일반전기)'!$E$5:$F$1005,2,0)),0,VLOOKUP(C82,'[4]잔액(일반전기)'!$E$5:$F$1005,2,0))</f>
        <v>802326</v>
      </c>
      <c r="F82" s="616"/>
      <c r="G82" s="94">
        <v>1</v>
      </c>
      <c r="H82" s="95" t="s">
        <v>243</v>
      </c>
      <c r="I82" s="486">
        <v>247100</v>
      </c>
      <c r="J82" s="487">
        <f>IF(ISERROR(VLOOKUP(I82,'[4]잔액(일반)'!$B$5:$C$1005,2,0)),0,VLOOKUP(I82,'[4]잔액(일반)'!$B$5:$C$1005,2,0))+IF(ISERROR(VLOOKUP(I82,'[4]잔액(일반)'!$E$5:$F$1005,2,0)),0,VLOOKUP(I82,'[4]잔액(일반)'!$E$5:$F$1005,2,0))</f>
        <v>1320240</v>
      </c>
      <c r="K82" s="487">
        <f>IF(ISERROR(VLOOKUP(I82,'[4]잔액(일반전기)'!$B$5:$C$1005,2,0)),0,VLOOKUP(I82,'[4]잔액(일반전기)'!$B$5:$C$1005,2,0))+IF(ISERROR(VLOOKUP(I82,'[4]잔액(일반전기)'!$E$5:$F$1005,2,0)),0,VLOOKUP(I82,'[4]잔액(일반전기)'!$E$5:$F$1005,2,0))</f>
        <v>1220240</v>
      </c>
    </row>
    <row r="83" spans="1:13" s="19" customFormat="1" ht="12" customHeight="1">
      <c r="A83" s="319"/>
      <c r="B83" s="40" t="s">
        <v>739</v>
      </c>
      <c r="C83" s="503"/>
      <c r="D83" s="398">
        <f>IF(ISERROR(VLOOKUP(244503,'[4]잔액(일반)'!$E$5:$F$1005,2,0)),0,VLOOKUP(244503,'[4]잔액(일반)'!$E$5:$F$1005,2,0))+IF(ISERROR(VLOOKUP(244510,'[4]잔액(일반)'!$E$5:$F$1005,2,0)),0,VLOOKUP(244510,'[4]잔액(일반)'!$E$5:$F$1005,2,0))+IF(ISERROR(VLOOKUP(244517,'[4]잔액(일반)'!$E$5:$F$1005,2,0)),0,VLOOKUP(244517,'[4]잔액(일반)'!$E$5:$F$1005,2,0))+IF(ISERROR(VLOOKUP(244533,'[4]잔액(일반)'!$E$5:$F$1005,2,0)),0,VLOOKUP(244533,'[4]잔액(일반)'!$E$5:$F$1005,2,0))+IF(ISERROR(VLOOKUP(244541,'[4]잔액(일반)'!$E$5:$F$1005,2,0)),0,VLOOKUP(244541,'[4]잔액(일반)'!$E$5:$F$1005,2,0))</f>
        <v>231193</v>
      </c>
      <c r="E83" s="398">
        <f>IF(ISERROR(VLOOKUP(244503,'[4]잔액(일반전기)'!$E$5:$F$1005,2,0)),0,VLOOKUP(244503,'[4]잔액(일반전기)'!$E$5:$F$1005,2,0))+IF(ISERROR(VLOOKUP(244510,'[4]잔액(일반전기)'!$E$5:$F$1005,2,0)),0,VLOOKUP(244510,'[4]잔액(일반전기)'!$E$5:$F$1005,2,0))+IF(ISERROR(VLOOKUP(244517,'[4]잔액(일반전기)'!$E$5:$F$1005,2,0)),0,VLOOKUP(244517,'[4]잔액(일반전기)'!$E$5:$F$1005,2,0))+IF(ISERROR(VLOOKUP(244533,'[4]잔액(일반전기)'!$E$5:$F$1005,2,0)),0,VLOOKUP(244533,'[4]잔액(일반전기)'!$E$5:$F$1005,2,0))+IF(ISERROR(VLOOKUP(244541,'[4]잔액(일반전기)'!$E$5:$F$1005,2,0)),0,VLOOKUP(244541,'[4]잔액(일반전기)'!$E$5:$F$1005,2,0))</f>
        <v>243412</v>
      </c>
      <c r="F83" s="616"/>
      <c r="G83" s="94">
        <v>2</v>
      </c>
      <c r="H83" s="95" t="s">
        <v>244</v>
      </c>
      <c r="I83" s="493"/>
      <c r="J83" s="487">
        <f>SUM(J84:J87)</f>
        <v>1977065</v>
      </c>
      <c r="K83" s="487">
        <f>SUM(K84:K87)</f>
        <v>1810240</v>
      </c>
    </row>
    <row r="84" spans="1:13" s="19" customFormat="1" ht="12" customHeight="1">
      <c r="A84" s="319"/>
      <c r="B84" s="40" t="s">
        <v>221</v>
      </c>
      <c r="C84" s="464">
        <v>244603</v>
      </c>
      <c r="D84" s="398">
        <f>IF(ISERROR(VLOOKUP(C84,'[4]잔액(일반)'!$B$5:$C$1005,2,0)),0,VLOOKUP(C84,'[4]잔액(일반)'!$B$5:$C$1005,2,0))+IF(ISERROR(VLOOKUP(C84,'[4]잔액(일반)'!$E$5:$F$1005,2,0)),0,VLOOKUP(C84,'[4]잔액(일반)'!$E$5:$F$1005,2,0))</f>
        <v>0</v>
      </c>
      <c r="E84" s="398">
        <f>IF(ISERROR(VLOOKUP(C84,'[4]잔액(일반전기)'!$B$5:$C$1005,2,0)),0,VLOOKUP(C84,'[4]잔액(일반전기)'!$B$5:$C$1005,2,0))+IF(ISERROR(VLOOKUP(C84,'[4]잔액(일반전기)'!$E$5:$F$1005,2,0)),0,VLOOKUP(C84,'[4]잔액(일반전기)'!$E$5:$F$1005,2,0))</f>
        <v>0</v>
      </c>
      <c r="F84" s="616"/>
      <c r="G84" s="505"/>
      <c r="H84" s="95" t="s">
        <v>869</v>
      </c>
      <c r="I84" s="486">
        <v>247300</v>
      </c>
      <c r="J84" s="487">
        <f>IF(ISERROR(VLOOKUP(I84,'[4]잔액(일반)'!$B$5:$C$1005,2,0)),0,VLOOKUP(I84,'[4]잔액(일반)'!$B$5:$C$1005,2,0))+IF(ISERROR(VLOOKUP(I84,'[4]잔액(일반)'!$E$5:$F$1005,2,0)),0,VLOOKUP(I84,'[4]잔액(일반)'!$E$5:$F$1005,2,0))</f>
        <v>1748065</v>
      </c>
      <c r="K84" s="487">
        <f>IF(ISERROR(VLOOKUP(I84,'[4]잔액(일반전기)'!$B$5:$C$1005,2,0)),0,VLOOKUP(I84,'[4]잔액(일반전기)'!$B$5:$C$1005,2,0))+IF(ISERROR(VLOOKUP(I84,'[4]잔액(일반전기)'!$E$5:$F$1005,2,0)),0,VLOOKUP(I84,'[4]잔액(일반전기)'!$E$5:$F$1005,2,0))</f>
        <v>1581240</v>
      </c>
    </row>
    <row r="85" spans="1:13" s="19" customFormat="1" ht="12" customHeight="1">
      <c r="A85" s="319"/>
      <c r="B85" s="40" t="s">
        <v>867</v>
      </c>
      <c r="C85" s="504">
        <v>244821</v>
      </c>
      <c r="D85" s="398">
        <f>IF(ISERROR(VLOOKUP(C85,'[4]잔액(일반)'!$B$5:$C$1005,2,0)),0,VLOOKUP(C85,'[4]잔액(일반)'!$B$5:$C$1005,2,0))+IF(ISERROR(VLOOKUP(C85,'[4]잔액(일반)'!$E$5:$F$1005,2,0)),0,VLOOKUP(C85,'[4]잔액(일반)'!$E$5:$F$1005,2,0))</f>
        <v>0</v>
      </c>
      <c r="E85" s="398">
        <f>IF(ISERROR(VLOOKUP(C85,'[4]잔액(일반전기)'!$B$5:$C$1005,2,0)),0,VLOOKUP(C85,'[4]잔액(일반전기)'!$B$5:$C$1005,2,0))+IF(ISERROR(VLOOKUP(C85,'[4]잔액(일반전기)'!$E$5:$F$1005,2,0)),0,VLOOKUP(C85,'[4]잔액(일반전기)'!$E$5:$F$1005,2,0))</f>
        <v>0</v>
      </c>
      <c r="F85" s="616"/>
      <c r="G85" s="505"/>
      <c r="H85" s="95"/>
      <c r="I85" s="486"/>
      <c r="J85" s="487"/>
      <c r="K85" s="487"/>
    </row>
    <row r="86" spans="1:13" s="19" customFormat="1" ht="12" customHeight="1">
      <c r="A86" s="319">
        <v>3</v>
      </c>
      <c r="B86" s="65" t="s">
        <v>736</v>
      </c>
      <c r="C86" s="263">
        <v>222300</v>
      </c>
      <c r="D86" s="398">
        <f>IF(ISERROR(VLOOKUP(C86,'[4]잔액(일반)'!$B$5:$C$1005,2,0)),0,VLOOKUP(C86,'[4]잔액(일반)'!$B$5:$C$1005,2,0))+IF(ISERROR(VLOOKUP(C86,'[4]잔액(일반)'!$E$5:$F$1005,2,0)),0,VLOOKUP(C86,'[4]잔액(일반)'!$E$5:$F$1005,2,0))</f>
        <v>16676</v>
      </c>
      <c r="E86" s="398">
        <f>IF(ISERROR(VLOOKUP(C86,'[4]잔액(일반전기)'!$B$5:$C$1005,2,0)),0,VLOOKUP(C86,'[4]잔액(일반전기)'!$B$5:$C$1005,2,0))+IF(ISERROR(VLOOKUP(C86,'[4]잔액(일반전기)'!$E$5:$F$1005,2,0)),0,VLOOKUP(C86,'[4]잔액(일반전기)'!$E$5:$F$1005,2,0))</f>
        <v>0</v>
      </c>
      <c r="F86" s="616"/>
      <c r="G86" s="94"/>
      <c r="H86" s="95" t="s">
        <v>708</v>
      </c>
      <c r="I86" s="486">
        <v>247400</v>
      </c>
      <c r="J86" s="487">
        <f>IF(ISERROR(VLOOKUP(I86,'[4]잔액(일반)'!$B$5:$C$1005,2,0)),0,VLOOKUP(I86,'[4]잔액(일반)'!$B$5:$C$1005,2,0))+IF(ISERROR(VLOOKUP(I86,'[4]잔액(일반)'!$E$5:$F$1005,2,0)),0,VLOOKUP(I86,'[4]잔액(일반)'!$E$5:$F$1005,2,0))</f>
        <v>129000</v>
      </c>
      <c r="K86" s="487">
        <f>IF(ISERROR(VLOOKUP(I86,'[4]잔액(일반전기)'!$B$5:$C$1005,2,0)),0,VLOOKUP(I86,'[4]잔액(일반전기)'!$B$5:$C$1005,2,0))+IF(ISERROR(VLOOKUP(I86,'[4]잔액(일반전기)'!$E$5:$F$1005,2,0)),0,VLOOKUP(I86,'[4]잔액(일반전기)'!$E$5:$F$1005,2,0))</f>
        <v>129000</v>
      </c>
      <c r="L86" s="506"/>
      <c r="M86" s="506"/>
    </row>
    <row r="87" spans="1:13" s="19" customFormat="1" ht="12" customHeight="1">
      <c r="A87" s="319"/>
      <c r="B87" s="40" t="s">
        <v>734</v>
      </c>
      <c r="C87" s="464">
        <v>244202</v>
      </c>
      <c r="D87" s="398">
        <f>IF(ISERROR(VLOOKUP(C87,'[4]잔액(일반)'!$B$5:$C$1005,2,0)),0,VLOOKUP(C87,'[4]잔액(일반)'!$B$5:$C$1005,2,0))+IF(ISERROR(VLOOKUP(C87,'[4]잔액(일반)'!$E$5:$F$1005,2,0)),0,VLOOKUP(C87,'[4]잔액(일반)'!$E$5:$F$1005,2,0))</f>
        <v>3474</v>
      </c>
      <c r="E87" s="398">
        <f>IF(ISERROR(VLOOKUP(C87,'[4]잔액(일반전기)'!$B$5:$C$1005,2,0)),0,VLOOKUP(C87,'[4]잔액(일반전기)'!$B$5:$C$1005,2,0))+IF(ISERROR(VLOOKUP(C87,'[4]잔액(일반전기)'!$E$5:$F$1005,2,0)),0,VLOOKUP(C87,'[4]잔액(일반전기)'!$E$5:$F$1005,2,0))</f>
        <v>0</v>
      </c>
      <c r="F87" s="616"/>
      <c r="G87" s="94"/>
      <c r="H87" s="95" t="s">
        <v>710</v>
      </c>
      <c r="I87" s="486">
        <v>249000</v>
      </c>
      <c r="J87" s="487">
        <f>IF(ISERROR(VLOOKUP(I87,'[4]잔액(일반)'!$B$5:$C$1005,2,0)),0,VLOOKUP(I87,'[4]잔액(일반)'!$B$5:$C$1005,2,0))+IF(ISERROR(VLOOKUP(I87,'[4]잔액(일반)'!$E$5:$F$1005,2,0)),0,VLOOKUP(I87,'[4]잔액(일반)'!$E$5:$F$1005,2,0))</f>
        <v>100000</v>
      </c>
      <c r="K87" s="487">
        <f>IF(ISERROR(VLOOKUP(I87,'[4]잔액(일반전기)'!$B$5:$C$1005,2,0)),0,VLOOKUP(I87,'[4]잔액(일반전기)'!$B$5:$C$1005,2,0))+IF(ISERROR(VLOOKUP(I87,'[4]잔액(일반전기)'!$E$5:$F$1005,2,0)),0,VLOOKUP(I87,'[4]잔액(일반전기)'!$E$5:$F$1005,2,0))</f>
        <v>100000</v>
      </c>
    </row>
    <row r="88" spans="1:13" s="19" customFormat="1" ht="12" customHeight="1">
      <c r="A88" s="319"/>
      <c r="B88" s="40" t="s">
        <v>221</v>
      </c>
      <c r="C88" s="464">
        <v>244604</v>
      </c>
      <c r="D88" s="398">
        <f>IF(ISERROR(VLOOKUP(C88,'[4]잔액(일반)'!$B$5:$C$1005,2,0)),0,VLOOKUP(C88,'[4]잔액(일반)'!$B$5:$C$1005,2,0))+IF(ISERROR(VLOOKUP(C88,'[4]잔액(일반)'!$E$5:$F$1005,2,0)),0,VLOOKUP(C88,'[4]잔액(일반)'!$E$5:$F$1005,2,0))</f>
        <v>0</v>
      </c>
      <c r="E88" s="398">
        <f>IF(ISERROR(VLOOKUP(C88,'[4]잔액(일반전기)'!$B$5:$C$1005,2,0)),0,VLOOKUP(C88,'[4]잔액(일반전기)'!$B$5:$C$1005,2,0))+IF(ISERROR(VLOOKUP(C88,'[4]잔액(일반전기)'!$E$5:$F$1005,2,0)),0,VLOOKUP(C88,'[4]잔액(일반전기)'!$E$5:$F$1005,2,0))</f>
        <v>0</v>
      </c>
      <c r="F88" s="616"/>
      <c r="G88" s="94">
        <v>3</v>
      </c>
      <c r="H88" s="95" t="s">
        <v>252</v>
      </c>
      <c r="I88" s="322"/>
      <c r="J88" s="487">
        <f>J126-J127</f>
        <v>0</v>
      </c>
      <c r="K88" s="487">
        <f>K126-K127</f>
        <v>0</v>
      </c>
    </row>
    <row r="89" spans="1:13" s="19" customFormat="1" ht="12" customHeight="1">
      <c r="A89" s="319">
        <v>4</v>
      </c>
      <c r="B89" s="65" t="s">
        <v>738</v>
      </c>
      <c r="C89" s="263">
        <v>222400</v>
      </c>
      <c r="D89" s="398">
        <v>2344753</v>
      </c>
      <c r="E89" s="398">
        <f>IF(ISERROR(VLOOKUP(C89,'[4]잔액(일반전기)'!$B$5:$C$1005,2,0)),0,VLOOKUP(C89,'[4]잔액(일반전기)'!$B$5:$C$1005,2,0))+IF(ISERROR(VLOOKUP(C89,'[4]잔액(일반전기)'!$E$5:$F$1005,2,0)),0,VLOOKUP(C89,'[4]잔액(일반전기)'!$E$5:$F$1005,2,0))</f>
        <v>2180637</v>
      </c>
      <c r="F89" s="616"/>
      <c r="G89" s="94"/>
      <c r="H89" s="83" t="s">
        <v>713</v>
      </c>
      <c r="I89" s="507"/>
      <c r="J89" s="487"/>
      <c r="K89" s="487"/>
    </row>
    <row r="90" spans="1:13" s="19" customFormat="1" ht="12" customHeight="1">
      <c r="A90" s="319"/>
      <c r="B90" s="40" t="s">
        <v>734</v>
      </c>
      <c r="C90" s="464">
        <v>244203</v>
      </c>
      <c r="D90" s="398">
        <f>IF(ISERROR(VLOOKUP(C90,'[4]잔액(일반)'!$B$5:$C$1005,2,0)),0,VLOOKUP(C90,'[4]잔액(일반)'!$B$5:$C$1005,2,0))+IF(ISERROR(VLOOKUP(C90,'[4]잔액(일반)'!$E$5:$F$1005,2,0)),0,VLOOKUP(C90,'[4]잔액(일반)'!$E$5:$F$1005,2,0))</f>
        <v>1525425</v>
      </c>
      <c r="E90" s="398">
        <f>IF(ISERROR(VLOOKUP(C90,'[4]잔액(일반전기)'!$B$5:$C$1005,2,0)),0,VLOOKUP(C90,'[4]잔액(일반전기)'!$B$5:$C$1005,2,0))+IF(ISERROR(VLOOKUP(C90,'[4]잔액(일반전기)'!$E$5:$F$1005,2,0)),0,VLOOKUP(C90,'[4]잔액(일반전기)'!$E$5:$F$1005,2,0))-(IF(ISERROR(VLOOKUP(244231,'[4]잔액(일반전기)'!$B$5:$C$1005,2,0)),0,VLOOKUP(244231,'[4]잔액(일반전기)'!$B$5:$C$1005,2,0))+IF(ISERROR(VLOOKUP(244231,'[4]잔액(일반전기)'!$E$5:$F$1005,2,0)),0,VLOOKUP(244231,'[4]잔액(일반전기)'!$E$5:$F$1005,2,0)))</f>
        <v>1224871</v>
      </c>
      <c r="F90" s="616"/>
      <c r="G90" s="508">
        <v>4</v>
      </c>
      <c r="H90" s="132" t="s">
        <v>715</v>
      </c>
      <c r="I90" s="509">
        <v>248000</v>
      </c>
      <c r="J90" s="487">
        <f>IF(ISERROR(VLOOKUP(I90,'[4]잔액(일반)'!$B$5:$C$1005,2,0)),0,VLOOKUP(I90,'[4]잔액(일반)'!$B$5:$C$1005,2,0))+IF(ISERROR(VLOOKUP(I90,'[4]잔액(일반)'!$E$5:$F$1005,2,0)),0,VLOOKUP(I90,'[4]잔액(일반)'!$E$5:$F$1005,2,0))</f>
        <v>1201973</v>
      </c>
      <c r="K90" s="487">
        <f>IF(ISERROR(VLOOKUP(I90,'[4]잔액(일반전기)'!$B$5:$C$1005,2,0)),0,VLOOKUP(I90,'[4]잔액(일반전기)'!$B$5:$C$1005,2,0))+IF(ISERROR(VLOOKUP(I90,'[4]잔액(일반전기)'!$E$5:$F$1005,2,0)),0,VLOOKUP(I90,'[4]잔액(일반전기)'!$E$5:$F$1005,2,0))</f>
        <v>910774</v>
      </c>
    </row>
    <row r="91" spans="1:13" s="19" customFormat="1" ht="12" customHeight="1">
      <c r="A91" s="319"/>
      <c r="B91" s="40" t="s">
        <v>739</v>
      </c>
      <c r="C91" s="503"/>
      <c r="D91" s="510">
        <v>216867</v>
      </c>
      <c r="E91" s="398">
        <f>IF(ISERROR(VLOOKUP(244504,'[4]잔액(일반전기)'!$E$5:$F$1005,2,0)),0,VLOOKUP(244504,'[4]잔액(일반전기)'!$E$5:$F$1005,2,0))+IF(ISERROR(VLOOKUP(244507,'[4]잔액(일반전기)'!$E$5:$F$1005,2,0)),0,VLOOKUP(244507,'[4]잔액(일반전기)'!$E$5:$F$1005,2,0))+IF(ISERROR(VLOOKUP(244511,'[4]잔액(일반전기)'!$E$5:$F$1005,2,0)),0,VLOOKUP(244511,'[4]잔액(일반전기)'!$E$5:$F$1005,2,0))+IF(ISERROR(VLOOKUP(244514,'[4]잔액(일반전기)'!$E$5:$F$1005,2,0)),0,VLOOKUP(244514,'[4]잔액(일반전기)'!$E$5:$F$1005,2,0))+IF(ISERROR(VLOOKUP(244518,'[4]잔액(일반전기)'!$E$5:$F$1005,2,0)),0,VLOOKUP(244518,'[4]잔액(일반전기)'!$E$5:$F$1005,2,0))+IF(ISERROR(VLOOKUP(244521,'[4]잔액(일반전기)'!$E$5:$F$1005,2,0)),0,VLOOKUP(244521,'[4]잔액(일반전기)'!$E$5:$F$1005,2,0))+IF(ISERROR(VLOOKUP(244534,'[4]잔액(일반전기)'!$E$5:$F$1005,2,0)),0,VLOOKUP(244534,'[4]잔액(일반전기)'!$E$5:$F$1005,2,0))+IF(ISERROR(VLOOKUP(244537,'[4]잔액(일반전기)'!$E$5:$F$1005,2,0)),0,VLOOKUP(244537,'[4]잔액(일반전기)'!$E$5:$F$1005,2,0))+IF(ISERROR(VLOOKUP(244542,'[4]잔액(일반전기)'!$E$5:$F$1005,2,0)),0,VLOOKUP(244542,'[4]잔액(일반전기)'!$E$5:$F$1005,2,0))</f>
        <v>287409</v>
      </c>
      <c r="F91" s="616"/>
      <c r="G91" s="511"/>
      <c r="H91" s="83" t="s">
        <v>258</v>
      </c>
      <c r="I91" s="512"/>
      <c r="J91" s="513">
        <f>J124</f>
        <v>0</v>
      </c>
      <c r="K91" s="513">
        <f>K124</f>
        <v>0</v>
      </c>
    </row>
    <row r="92" spans="1:13" s="19" customFormat="1" ht="16.5">
      <c r="A92" s="319"/>
      <c r="B92" s="40" t="s">
        <v>221</v>
      </c>
      <c r="C92" s="464">
        <v>244605</v>
      </c>
      <c r="D92" s="398">
        <f>IF(ISERROR(VLOOKUP(C92,'[4]잔액(일반)'!$B$5:$C$1005,2,0)),0,VLOOKUP(C92,'[4]잔액(일반)'!$B$5:$C$1005,2,0))+IF(ISERROR(VLOOKUP(C92,'[4]잔액(일반)'!$E$5:$F$1005,2,0)),0,VLOOKUP(C92,'[4]잔액(일반)'!$E$5:$F$1005,2,0))</f>
        <v>0</v>
      </c>
      <c r="E92" s="398">
        <f>IF(ISERROR(VLOOKUP(C92,'[4]잔액(일반전기)'!$B$5:$C$1005,2,0)),0,VLOOKUP(C92,'[4]잔액(일반전기)'!$B$5:$C$1005,2,0))+IF(ISERROR(VLOOKUP(C92,'[4]잔액(일반전기)'!$E$5:$F$1005,2,0)),0,VLOOKUP(C92,'[4]잔액(일반전기)'!$E$5:$F$1005,2,0))</f>
        <v>0</v>
      </c>
      <c r="F92" s="616"/>
      <c r="G92" s="511"/>
      <c r="H92" s="83" t="s">
        <v>259</v>
      </c>
      <c r="I92" s="512"/>
      <c r="J92" s="513"/>
      <c r="K92" s="513"/>
    </row>
    <row r="93" spans="1:13" s="19" customFormat="1" ht="16.5">
      <c r="A93" s="319"/>
      <c r="B93" s="40" t="s">
        <v>867</v>
      </c>
      <c r="C93" s="504">
        <v>244831</v>
      </c>
      <c r="D93" s="398">
        <f>IF(ISERROR(VLOOKUP(C93,'[4]잔액(일반)'!$B$5:$C$1005,2,0)),0,VLOOKUP(C93,'[4]잔액(일반)'!$B$5:$C$1005,2,0))+IF(ISERROR(VLOOKUP(C93,'[4]잔액(일반)'!$E$5:$F$1005,2,0)),0,VLOOKUP(C93,'[4]잔액(일반)'!$E$5:$F$1005,2,0))</f>
        <v>0</v>
      </c>
      <c r="E93" s="398">
        <f>IF(ISERROR(VLOOKUP(C93,'[4]잔액(일반전기)'!$B$5:$C$1005,2,0)),0,VLOOKUP(C93,'[4]잔액(일반전기)'!$B$5:$C$1005,2,0))+IF(ISERROR(VLOOKUP(C93,'[4]잔액(일반전기)'!$E$5:$F$1005,2,0)),0,VLOOKUP(C93,'[4]잔액(일반전기)'!$E$5:$F$1005,2,0))</f>
        <v>0</v>
      </c>
      <c r="F93" s="616"/>
      <c r="G93" s="330"/>
      <c r="H93" s="129"/>
      <c r="I93" s="514"/>
      <c r="J93" s="513"/>
      <c r="K93" s="513"/>
    </row>
    <row r="94" spans="1:13" s="19" customFormat="1" ht="13.5" customHeight="1">
      <c r="A94" s="319">
        <v>5</v>
      </c>
      <c r="B94" s="65" t="s">
        <v>245</v>
      </c>
      <c r="C94" s="263">
        <v>222500</v>
      </c>
      <c r="D94" s="398">
        <f>IF(ISERROR(VLOOKUP(C94,'[4]잔액(일반)'!$B$5:$C$1005,2,0)),0,VLOOKUP(C94,'[4]잔액(일반)'!$B$5:$C$1005,2,0))+IF(ISERROR(VLOOKUP(C94,'[4]잔액(일반)'!$E$5:$F$1005,2,0)),0,VLOOKUP(C94,'[4]잔액(일반)'!$E$5:$F$1005,2,0))</f>
        <v>0</v>
      </c>
      <c r="E94" s="398">
        <f>IF(ISERROR(VLOOKUP(C94,'[4]잔액(일반전기)'!$B$5:$C$1005,2,0)),0,VLOOKUP(C94,'[4]잔액(일반전기)'!$B$5:$C$1005,2,0))+IF(ISERROR(VLOOKUP(C94,'[4]잔액(일반전기)'!$E$5:$F$1005,2,0)),0,VLOOKUP(C94,'[4]잔액(일반전기)'!$E$5:$F$1005,2,0))</f>
        <v>0</v>
      </c>
      <c r="F94" s="617"/>
      <c r="G94" s="598" t="s">
        <v>269</v>
      </c>
      <c r="H94" s="623"/>
      <c r="I94" s="312"/>
      <c r="J94" s="515">
        <f>SUM(J58,J64,J69,J72,J80)</f>
        <v>11745294</v>
      </c>
      <c r="K94" s="515">
        <f>SUM(K58,K64,K69,K72,K80)</f>
        <v>10585877</v>
      </c>
    </row>
    <row r="95" spans="1:13" s="19" customFormat="1" ht="13.5" customHeight="1">
      <c r="A95" s="319" t="s">
        <v>731</v>
      </c>
      <c r="B95" s="40" t="s">
        <v>739</v>
      </c>
      <c r="C95" s="464">
        <v>244560</v>
      </c>
      <c r="D95" s="398">
        <f>IF(ISERROR(VLOOKUP(C95,'[4]잔액(일반)'!$B$5:$C$1005,2,0)),0,VLOOKUP(C95,'[4]잔액(일반)'!$B$5:$C$1005,2,0))+IF(ISERROR(VLOOKUP(C95,'[4]잔액(일반)'!$E$5:$F$1005,2,0)),0,VLOOKUP(C95,'[4]잔액(일반)'!$E$5:$F$1005,2,0))</f>
        <v>0</v>
      </c>
      <c r="E95" s="398">
        <f>IF(ISERROR(VLOOKUP(C95,'[4]잔액(일반전기)'!$B$5:$C$1005,2,0)),0,VLOOKUP(C95,'[4]잔액(일반전기)'!$B$5:$C$1005,2,0))+IF(ISERROR(VLOOKUP(C95,'[4]잔액(일반전기)'!$E$5:$F$1005,2,0)),0,VLOOKUP(C95,'[4]잔액(일반전기)'!$E$5:$F$1005,2,0))</f>
        <v>0</v>
      </c>
      <c r="F95" s="516"/>
      <c r="G95" s="517"/>
      <c r="H95" s="518"/>
      <c r="I95" s="519"/>
      <c r="J95" s="520"/>
      <c r="K95" s="520"/>
    </row>
    <row r="96" spans="1:13" s="19" customFormat="1" ht="13.5">
      <c r="A96" s="521" t="s">
        <v>248</v>
      </c>
      <c r="B96" s="470" t="s">
        <v>740</v>
      </c>
      <c r="C96" s="276"/>
      <c r="D96" s="471">
        <f>SUM(D97:D98,D100,D102:D104)-SUM(D99,D101,D105)</f>
        <v>2783</v>
      </c>
      <c r="E96" s="471">
        <f>SUM(E97:E98,E100,E102:E104)-SUM(E99,E101,E105)</f>
        <v>7842</v>
      </c>
      <c r="F96" s="311"/>
      <c r="G96" s="522"/>
      <c r="H96" s="523"/>
      <c r="I96" s="524"/>
      <c r="J96" s="525"/>
      <c r="K96" s="525"/>
    </row>
    <row r="97" spans="1:13" s="19" customFormat="1" ht="16.5">
      <c r="A97" s="319">
        <v>1</v>
      </c>
      <c r="B97" s="65" t="s">
        <v>251</v>
      </c>
      <c r="C97" s="263">
        <v>223100</v>
      </c>
      <c r="D97" s="398">
        <f>IF(ISERROR(VLOOKUP(C97,'[4]잔액(일반)'!$B$5:$C$1005,2,0)),0,VLOOKUP(C97,'[4]잔액(일반)'!$B$5:$C$1005,2,0))+IF(ISERROR(VLOOKUP(C97,'[4]잔액(일반)'!$E$5:$F$1005,2,0)),0,VLOOKUP(C97,'[4]잔액(일반)'!$E$5:$F$1005,2,0))</f>
        <v>0</v>
      </c>
      <c r="E97" s="398">
        <f>IF(ISERROR(VLOOKUP(C97,'[4]잔액(일반전기)'!$B$5:$C$1005,2,0)),0,VLOOKUP(C97,'[4]잔액(일반전기)'!$B$5:$C$1005,2,0))+IF(ISERROR(VLOOKUP(C97,'[4]잔액(일반전기)'!$E$5:$F$1005,2,0)),0,VLOOKUP(C97,'[4]잔액(일반전기)'!$E$5:$F$1005,2,0))</f>
        <v>0</v>
      </c>
      <c r="F97" s="311"/>
      <c r="G97" s="522"/>
      <c r="H97" s="523"/>
      <c r="I97" s="524"/>
      <c r="J97" s="525"/>
      <c r="K97" s="525"/>
    </row>
    <row r="98" spans="1:13" s="19" customFormat="1" ht="16.5">
      <c r="A98" s="319">
        <v>2</v>
      </c>
      <c r="B98" s="65" t="s">
        <v>253</v>
      </c>
      <c r="C98" s="263">
        <v>223200</v>
      </c>
      <c r="D98" s="398">
        <f>IF(ISERROR(VLOOKUP(C98,'[4]잔액(일반)'!$B$5:$C$1005,2,0)),0,VLOOKUP(C98,'[4]잔액(일반)'!$B$5:$C$1005,2,0))+IF(ISERROR(VLOOKUP(C98,'[4]잔액(일반)'!$E$5:$F$1005,2,0)),0,VLOOKUP(C98,'[4]잔액(일반)'!$E$5:$F$1005,2,0))</f>
        <v>0</v>
      </c>
      <c r="E98" s="398">
        <f>IF(ISERROR(VLOOKUP(C98,'[4]잔액(일반전기)'!$B$5:$C$1005,2,0)),0,VLOOKUP(C98,'[4]잔액(일반전기)'!$B$5:$C$1005,2,0))+IF(ISERROR(VLOOKUP(C98,'[4]잔액(일반전기)'!$E$5:$F$1005,2,0)),0,VLOOKUP(C98,'[4]잔액(일반전기)'!$E$5:$F$1005,2,0))</f>
        <v>0</v>
      </c>
      <c r="F98" s="311"/>
      <c r="G98" s="522"/>
      <c r="H98" s="523"/>
      <c r="I98" s="524"/>
      <c r="J98" s="525"/>
      <c r="K98" s="525"/>
    </row>
    <row r="99" spans="1:13" s="19" customFormat="1" ht="16.5">
      <c r="A99" s="319"/>
      <c r="B99" s="40" t="s">
        <v>255</v>
      </c>
      <c r="C99" s="464">
        <v>244612</v>
      </c>
      <c r="D99" s="398">
        <f>IF(ISERROR(VLOOKUP(C99,'[4]잔액(일반)'!$B$5:$C$1005,2,0)),0,VLOOKUP(C99,'[4]잔액(일반)'!$B$5:$C$1005,2,0))+IF(ISERROR(VLOOKUP(C99,'[4]잔액(일반)'!$E$5:$F$1005,2,0)),0,VLOOKUP(C99,'[4]잔액(일반)'!$E$5:$F$1005,2,0))</f>
        <v>0</v>
      </c>
      <c r="E99" s="398">
        <f>IF(ISERROR(VLOOKUP(C99,'[4]잔액(일반전기)'!$B$5:$C$1005,2,0)),0,VLOOKUP(C99,'[4]잔액(일반전기)'!$B$5:$C$1005,2,0))+IF(ISERROR(VLOOKUP(C99,'[4]잔액(일반전기)'!$E$5:$F$1005,2,0)),0,VLOOKUP(C99,'[4]잔액(일반전기)'!$E$5:$F$1005,2,0))</f>
        <v>0</v>
      </c>
      <c r="F99" s="311"/>
      <c r="G99" s="522"/>
      <c r="H99" s="523"/>
      <c r="I99" s="524"/>
      <c r="J99" s="525"/>
      <c r="K99" s="525"/>
    </row>
    <row r="100" spans="1:13" s="19" customFormat="1" ht="16.5">
      <c r="A100" s="319">
        <v>3</v>
      </c>
      <c r="B100" s="65" t="s">
        <v>257</v>
      </c>
      <c r="C100" s="263">
        <v>223300</v>
      </c>
      <c r="D100" s="398">
        <f>IF(ISERROR(VLOOKUP(C100,'[4]잔액(일반)'!$B$5:$C$1005,2,0)),0,VLOOKUP(C100,'[4]잔액(일반)'!$B$5:$C$1005,2,0))+IF(ISERROR(VLOOKUP(C100,'[4]잔액(일반)'!$E$5:$F$1005,2,0)),0,VLOOKUP(C100,'[4]잔액(일반)'!$E$5:$F$1005,2,0))</f>
        <v>0</v>
      </c>
      <c r="E100" s="398">
        <f>IF(ISERROR(VLOOKUP(C100,'[4]잔액(일반전기)'!$B$5:$C$1005,2,0)),0,VLOOKUP(C100,'[4]잔액(일반전기)'!$B$5:$C$1005,2,0))+IF(ISERROR(VLOOKUP(C100,'[4]잔액(일반전기)'!$E$5:$F$1005,2,0)),0,VLOOKUP(C100,'[4]잔액(일반전기)'!$E$5:$F$1005,2,0))</f>
        <v>0</v>
      </c>
      <c r="F100" s="311"/>
      <c r="G100" s="522"/>
      <c r="H100" s="523"/>
      <c r="I100" s="524"/>
      <c r="J100" s="525"/>
      <c r="K100" s="525"/>
    </row>
    <row r="101" spans="1:13" s="19" customFormat="1" ht="16.5">
      <c r="A101" s="319"/>
      <c r="B101" s="40" t="s">
        <v>255</v>
      </c>
      <c r="C101" s="464">
        <v>244613</v>
      </c>
      <c r="D101" s="398">
        <f>IF(ISERROR(VLOOKUP(C101,'[4]잔액(일반)'!$B$5:$C$1005,2,0)),0,VLOOKUP(C101,'[4]잔액(일반)'!$B$5:$C$1005,2,0))+IF(ISERROR(VLOOKUP(C101,'[4]잔액(일반)'!$E$5:$F$1005,2,0)),0,VLOOKUP(C101,'[4]잔액(일반)'!$E$5:$F$1005,2,0))</f>
        <v>0</v>
      </c>
      <c r="E101" s="398">
        <f>IF(ISERROR(VLOOKUP(C101,'[4]잔액(일반전기)'!$B$5:$C$1005,2,0)),0,VLOOKUP(C101,'[4]잔액(일반전기)'!$B$5:$C$1005,2,0))+IF(ISERROR(VLOOKUP(C101,'[4]잔액(일반전기)'!$E$5:$F$1005,2,0)),0,VLOOKUP(C101,'[4]잔액(일반전기)'!$E$5:$F$1005,2,0))</f>
        <v>0</v>
      </c>
      <c r="F101" s="311"/>
      <c r="G101" s="522"/>
      <c r="H101" s="523"/>
      <c r="I101" s="524"/>
      <c r="J101" s="525"/>
      <c r="K101" s="525"/>
    </row>
    <row r="102" spans="1:13" s="19" customFormat="1" ht="16.5">
      <c r="A102" s="319">
        <v>4</v>
      </c>
      <c r="B102" s="526" t="s">
        <v>870</v>
      </c>
      <c r="C102" s="263">
        <v>223400</v>
      </c>
      <c r="D102" s="398">
        <f>IF(ISERROR(VLOOKUP(C102,'[4]잔액(일반)'!$B$5:$C$1005,2,0)),0,VLOOKUP(C102,'[4]잔액(일반)'!$B$5:$C$1005,2,0))+IF(ISERROR(VLOOKUP(C102,'[4]잔액(일반)'!$E$5:$F$1005,2,0)),0,VLOOKUP(C102,'[4]잔액(일반)'!$E$5:$F$1005,2,0))</f>
        <v>0</v>
      </c>
      <c r="E102" s="398">
        <f>IF(ISERROR(VLOOKUP(C102,'[4]잔액(일반전기)'!$B$5:$C$1005,2,0)),0,VLOOKUP(C102,'[4]잔액(일반전기)'!$B$5:$C$1005,2,0))+IF(ISERROR(VLOOKUP(C102,'[4]잔액(일반전기)'!$E$5:$F$1005,2,0)),0,VLOOKUP(C102,'[4]잔액(일반전기)'!$E$5:$F$1005,2,0))</f>
        <v>0</v>
      </c>
      <c r="F102" s="311"/>
      <c r="G102" s="522"/>
      <c r="H102" s="523"/>
      <c r="I102" s="524"/>
      <c r="J102" s="525"/>
      <c r="K102" s="525"/>
    </row>
    <row r="103" spans="1:13" s="19" customFormat="1" ht="16.5">
      <c r="A103" s="319">
        <v>5</v>
      </c>
      <c r="B103" s="527" t="s">
        <v>261</v>
      </c>
      <c r="C103" s="528">
        <v>223500</v>
      </c>
      <c r="D103" s="398">
        <f>IF(ISERROR(VLOOKUP(C103,'[4]잔액(일반)'!$B$5:$C$1005,2,0)),0,VLOOKUP(C103,'[4]잔액(일반)'!$B$5:$C$1005,2,0))+IF(ISERROR(VLOOKUP(C103,'[4]잔액(일반)'!$E$5:$F$1005,2,0)),0,VLOOKUP(C103,'[4]잔액(일반)'!$E$5:$F$1005,2,0))</f>
        <v>0</v>
      </c>
      <c r="E103" s="398">
        <f>IF(ISERROR(VLOOKUP(C103,'[4]잔액(일반전기)'!$B$5:$C$1005,2,0)),0,VLOOKUP(C103,'[4]잔액(일반전기)'!$B$5:$C$1005,2,0))+IF(ISERROR(VLOOKUP(C103,'[4]잔액(일반전기)'!$E$5:$F$1005,2,0)),0,VLOOKUP(C103,'[4]잔액(일반전기)'!$E$5:$F$1005,2,0))</f>
        <v>0</v>
      </c>
      <c r="F103" s="311"/>
      <c r="G103" s="522"/>
      <c r="H103" s="523"/>
      <c r="I103" s="524"/>
      <c r="J103" s="525"/>
      <c r="K103" s="525"/>
    </row>
    <row r="104" spans="1:13" s="19" customFormat="1" ht="16.5">
      <c r="A104" s="319">
        <v>6</v>
      </c>
      <c r="B104" s="65" t="s">
        <v>262</v>
      </c>
      <c r="C104" s="263">
        <v>223800</v>
      </c>
      <c r="D104" s="398">
        <f>IF(ISERROR(VLOOKUP(C104,'[4]잔액(일반)'!$B$5:$C$1005,2,0)),0,VLOOKUP(C104,'[4]잔액(일반)'!$B$5:$C$1005,2,0))+IF(ISERROR(VLOOKUP(C104,'[4]잔액(일반)'!$E$5:$F$1005,2,0)),0,VLOOKUP(C104,'[4]잔액(일반)'!$E$5:$F$1005,2,0))</f>
        <v>2783</v>
      </c>
      <c r="E104" s="398">
        <f>IF(ISERROR(VLOOKUP(C104,'[4]잔액(일반전기)'!$B$5:$C$1005,2,0)),0,VLOOKUP(C104,'[4]잔액(일반전기)'!$B$5:$C$1005,2,0))+IF(ISERROR(VLOOKUP(C104,'[4]잔액(일반전기)'!$E$5:$F$1005,2,0)),0,VLOOKUP(C104,'[4]잔액(일반전기)'!$E$5:$F$1005,2,0))</f>
        <v>7842</v>
      </c>
      <c r="F104" s="311"/>
      <c r="G104" s="522"/>
      <c r="H104" s="523"/>
      <c r="I104" s="524"/>
      <c r="J104" s="525"/>
      <c r="K104" s="525"/>
    </row>
    <row r="105" spans="1:13" s="19" customFormat="1" ht="16.5">
      <c r="A105" s="488"/>
      <c r="B105" s="40" t="s">
        <v>255</v>
      </c>
      <c r="C105" s="464">
        <v>244615</v>
      </c>
      <c r="D105" s="427">
        <f>IF(ISERROR(VLOOKUP(C105,'[4]잔액(일반)'!$B$5:$C$1005,2,0)),0,VLOOKUP(C105,'[4]잔액(일반)'!$B$5:$C$1005,2,0))+IF(ISERROR(VLOOKUP(C105,'[4]잔액(일반)'!$E$5:$F$1005,2,0)),0,VLOOKUP(C105,'[4]잔액(일반)'!$E$5:$F$1005,2,0))</f>
        <v>0</v>
      </c>
      <c r="E105" s="427">
        <f>IF(ISERROR(VLOOKUP(C105,'[4]잔액(일반전기)'!$B$5:$C$1005,2,0)),0,VLOOKUP(C105,'[4]잔액(일반전기)'!$B$5:$C$1005,2,0))+IF(ISERROR(VLOOKUP(C105,'[4]잔액(일반전기)'!$E$5:$F$1005,2,0)),0,VLOOKUP(C105,'[4]잔액(일반전기)'!$E$5:$F$1005,2,0))</f>
        <v>0</v>
      </c>
      <c r="F105" s="311"/>
      <c r="G105" s="522"/>
      <c r="H105" s="523"/>
      <c r="I105" s="524"/>
      <c r="J105" s="525"/>
      <c r="K105" s="525"/>
    </row>
    <row r="106" spans="1:13" s="19" customFormat="1" ht="13.5">
      <c r="A106" s="529" t="s">
        <v>263</v>
      </c>
      <c r="B106" s="530" t="s">
        <v>264</v>
      </c>
      <c r="C106" s="531"/>
      <c r="D106" s="532">
        <f>SUM(D107,D109:D110,D112)-SUM(D108,D111)</f>
        <v>312397</v>
      </c>
      <c r="E106" s="532">
        <f>SUM(E107,E109:E110,E112)-SUM(E108,E111)</f>
        <v>32396</v>
      </c>
      <c r="F106" s="311"/>
      <c r="G106" s="522"/>
      <c r="H106" s="523"/>
      <c r="I106" s="524"/>
      <c r="J106" s="525"/>
      <c r="K106" s="525"/>
    </row>
    <row r="107" spans="1:13" s="19" customFormat="1" ht="16.5">
      <c r="A107" s="350">
        <v>1</v>
      </c>
      <c r="B107" s="47" t="s">
        <v>265</v>
      </c>
      <c r="C107" s="464">
        <v>226100</v>
      </c>
      <c r="D107" s="426">
        <f>IF(ISERROR(VLOOKUP(C107,'[4]잔액(일반)'!$B$5:$C$1005,2,0)),0,VLOOKUP(C107,'[4]잔액(일반)'!$B$5:$C$1005,2,0))+IF(ISERROR(VLOOKUP(C107,'[4]잔액(일반)'!$E$5:$F$1005,2,0)),0,VLOOKUP(C107,'[4]잔액(일반)'!$E$5:$F$1005,2,0))+IF(ISERROR(VLOOKUP(220200,'[4]잔액(일반)'!$B$5:$C$1005,2,0)),0,VLOOKUP(220200,'[4]잔액(일반)'!$B$5:$C$1005,2,0))+IF(ISERROR(VLOOKUP(220200,'[4]잔액(일반)'!$E$5:$F$1005,2,0)),0,VLOOKUP(220200,'[4]잔액(일반)'!$E$5:$F$1005,2,0))</f>
        <v>0</v>
      </c>
      <c r="E107" s="426">
        <f>IF(ISERROR(VLOOKUP(C107,'[4]잔액(일반전기)'!$B$5:$C$1005,2,0)),0,VLOOKUP(C107,'[4]잔액(일반전기)'!$B$5:$C$1005,2,0))+IF(ISERROR(VLOOKUP(C107,'[4]잔액(일반전기)'!$E$5:$F$1005,2,0)),0,VLOOKUP(C107,'[4]잔액(일반전기)'!$E$5:$F$1005,2,0))+IF(ISERROR(VLOOKUP(220200,'[4]잔액(일반전기)'!$B$5:$C$1005,2,0)),0,VLOOKUP(220200,'[4]잔액(일반전기)'!$B$5:$C$1005,2,0))+IF(ISERROR(VLOOKUP(220200,'[4]잔액(일반전기)'!$E$5:$F$1005,2,0)),0,VLOOKUP(220200,'[4]잔액(일반전기)'!$E$5:$F$1005,2,0))</f>
        <v>0</v>
      </c>
      <c r="F107" s="311"/>
      <c r="G107" s="522"/>
      <c r="H107" s="523"/>
      <c r="I107" s="524"/>
      <c r="J107" s="525"/>
      <c r="K107" s="525"/>
    </row>
    <row r="108" spans="1:13" s="19" customFormat="1" ht="16.5">
      <c r="A108" s="350"/>
      <c r="B108" s="63" t="s">
        <v>91</v>
      </c>
      <c r="C108" s="464">
        <v>244401</v>
      </c>
      <c r="D108" s="426">
        <f>IF(ISERROR(VLOOKUP(C108,'[4]잔액(일반)'!$B$5:$C$1005,2,0)),0,VLOOKUP(C108,'[4]잔액(일반)'!$B$5:$C$1005,2,0))+IF(ISERROR(VLOOKUP(C108,'[4]잔액(일반)'!$E$5:$F$1005,2,0)),0,VLOOKUP(C108,'[4]잔액(일반)'!$E$5:$F$1005,2,0))</f>
        <v>0</v>
      </c>
      <c r="E108" s="426">
        <f>IF(ISERROR(VLOOKUP(C108,'[4]잔액(일반전기)'!$B$5:$C$1005,2,0)),0,VLOOKUP(C108,'[4]잔액(일반전기)'!$B$5:$C$1005,2,0))+IF(ISERROR(VLOOKUP(C108,'[4]잔액(일반전기)'!$E$5:$F$1005,2,0)),0,VLOOKUP(C108,'[4]잔액(일반전기)'!$E$5:$F$1005,2,0))</f>
        <v>0</v>
      </c>
      <c r="F108" s="311"/>
      <c r="G108" s="522"/>
      <c r="H108" s="523"/>
      <c r="I108" s="524"/>
      <c r="J108" s="525"/>
      <c r="K108" s="525"/>
      <c r="M108" s="476">
        <f>J76-J117</f>
        <v>0</v>
      </c>
    </row>
    <row r="109" spans="1:13" s="19" customFormat="1" ht="13.5">
      <c r="A109" s="430">
        <v>2</v>
      </c>
      <c r="B109" s="47" t="s">
        <v>266</v>
      </c>
      <c r="C109" s="464">
        <v>226300</v>
      </c>
      <c r="D109" s="56">
        <f>IF(ISERROR(VLOOKUP(C109,'[4]잔액(일반)'!$B$5:$C$1005,2,0)),0,VLOOKUP(C109,'[4]잔액(일반)'!$B$5:$C$1005,2,0))+IF(ISERROR(VLOOKUP(C109,'[4]잔액(일반)'!$E$5:$F$1005,2,0)),0,VLOOKUP(C109,'[4]잔액(일반)'!$E$5:$F$1005,2,0))+IF(ISERROR(VLOOKUP(220800,'[4]잔액(일반)'!$B$5:$C$1005,2,0)),0,VLOOKUP(220800,'[4]잔액(일반)'!$B$5:$C$1005,2,0))+IF(ISERROR(VLOOKUP(220800,'[4]잔액(일반)'!$E$5:$F$1005,2,0)),0,VLOOKUP(220800,'[4]잔액(일반)'!$E$5:$F$1005,2,0))</f>
        <v>280000</v>
      </c>
      <c r="E109" s="56">
        <f>IF(ISERROR(VLOOKUP(C109,'[4]잔액(일반전기)'!$B$5:$C$1005,2,0)),0,VLOOKUP(C109,'[4]잔액(일반전기)'!$B$5:$C$1005,2,0))+IF(ISERROR(VLOOKUP(C109,'[4]잔액(일반전기)'!$E$5:$F$1005,2,0)),0,VLOOKUP(C109,'[4]잔액(일반전기)'!$E$5:$F$1005,2,0))+IF(ISERROR(VLOOKUP(220800,'[4]잔액(일반전기)'!$B$5:$C$1005,2,0)),0,VLOOKUP(220800,'[4]잔액(일반전기)'!$B$5:$C$1005,2,0))+IF(ISERROR(VLOOKUP(220800,'[4]잔액(일반전기)'!$E$5:$F$1005,2,0)),0,VLOOKUP(220800,'[4]잔액(일반전기)'!$E$5:$F$1005,2,0))</f>
        <v>0</v>
      </c>
      <c r="F109" s="311"/>
      <c r="G109" s="522"/>
      <c r="H109" s="523"/>
      <c r="I109" s="524"/>
      <c r="J109" s="525"/>
      <c r="K109" s="525"/>
    </row>
    <row r="110" spans="1:13" s="19" customFormat="1" ht="13.5">
      <c r="A110" s="430">
        <v>3</v>
      </c>
      <c r="B110" s="47" t="s">
        <v>267</v>
      </c>
      <c r="C110" s="464">
        <v>226400</v>
      </c>
      <c r="D110" s="56">
        <f>IF(ISERROR(VLOOKUP(C110,'[4]잔액(일반)'!$B$5:$C$1005,2,0)),0,VLOOKUP(C110,'[4]잔액(일반)'!$B$5:$C$1005,2,0))+IF(ISERROR(VLOOKUP(C110,'[4]잔액(일반)'!$E$5:$F$1005,2,0)),0,VLOOKUP(C110,'[4]잔액(일반)'!$E$5:$F$1005,2,0))+IF(ISERROR(VLOOKUP(221000,'[4]잔액(일반)'!$B$5:$C$1005,2,0)),0,VLOOKUP(221000,'[4]잔액(일반)'!$B$5:$C$1005,2,0))+IF(ISERROR(VLOOKUP(221000,'[4]잔액(일반)'!$E$5:$F$1005,2,0)),0,VLOOKUP(221000,'[4]잔액(일반)'!$E$5:$F$1005,2,0))</f>
        <v>0</v>
      </c>
      <c r="E110" s="56">
        <f>IF(ISERROR(VLOOKUP(C110,'[4]잔액(일반전기)'!$B$5:$C$1005,2,0)),0,VLOOKUP(C110,'[4]잔액(일반전기)'!$B$5:$C$1005,2,0))+IF(ISERROR(VLOOKUP(C110,'[4]잔액(일반전기)'!$E$5:$F$1005,2,0)),0,VLOOKUP(C110,'[4]잔액(일반전기)'!$E$5:$F$1005,2,0))+IF(ISERROR(VLOOKUP(221000,'[4]잔액(일반전기)'!$B$5:$C$1005,2,0)),0,VLOOKUP(221000,'[4]잔액(일반전기)'!$B$5:$C$1005,2,0))+IF(ISERROR(VLOOKUP(221000,'[4]잔액(일반전기)'!$E$5:$F$1005,2,0)),0,VLOOKUP(221000,'[4]잔액(일반전기)'!$E$5:$F$1005,2,0))</f>
        <v>0</v>
      </c>
      <c r="F110" s="311"/>
      <c r="G110" s="522"/>
      <c r="H110" s="523"/>
      <c r="I110" s="524"/>
      <c r="J110" s="525"/>
      <c r="K110" s="525"/>
    </row>
    <row r="111" spans="1:13" s="19" customFormat="1" ht="13.5">
      <c r="A111" s="430"/>
      <c r="B111" s="63" t="s">
        <v>99</v>
      </c>
      <c r="C111" s="533"/>
      <c r="D111" s="56"/>
      <c r="E111" s="56"/>
      <c r="F111" s="311"/>
      <c r="G111" s="522"/>
      <c r="H111" s="523"/>
      <c r="I111" s="524"/>
      <c r="J111" s="525"/>
      <c r="K111" s="525"/>
    </row>
    <row r="112" spans="1:13" s="19" customFormat="1" ht="13.5">
      <c r="A112" s="430">
        <v>4</v>
      </c>
      <c r="B112" s="47" t="s">
        <v>268</v>
      </c>
      <c r="C112" s="489">
        <v>226900</v>
      </c>
      <c r="D112" s="56">
        <v>32397</v>
      </c>
      <c r="E112" s="56">
        <v>32396</v>
      </c>
      <c r="F112" s="311"/>
      <c r="G112" s="522"/>
      <c r="H112" s="523"/>
      <c r="I112" s="524"/>
      <c r="J112" s="525"/>
      <c r="K112" s="525"/>
    </row>
    <row r="113" spans="1:11" s="19" customFormat="1" ht="13.5">
      <c r="A113" s="255" t="s">
        <v>190</v>
      </c>
      <c r="B113" s="72" t="s">
        <v>871</v>
      </c>
      <c r="C113" s="253"/>
      <c r="D113" s="24">
        <f>IF(((IF(ISERROR(VLOOKUP(225600,'[4]잔액(일반)'!$B$5:$C$1005,2,0)),0,VLOOKUP(225600,'[4]잔액(일반)'!$B$5:$C$1005,2,0))+IF(ISERROR(VLOOKUP(225600,'[4]잔액(일반)'!$E$5:$F$1005,2,0)),0,VLOOKUP(225600,'[4]잔액(일반)'!$E$5:$F$1005,2,0)))-(IF(ISERROR(VLOOKUP(245600,'[4]잔액(일반)'!$B$5:$C$1005,2,0)),0,VLOOKUP(245600,'[4]잔액(일반)'!$B$5:$C$1005,2,0))+IF(ISERROR(VLOOKUP(245600,'[4]잔액(일반)'!$E$5:$F$1005,2,0)),0,VLOOKUP(245600,'[4]잔액(일반)'!$E$5:$F$1005,2,0))))&gt;=0,(IF(ISERROR(VLOOKUP(225600,'[4]잔액(일반)'!$B$5:$C$1005,2,0)),0,VLOOKUP(225600,'[4]잔액(일반)'!$B$5:$C$1005,2,0))+IF(ISERROR(VLOOKUP(225600,'[4]잔액(일반)'!$E$5:$F$1005,2,0)),0,VLOOKUP(225600,'[4]잔액(일반)'!$E$5:$F$1005,2,0)))-(IF(ISERROR(VLOOKUP(245600,'[4]잔액(일반)'!$B$5:$C$1005,2,0)),0,VLOOKUP(245600,'[4]잔액(일반)'!$B$5:$C$1005,2,0))+IF(ISERROR(VLOOKUP(245600,'[4]잔액(일반)'!$E$5:$F$1005,2,0)),0,VLOOKUP(245600,'[4]잔액(일반)'!$E$5:$F$1005,2,0))),0)</f>
        <v>0</v>
      </c>
      <c r="E113" s="24">
        <f>IF(((IF(ISERROR(VLOOKUP(225600,'[4]잔액(일반전기)'!$B$5:$C$1005,2,0)),0,VLOOKUP(225600,'[4]잔액(일반전기)'!$B$5:$C$1005,2,0))+IF(ISERROR(VLOOKUP(225600,'[4]잔액(일반전기)'!$E$5:$F$1005,2,0)),0,VLOOKUP(225600,'[4]잔액(일반전기)'!$E$5:$F$1005,2,0)))-(IF(ISERROR(VLOOKUP(245600,'[4]잔액(일반전기)'!$B$5:$C$1005,2,0)),0,VLOOKUP(245600,'[4]잔액(일반전기)'!$B$5:$C$1005,2,0))+IF(ISERROR(VLOOKUP(245600,'[4]잔액(일반전기)'!$E$5:$F$1005,2,0)),0,VLOOKUP(245600,'[4]잔액(일반전기)'!$E$5:$F$1005,2,0))))&gt;=0,(IF(ISERROR(VLOOKUP(225600,'[4]잔액(일반전기)'!$B$5:$C$1005,2,0)),0,VLOOKUP(225600,'[4]잔액(일반전기)'!$B$5:$C$1005,2,0))+IF(ISERROR(VLOOKUP(225600,'[4]잔액(일반전기)'!$E$5:$F$1005,2,0)),0,VLOOKUP(225600,'[4]잔액(일반전기)'!$E$5:$F$1005,2,0)))-(IF(ISERROR(VLOOKUP(245600,'[4]잔액(일반전기)'!$B$5:$C$1005,2,0)),0,VLOOKUP(245600,'[4]잔액(일반전기)'!$B$5:$C$1005,2,0))+IF(ISERROR(VLOOKUP(245600,'[4]잔액(일반전기)'!$E$5:$F$1005,2,0)),0,VLOOKUP(245600,'[4]잔액(일반전기)'!$E$5:$F$1005,2,0))),0)</f>
        <v>844576</v>
      </c>
      <c r="F113" s="311"/>
      <c r="G113" s="522"/>
      <c r="H113" s="523"/>
      <c r="I113" s="524"/>
      <c r="J113" s="525"/>
      <c r="K113" s="525"/>
    </row>
    <row r="114" spans="1:11" s="19" customFormat="1" ht="13.5">
      <c r="A114" s="368" t="s">
        <v>678</v>
      </c>
      <c r="B114" s="369" t="s">
        <v>857</v>
      </c>
      <c r="C114" s="370"/>
      <c r="D114" s="534">
        <f>'[4]2.신용(BS)'!D159</f>
        <v>4534468</v>
      </c>
      <c r="E114" s="534">
        <f>'[4]2.신용(BS)'!E159</f>
        <v>3888253</v>
      </c>
      <c r="F114" s="535"/>
      <c r="G114" s="536" t="s">
        <v>731</v>
      </c>
      <c r="H114" s="537" t="s">
        <v>731</v>
      </c>
      <c r="I114" s="538"/>
      <c r="J114" s="539"/>
      <c r="K114" s="539"/>
    </row>
    <row r="115" spans="1:11" s="19" customFormat="1" ht="13.5">
      <c r="A115" s="611" t="s">
        <v>270</v>
      </c>
      <c r="B115" s="612"/>
      <c r="C115" s="540"/>
      <c r="D115" s="101">
        <f>SUM(D7,D59,D63,D65,D113,D114)</f>
        <v>29435748</v>
      </c>
      <c r="E115" s="101">
        <f>SUM(E7,E59,E63,E65,E113,E114)</f>
        <v>28540955</v>
      </c>
      <c r="F115" s="611" t="s">
        <v>271</v>
      </c>
      <c r="G115" s="613"/>
      <c r="H115" s="612"/>
      <c r="I115" s="254"/>
      <c r="J115" s="101">
        <f>SUM(J57,J94)</f>
        <v>29435748</v>
      </c>
      <c r="K115" s="101">
        <f>SUM(K57,K94)</f>
        <v>28540955</v>
      </c>
    </row>
    <row r="116" spans="1:11" ht="16.5" hidden="1">
      <c r="A116" s="541"/>
      <c r="B116" s="542"/>
      <c r="D116" s="544">
        <f>SUM(D7,D59,D63,D65,D113)</f>
        <v>24901280</v>
      </c>
      <c r="E116" s="544">
        <f>SUM(E7,E59,E63,E65,E113)</f>
        <v>24652702</v>
      </c>
      <c r="F116" s="542"/>
      <c r="G116" s="542"/>
      <c r="H116" s="542"/>
      <c r="J116" s="544"/>
    </row>
    <row r="117" spans="1:11" ht="16.5" hidden="1">
      <c r="A117" s="542"/>
      <c r="B117" s="542"/>
      <c r="D117" s="544">
        <f>SUM(J7,J28,J34,J38,J55)</f>
        <v>17690454</v>
      </c>
      <c r="E117" s="544">
        <f>SUM(K7,K28,K34,K38,K55)</f>
        <v>17955078</v>
      </c>
      <c r="F117" s="542"/>
      <c r="G117" s="542"/>
      <c r="H117" s="547" t="s">
        <v>872</v>
      </c>
      <c r="J117" s="544">
        <f>D115-J115</f>
        <v>0</v>
      </c>
      <c r="K117" s="544">
        <f>E115-K115</f>
        <v>0</v>
      </c>
    </row>
    <row r="118" spans="1:11" ht="24" hidden="1">
      <c r="A118" s="542"/>
      <c r="B118" s="548" t="s">
        <v>873</v>
      </c>
      <c r="C118" s="549"/>
      <c r="D118" s="550">
        <f>D116-D117</f>
        <v>7210826</v>
      </c>
      <c r="E118" s="550">
        <f>E116-E117</f>
        <v>6697624</v>
      </c>
      <c r="F118" s="542"/>
      <c r="G118" s="542"/>
      <c r="H118" s="542"/>
      <c r="J118" s="542"/>
    </row>
    <row r="119" spans="1:11" hidden="1"/>
    <row r="120" spans="1:11" hidden="1">
      <c r="H120" s="551" t="s">
        <v>874</v>
      </c>
      <c r="I120" s="552">
        <v>149700</v>
      </c>
      <c r="J120" s="553">
        <f>IF(ISERROR(VLOOKUP(I120,'[4]잔액(신용)'!$B$5:$C$1005,2,0)),0,VLOOKUP(I120,'[4]잔액(신용)'!$B$5:$C$1005,2,0))+IF(ISERROR(VLOOKUP(I120,'[4]잔액(신용)'!$E$5:$F$1005,2,0)),0,VLOOKUP(I120,'[4]잔액(신용)'!$E$5:$F$1005,2,0))</f>
        <v>16908649</v>
      </c>
      <c r="K120" s="553">
        <f>IF(ISERROR(VLOOKUP(I120,'[4]잔액(신용전기)'!$B$5:$C$1005,2,0)),0,VLOOKUP(I120,'[4]잔액(신용전기)'!$B$5:$C$1005,2,0))+IF(ISERROR(VLOOKUP(I120,'[4]잔액(신용전기)'!$E$5:$F$1005,2,0)),0,VLOOKUP(I120,'[4]잔액(신용전기)'!$E$5:$F$1005,2,0))</f>
        <v>15945494</v>
      </c>
    </row>
    <row r="121" spans="1:11" hidden="1">
      <c r="H121" s="551" t="s">
        <v>875</v>
      </c>
      <c r="I121" s="552">
        <v>249700</v>
      </c>
      <c r="J121" s="553">
        <f>IF(ISERROR(VLOOKUP(I121,'[4]잔액(일반)'!$B$5:$C$1005,2,0)),0,VLOOKUP(I121,'[4]잔액(일반)'!$B$5:$C$1005,2,0))+IF(ISERROR(VLOOKUP(I121,'[4]잔액(일반)'!$E$5:$F$1005,2,0)),0,VLOOKUP(I121,'[4]잔액(일반)'!$E$5:$F$1005,2,0))</f>
        <v>47076307</v>
      </c>
      <c r="K121" s="553">
        <f>IF(ISERROR(VLOOKUP(I121,'[4]잔액(일반전기)'!$B$5:$C$1005,2,0)),0,VLOOKUP(I121,'[4]잔액(일반전기)'!$B$5:$C$1005,2,0))+IF(ISERROR(VLOOKUP(I121,'[4]잔액(일반전기)'!$E$5:$F$1005,2,0)),0,VLOOKUP(I121,'[4]잔액(일반전기)'!$E$5:$F$1005,2,0))</f>
        <v>36792154</v>
      </c>
    </row>
    <row r="122" spans="1:11" hidden="1">
      <c r="H122" s="551" t="s">
        <v>876</v>
      </c>
      <c r="I122" s="552">
        <v>129700</v>
      </c>
      <c r="J122" s="553">
        <f>IF(ISERROR(VLOOKUP(I122,'[4]잔액(신용)'!$B$5:$C$1005,2,0)),0,VLOOKUP(I122,'[4]잔액(신용)'!$B$5:$C$1005,2,0))+IF(ISERROR(VLOOKUP(I122,'[4]잔액(신용)'!$E$5:$F$1005,2,0)),0,VLOOKUP(I122,'[4]잔액(신용)'!$E$5:$F$1005,2,0))</f>
        <v>16908649</v>
      </c>
      <c r="K122" s="553">
        <f>IF(ISERROR(VLOOKUP(I122,'[4]잔액(신용전기)'!$B$5:$C$1005,2,0)),0,VLOOKUP(I122,'[4]잔액(신용전기)'!$B$5:$C$1005,2,0))+IF(ISERROR(VLOOKUP(I122,'[4]잔액(신용전기)'!$E$5:$F$1005,2,0)),0,VLOOKUP(I122,'[4]잔액(신용전기)'!$E$5:$F$1005,2,0))</f>
        <v>15945494</v>
      </c>
    </row>
    <row r="123" spans="1:11" hidden="1">
      <c r="B123" s="554" t="s">
        <v>877</v>
      </c>
      <c r="D123" s="555">
        <f>D115-D113-D114</f>
        <v>24901280</v>
      </c>
      <c r="E123" s="555">
        <f>E115-E113-E114</f>
        <v>23808126</v>
      </c>
      <c r="H123" s="551" t="s">
        <v>878</v>
      </c>
      <c r="I123" s="552">
        <v>229700</v>
      </c>
      <c r="J123" s="553">
        <f>IF(ISERROR(VLOOKUP(I123,'[4]잔액(일반)'!$B$5:$C$1005,2,0)),0,VLOOKUP(I123,'[4]잔액(일반)'!$B$5:$C$1005,2,0))+IF(ISERROR(VLOOKUP(I123,'[4]잔액(일반)'!$E$5:$F$1005,2,0)),0,VLOOKUP(I123,'[4]잔액(일반)'!$E$5:$F$1005,2,0))</f>
        <v>47076307</v>
      </c>
      <c r="K123" s="553">
        <f>IF(ISERROR(VLOOKUP(I123,'[4]잔액(일반전기)'!$B$5:$C$1005,2,0)),0,VLOOKUP(I123,'[4]잔액(일반전기)'!$B$5:$C$1005,2,0))+IF(ISERROR(VLOOKUP(I123,'[4]잔액(일반전기)'!$E$5:$F$1005,2,0)),0,VLOOKUP(I123,'[4]잔액(일반전기)'!$E$5:$F$1005,2,0))</f>
        <v>36792154</v>
      </c>
    </row>
    <row r="124" spans="1:11" ht="16.5" hidden="1">
      <c r="H124" s="551" t="s">
        <v>879</v>
      </c>
      <c r="I124" s="552"/>
      <c r="J124" s="556">
        <f>J120+J121-J122-J123</f>
        <v>0</v>
      </c>
      <c r="K124" s="556">
        <f>K120+K121-K122-K123</f>
        <v>0</v>
      </c>
    </row>
    <row r="125" spans="1:11" hidden="1">
      <c r="E125" s="546" t="s">
        <v>731</v>
      </c>
    </row>
    <row r="126" spans="1:11" ht="16.5" hidden="1">
      <c r="H126" s="551" t="s">
        <v>880</v>
      </c>
      <c r="I126" s="552"/>
      <c r="J126" s="557">
        <f>(IF(ISERROR(VLOOKUP(247500,'[4]잔액(일반)'!$E$5:$F$1005,2,0)),0,VLOOKUP(247500,'[4]잔액(일반)'!$E$5:$F$1005,2,0))+IF(ISERROR(VLOOKUP(247600,'[4]잔액(일반)'!$E$5:$F$1005,2,0)),0,VLOOKUP(247600,'[4]잔액(일반)'!$E$5:$F$1005,2,0))+IF(ISERROR(VLOOKUP(148300,'[4]잔액(신용)'!$E$5:$F$1005,2,0)),0,VLOOKUP(148300,'[4]잔액(신용)'!$E$5:$F$1005,2,0))+IF(ISERROR(VLOOKUP(247800,'[4]잔액(일반)'!$E$5:$F$1005,2,0)),0,VLOOKUP(247800,'[4]잔액(일반)'!$E$5:$F$1005,2,0))+IF(ISERROR(VLOOKUP(148500,'[4]잔액(신용)'!$E$5:$F$1005,2,0)),0,VLOOKUP(148500,'[4]잔액(신용)'!$E$5:$F$1005,2,0))+IF(ISERROR(VLOOKUP(247900,'[4]잔액(일반)'!$E$5:$F$1005,2,0)),0,VLOOKUP(247900,'[4]잔액(일반)'!$E$5:$F$1005,2,0)))</f>
        <v>0</v>
      </c>
      <c r="K126" s="558">
        <f>(IF(ISERROR(VLOOKUP(247500,'[4]잔액(일반전기)'!$E$5:$F$1005,2,0)),0,VLOOKUP(247500,'[4]잔액(일반전기)'!$E$5:$F$1005,2,0))+IF(ISERROR(VLOOKUP(247600,'[4]잔액(일반전기)'!$E$5:$F$1005,2,0)),0,VLOOKUP(247600,'[4]잔액(일반전기)'!$E$5:$F$1005,2,0))+IF(ISERROR(VLOOKUP(148300,'[4]잔액(신용전기)'!$E$5:$F$1005,2,0)),0,VLOOKUP(148300,'[4]잔액(신용전기)'!$E$5:$F$1005,2,0))+IF(ISERROR(VLOOKUP(247800,'[4]잔액(일반전기)'!$E$5:$F$1005,2,0)),0,VLOOKUP(247800,'[4]잔액(일반전기)'!$E$5:$F$1005,2,0))+IF(ISERROR(VLOOKUP(148500,'[4]잔액(신용전기)'!$E$5:$F$1005,2,0)),0,VLOOKUP(148500,'[4]잔액(신용전기)'!$E$5:$F$1005,2,0))+IF(ISERROR(VLOOKUP(247900,'[4]잔액(일반전기)'!$E$5:$F$1005,2,0)),0,VLOOKUP(247900,'[4]잔액(일반전기)'!$E$5:$F$1005,2,0)))</f>
        <v>0</v>
      </c>
    </row>
    <row r="127" spans="1:11" hidden="1">
      <c r="H127" s="551" t="s">
        <v>881</v>
      </c>
      <c r="I127" s="552"/>
      <c r="J127" s="558">
        <f>(IF(ISERROR(VLOOKUP(227500,'[4]잔액(일반)'!$B$5:$C$1005,2,0)),0,VLOOKUP(227500,'[4]잔액(일반)'!$B$5:$C$1005,2,0))+IF(ISERROR(VLOOKUP(227600,'[4]잔액(일반)'!$B$5:$C$1005,2,0)),0,VLOOKUP(227600,'[4]잔액(일반)'!$B$5:$C$1005,2,0))+IF(ISERROR(VLOOKUP(128300,'[4]잔액(신용)'!$B$5:$C$1005,2,0)),0,VLOOKUP(128300,'[4]잔액(신용)'!$B$5:$C$1005,2,0))+IF(ISERROR(VLOOKUP(227800,'[4]잔액(일반)'!$B$5:$C$1005,2,0)),0,VLOOKUP(227800,'[4]잔액(일반)'!$B$5:$C$1005,2,0))+IF(ISERROR(VLOOKUP(128500,'[4]잔액(신용)'!$B$5:$C$1005,2,0)),0,VLOOKUP(128500,'[4]잔액(신용)'!$B$5:$C$1005,2,0))+IF(ISERROR(VLOOKUP(227900,'[4]잔액(일반)'!$B$5:$C$1005,2,0)),0,VLOOKUP(227900,'[4]잔액(일반)'!$B$5:$C$1005,2,0)))+IF(ISERROR(VLOOKUP(228000,'[4]잔액(일반)'!$B$5:$C$1005,2,0)),0,VLOOKUP(228000,'[4]잔액(일반)'!$B$5:$C$1005,2,0))</f>
        <v>0</v>
      </c>
      <c r="K127" s="558">
        <f>(IF(ISERROR(VLOOKUP(227500,'[4]잔액(일반전기)'!$B$5:$C$1005,2,0)),0,VLOOKUP(227500,'[4]잔액(일반전기)'!$B$5:$C$1005,2,0))+IF(ISERROR(VLOOKUP(227600,'[4]잔액(일반전기)'!$B$5:$C$1005,2,0)),0,VLOOKUP(227600,'[4]잔액(일반전기)'!$B$5:$C$1005,2,0))+IF(ISERROR(VLOOKUP(128300,'[4]잔액(신용전기)'!$B$5:$C$1005,2,0)),0,VLOOKUP(128300,'[4]잔액(신용전기)'!$B$5:$C$1005,2,0))+IF(ISERROR(VLOOKUP(227800,'[4]잔액(일반전기)'!$B$5:$C$1005,2,0)),0,VLOOKUP(227800,'[4]잔액(일반전기)'!$B$5:$C$1005,2,0))+IF(ISERROR(VLOOKUP(128500,'[4]잔액(신용전기)'!$B$5:$C$1005,2,0)),0,VLOOKUP(128500,'[4]잔액(신용전기)'!$B$5:$C$1005,2,0))+IF(ISERROR(VLOOKUP(227900,'[4]잔액(일반전기)'!$B$5:$C$1005,2,0)),0,VLOOKUP(227900,'[4]잔액(일반전기)'!$B$5:$C$1005,2,0)))+IF(ISERROR(VLOOKUP(228000,'[4]잔액(일반전기)'!$B$5:$C$1005,2,0)),0,VLOOKUP(228000,'[4]잔액(일반전기)'!$B$5:$C$1005,2,0))</f>
        <v>0</v>
      </c>
    </row>
  </sheetData>
  <mergeCells count="18">
    <mergeCell ref="A6:B6"/>
    <mergeCell ref="F6:H6"/>
    <mergeCell ref="A1:K1"/>
    <mergeCell ref="A2:K2"/>
    <mergeCell ref="A3:K3"/>
    <mergeCell ref="A5:B5"/>
    <mergeCell ref="F5:H5"/>
    <mergeCell ref="A115:B115"/>
    <mergeCell ref="F115:H115"/>
    <mergeCell ref="F7:F57"/>
    <mergeCell ref="G57:H57"/>
    <mergeCell ref="F58:F94"/>
    <mergeCell ref="G58:H58"/>
    <mergeCell ref="G64:H64"/>
    <mergeCell ref="G69:H69"/>
    <mergeCell ref="G72:H72"/>
    <mergeCell ref="G80:H80"/>
    <mergeCell ref="G94:H94"/>
  </mergeCells>
  <phoneticPr fontId="1" type="noConversion"/>
  <printOptions horizontalCentered="1"/>
  <pageMargins left="0.39370078740157483" right="0.39370078740157483" top="0.78740157480314965" bottom="0.51181102362204722" header="0.51181102362204722" footer="0.35433070866141736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  <pageSetUpPr fitToPage="1"/>
  </sheetPr>
  <dimension ref="A1:K104"/>
  <sheetViews>
    <sheetView showGridLines="0" showZeros="0" topLeftCell="A34" workbookViewId="0">
      <selection activeCell="B28" sqref="B28"/>
    </sheetView>
  </sheetViews>
  <sheetFormatPr defaultColWidth="8.5" defaultRowHeight="11.25"/>
  <cols>
    <col min="1" max="1" width="4" style="104" customWidth="1"/>
    <col min="2" max="2" width="22.125" style="103" customWidth="1"/>
    <col min="3" max="4" width="15.625" style="103" customWidth="1"/>
    <col min="5" max="5" width="4" style="104" customWidth="1"/>
    <col min="6" max="6" width="25.25" style="103" customWidth="1"/>
    <col min="7" max="8" width="15.625" style="103" customWidth="1"/>
    <col min="9" max="10" width="8.5" style="103"/>
    <col min="11" max="11" width="18.375" style="103" customWidth="1"/>
    <col min="12" max="256" width="8.5" style="103"/>
    <col min="257" max="257" width="4" style="103" customWidth="1"/>
    <col min="258" max="258" width="22.125" style="103" customWidth="1"/>
    <col min="259" max="260" width="15.625" style="103" customWidth="1"/>
    <col min="261" max="261" width="4" style="103" customWidth="1"/>
    <col min="262" max="262" width="25.25" style="103" customWidth="1"/>
    <col min="263" max="264" width="15.625" style="103" customWidth="1"/>
    <col min="265" max="266" width="8.5" style="103"/>
    <col min="267" max="267" width="18.375" style="103" customWidth="1"/>
    <col min="268" max="512" width="8.5" style="103"/>
    <col min="513" max="513" width="4" style="103" customWidth="1"/>
    <col min="514" max="514" width="22.125" style="103" customWidth="1"/>
    <col min="515" max="516" width="15.625" style="103" customWidth="1"/>
    <col min="517" max="517" width="4" style="103" customWidth="1"/>
    <col min="518" max="518" width="25.25" style="103" customWidth="1"/>
    <col min="519" max="520" width="15.625" style="103" customWidth="1"/>
    <col min="521" max="522" width="8.5" style="103"/>
    <col min="523" max="523" width="18.375" style="103" customWidth="1"/>
    <col min="524" max="768" width="8.5" style="103"/>
    <col min="769" max="769" width="4" style="103" customWidth="1"/>
    <col min="770" max="770" width="22.125" style="103" customWidth="1"/>
    <col min="771" max="772" width="15.625" style="103" customWidth="1"/>
    <col min="773" max="773" width="4" style="103" customWidth="1"/>
    <col min="774" max="774" width="25.25" style="103" customWidth="1"/>
    <col min="775" max="776" width="15.625" style="103" customWidth="1"/>
    <col min="777" max="778" width="8.5" style="103"/>
    <col min="779" max="779" width="18.375" style="103" customWidth="1"/>
    <col min="780" max="1024" width="8.5" style="103"/>
    <col min="1025" max="1025" width="4" style="103" customWidth="1"/>
    <col min="1026" max="1026" width="22.125" style="103" customWidth="1"/>
    <col min="1027" max="1028" width="15.625" style="103" customWidth="1"/>
    <col min="1029" max="1029" width="4" style="103" customWidth="1"/>
    <col min="1030" max="1030" width="25.25" style="103" customWidth="1"/>
    <col min="1031" max="1032" width="15.625" style="103" customWidth="1"/>
    <col min="1033" max="1034" width="8.5" style="103"/>
    <col min="1035" max="1035" width="18.375" style="103" customWidth="1"/>
    <col min="1036" max="1280" width="8.5" style="103"/>
    <col min="1281" max="1281" width="4" style="103" customWidth="1"/>
    <col min="1282" max="1282" width="22.125" style="103" customWidth="1"/>
    <col min="1283" max="1284" width="15.625" style="103" customWidth="1"/>
    <col min="1285" max="1285" width="4" style="103" customWidth="1"/>
    <col min="1286" max="1286" width="25.25" style="103" customWidth="1"/>
    <col min="1287" max="1288" width="15.625" style="103" customWidth="1"/>
    <col min="1289" max="1290" width="8.5" style="103"/>
    <col min="1291" max="1291" width="18.375" style="103" customWidth="1"/>
    <col min="1292" max="1536" width="8.5" style="103"/>
    <col min="1537" max="1537" width="4" style="103" customWidth="1"/>
    <col min="1538" max="1538" width="22.125" style="103" customWidth="1"/>
    <col min="1539" max="1540" width="15.625" style="103" customWidth="1"/>
    <col min="1541" max="1541" width="4" style="103" customWidth="1"/>
    <col min="1542" max="1542" width="25.25" style="103" customWidth="1"/>
    <col min="1543" max="1544" width="15.625" style="103" customWidth="1"/>
    <col min="1545" max="1546" width="8.5" style="103"/>
    <col min="1547" max="1547" width="18.375" style="103" customWidth="1"/>
    <col min="1548" max="1792" width="8.5" style="103"/>
    <col min="1793" max="1793" width="4" style="103" customWidth="1"/>
    <col min="1794" max="1794" width="22.125" style="103" customWidth="1"/>
    <col min="1795" max="1796" width="15.625" style="103" customWidth="1"/>
    <col min="1797" max="1797" width="4" style="103" customWidth="1"/>
    <col min="1798" max="1798" width="25.25" style="103" customWidth="1"/>
    <col min="1799" max="1800" width="15.625" style="103" customWidth="1"/>
    <col min="1801" max="1802" width="8.5" style="103"/>
    <col min="1803" max="1803" width="18.375" style="103" customWidth="1"/>
    <col min="1804" max="2048" width="8.5" style="103"/>
    <col min="2049" max="2049" width="4" style="103" customWidth="1"/>
    <col min="2050" max="2050" width="22.125" style="103" customWidth="1"/>
    <col min="2051" max="2052" width="15.625" style="103" customWidth="1"/>
    <col min="2053" max="2053" width="4" style="103" customWidth="1"/>
    <col min="2054" max="2054" width="25.25" style="103" customWidth="1"/>
    <col min="2055" max="2056" width="15.625" style="103" customWidth="1"/>
    <col min="2057" max="2058" width="8.5" style="103"/>
    <col min="2059" max="2059" width="18.375" style="103" customWidth="1"/>
    <col min="2060" max="2304" width="8.5" style="103"/>
    <col min="2305" max="2305" width="4" style="103" customWidth="1"/>
    <col min="2306" max="2306" width="22.125" style="103" customWidth="1"/>
    <col min="2307" max="2308" width="15.625" style="103" customWidth="1"/>
    <col min="2309" max="2309" width="4" style="103" customWidth="1"/>
    <col min="2310" max="2310" width="25.25" style="103" customWidth="1"/>
    <col min="2311" max="2312" width="15.625" style="103" customWidth="1"/>
    <col min="2313" max="2314" width="8.5" style="103"/>
    <col min="2315" max="2315" width="18.375" style="103" customWidth="1"/>
    <col min="2316" max="2560" width="8.5" style="103"/>
    <col min="2561" max="2561" width="4" style="103" customWidth="1"/>
    <col min="2562" max="2562" width="22.125" style="103" customWidth="1"/>
    <col min="2563" max="2564" width="15.625" style="103" customWidth="1"/>
    <col min="2565" max="2565" width="4" style="103" customWidth="1"/>
    <col min="2566" max="2566" width="25.25" style="103" customWidth="1"/>
    <col min="2567" max="2568" width="15.625" style="103" customWidth="1"/>
    <col min="2569" max="2570" width="8.5" style="103"/>
    <col min="2571" max="2571" width="18.375" style="103" customWidth="1"/>
    <col min="2572" max="2816" width="8.5" style="103"/>
    <col min="2817" max="2817" width="4" style="103" customWidth="1"/>
    <col min="2818" max="2818" width="22.125" style="103" customWidth="1"/>
    <col min="2819" max="2820" width="15.625" style="103" customWidth="1"/>
    <col min="2821" max="2821" width="4" style="103" customWidth="1"/>
    <col min="2822" max="2822" width="25.25" style="103" customWidth="1"/>
    <col min="2823" max="2824" width="15.625" style="103" customWidth="1"/>
    <col min="2825" max="2826" width="8.5" style="103"/>
    <col min="2827" max="2827" width="18.375" style="103" customWidth="1"/>
    <col min="2828" max="3072" width="8.5" style="103"/>
    <col min="3073" max="3073" width="4" style="103" customWidth="1"/>
    <col min="3074" max="3074" width="22.125" style="103" customWidth="1"/>
    <col min="3075" max="3076" width="15.625" style="103" customWidth="1"/>
    <col min="3077" max="3077" width="4" style="103" customWidth="1"/>
    <col min="3078" max="3078" width="25.25" style="103" customWidth="1"/>
    <col min="3079" max="3080" width="15.625" style="103" customWidth="1"/>
    <col min="3081" max="3082" width="8.5" style="103"/>
    <col min="3083" max="3083" width="18.375" style="103" customWidth="1"/>
    <col min="3084" max="3328" width="8.5" style="103"/>
    <col min="3329" max="3329" width="4" style="103" customWidth="1"/>
    <col min="3330" max="3330" width="22.125" style="103" customWidth="1"/>
    <col min="3331" max="3332" width="15.625" style="103" customWidth="1"/>
    <col min="3333" max="3333" width="4" style="103" customWidth="1"/>
    <col min="3334" max="3334" width="25.25" style="103" customWidth="1"/>
    <col min="3335" max="3336" width="15.625" style="103" customWidth="1"/>
    <col min="3337" max="3338" width="8.5" style="103"/>
    <col min="3339" max="3339" width="18.375" style="103" customWidth="1"/>
    <col min="3340" max="3584" width="8.5" style="103"/>
    <col min="3585" max="3585" width="4" style="103" customWidth="1"/>
    <col min="3586" max="3586" width="22.125" style="103" customWidth="1"/>
    <col min="3587" max="3588" width="15.625" style="103" customWidth="1"/>
    <col min="3589" max="3589" width="4" style="103" customWidth="1"/>
    <col min="3590" max="3590" width="25.25" style="103" customWidth="1"/>
    <col min="3591" max="3592" width="15.625" style="103" customWidth="1"/>
    <col min="3593" max="3594" width="8.5" style="103"/>
    <col min="3595" max="3595" width="18.375" style="103" customWidth="1"/>
    <col min="3596" max="3840" width="8.5" style="103"/>
    <col min="3841" max="3841" width="4" style="103" customWidth="1"/>
    <col min="3842" max="3842" width="22.125" style="103" customWidth="1"/>
    <col min="3843" max="3844" width="15.625" style="103" customWidth="1"/>
    <col min="3845" max="3845" width="4" style="103" customWidth="1"/>
    <col min="3846" max="3846" width="25.25" style="103" customWidth="1"/>
    <col min="3847" max="3848" width="15.625" style="103" customWidth="1"/>
    <col min="3849" max="3850" width="8.5" style="103"/>
    <col min="3851" max="3851" width="18.375" style="103" customWidth="1"/>
    <col min="3852" max="4096" width="8.5" style="103"/>
    <col min="4097" max="4097" width="4" style="103" customWidth="1"/>
    <col min="4098" max="4098" width="22.125" style="103" customWidth="1"/>
    <col min="4099" max="4100" width="15.625" style="103" customWidth="1"/>
    <col min="4101" max="4101" width="4" style="103" customWidth="1"/>
    <col min="4102" max="4102" width="25.25" style="103" customWidth="1"/>
    <col min="4103" max="4104" width="15.625" style="103" customWidth="1"/>
    <col min="4105" max="4106" width="8.5" style="103"/>
    <col min="4107" max="4107" width="18.375" style="103" customWidth="1"/>
    <col min="4108" max="4352" width="8.5" style="103"/>
    <col min="4353" max="4353" width="4" style="103" customWidth="1"/>
    <col min="4354" max="4354" width="22.125" style="103" customWidth="1"/>
    <col min="4355" max="4356" width="15.625" style="103" customWidth="1"/>
    <col min="4357" max="4357" width="4" style="103" customWidth="1"/>
    <col min="4358" max="4358" width="25.25" style="103" customWidth="1"/>
    <col min="4359" max="4360" width="15.625" style="103" customWidth="1"/>
    <col min="4361" max="4362" width="8.5" style="103"/>
    <col min="4363" max="4363" width="18.375" style="103" customWidth="1"/>
    <col min="4364" max="4608" width="8.5" style="103"/>
    <col min="4609" max="4609" width="4" style="103" customWidth="1"/>
    <col min="4610" max="4610" width="22.125" style="103" customWidth="1"/>
    <col min="4611" max="4612" width="15.625" style="103" customWidth="1"/>
    <col min="4613" max="4613" width="4" style="103" customWidth="1"/>
    <col min="4614" max="4614" width="25.25" style="103" customWidth="1"/>
    <col min="4615" max="4616" width="15.625" style="103" customWidth="1"/>
    <col min="4617" max="4618" width="8.5" style="103"/>
    <col min="4619" max="4619" width="18.375" style="103" customWidth="1"/>
    <col min="4620" max="4864" width="8.5" style="103"/>
    <col min="4865" max="4865" width="4" style="103" customWidth="1"/>
    <col min="4866" max="4866" width="22.125" style="103" customWidth="1"/>
    <col min="4867" max="4868" width="15.625" style="103" customWidth="1"/>
    <col min="4869" max="4869" width="4" style="103" customWidth="1"/>
    <col min="4870" max="4870" width="25.25" style="103" customWidth="1"/>
    <col min="4871" max="4872" width="15.625" style="103" customWidth="1"/>
    <col min="4873" max="4874" width="8.5" style="103"/>
    <col min="4875" max="4875" width="18.375" style="103" customWidth="1"/>
    <col min="4876" max="5120" width="8.5" style="103"/>
    <col min="5121" max="5121" width="4" style="103" customWidth="1"/>
    <col min="5122" max="5122" width="22.125" style="103" customWidth="1"/>
    <col min="5123" max="5124" width="15.625" style="103" customWidth="1"/>
    <col min="5125" max="5125" width="4" style="103" customWidth="1"/>
    <col min="5126" max="5126" width="25.25" style="103" customWidth="1"/>
    <col min="5127" max="5128" width="15.625" style="103" customWidth="1"/>
    <col min="5129" max="5130" width="8.5" style="103"/>
    <col min="5131" max="5131" width="18.375" style="103" customWidth="1"/>
    <col min="5132" max="5376" width="8.5" style="103"/>
    <col min="5377" max="5377" width="4" style="103" customWidth="1"/>
    <col min="5378" max="5378" width="22.125" style="103" customWidth="1"/>
    <col min="5379" max="5380" width="15.625" style="103" customWidth="1"/>
    <col min="5381" max="5381" width="4" style="103" customWidth="1"/>
    <col min="5382" max="5382" width="25.25" style="103" customWidth="1"/>
    <col min="5383" max="5384" width="15.625" style="103" customWidth="1"/>
    <col min="5385" max="5386" width="8.5" style="103"/>
    <col min="5387" max="5387" width="18.375" style="103" customWidth="1"/>
    <col min="5388" max="5632" width="8.5" style="103"/>
    <col min="5633" max="5633" width="4" style="103" customWidth="1"/>
    <col min="5634" max="5634" width="22.125" style="103" customWidth="1"/>
    <col min="5635" max="5636" width="15.625" style="103" customWidth="1"/>
    <col min="5637" max="5637" width="4" style="103" customWidth="1"/>
    <col min="5638" max="5638" width="25.25" style="103" customWidth="1"/>
    <col min="5639" max="5640" width="15.625" style="103" customWidth="1"/>
    <col min="5641" max="5642" width="8.5" style="103"/>
    <col min="5643" max="5643" width="18.375" style="103" customWidth="1"/>
    <col min="5644" max="5888" width="8.5" style="103"/>
    <col min="5889" max="5889" width="4" style="103" customWidth="1"/>
    <col min="5890" max="5890" width="22.125" style="103" customWidth="1"/>
    <col min="5891" max="5892" width="15.625" style="103" customWidth="1"/>
    <col min="5893" max="5893" width="4" style="103" customWidth="1"/>
    <col min="5894" max="5894" width="25.25" style="103" customWidth="1"/>
    <col min="5895" max="5896" width="15.625" style="103" customWidth="1"/>
    <col min="5897" max="5898" width="8.5" style="103"/>
    <col min="5899" max="5899" width="18.375" style="103" customWidth="1"/>
    <col min="5900" max="6144" width="8.5" style="103"/>
    <col min="6145" max="6145" width="4" style="103" customWidth="1"/>
    <col min="6146" max="6146" width="22.125" style="103" customWidth="1"/>
    <col min="6147" max="6148" width="15.625" style="103" customWidth="1"/>
    <col min="6149" max="6149" width="4" style="103" customWidth="1"/>
    <col min="6150" max="6150" width="25.25" style="103" customWidth="1"/>
    <col min="6151" max="6152" width="15.625" style="103" customWidth="1"/>
    <col min="6153" max="6154" width="8.5" style="103"/>
    <col min="6155" max="6155" width="18.375" style="103" customWidth="1"/>
    <col min="6156" max="6400" width="8.5" style="103"/>
    <col min="6401" max="6401" width="4" style="103" customWidth="1"/>
    <col min="6402" max="6402" width="22.125" style="103" customWidth="1"/>
    <col min="6403" max="6404" width="15.625" style="103" customWidth="1"/>
    <col min="6405" max="6405" width="4" style="103" customWidth="1"/>
    <col min="6406" max="6406" width="25.25" style="103" customWidth="1"/>
    <col min="6407" max="6408" width="15.625" style="103" customWidth="1"/>
    <col min="6409" max="6410" width="8.5" style="103"/>
    <col min="6411" max="6411" width="18.375" style="103" customWidth="1"/>
    <col min="6412" max="6656" width="8.5" style="103"/>
    <col min="6657" max="6657" width="4" style="103" customWidth="1"/>
    <col min="6658" max="6658" width="22.125" style="103" customWidth="1"/>
    <col min="6659" max="6660" width="15.625" style="103" customWidth="1"/>
    <col min="6661" max="6661" width="4" style="103" customWidth="1"/>
    <col min="6662" max="6662" width="25.25" style="103" customWidth="1"/>
    <col min="6663" max="6664" width="15.625" style="103" customWidth="1"/>
    <col min="6665" max="6666" width="8.5" style="103"/>
    <col min="6667" max="6667" width="18.375" style="103" customWidth="1"/>
    <col min="6668" max="6912" width="8.5" style="103"/>
    <col min="6913" max="6913" width="4" style="103" customWidth="1"/>
    <col min="6914" max="6914" width="22.125" style="103" customWidth="1"/>
    <col min="6915" max="6916" width="15.625" style="103" customWidth="1"/>
    <col min="6917" max="6917" width="4" style="103" customWidth="1"/>
    <col min="6918" max="6918" width="25.25" style="103" customWidth="1"/>
    <col min="6919" max="6920" width="15.625" style="103" customWidth="1"/>
    <col min="6921" max="6922" width="8.5" style="103"/>
    <col min="6923" max="6923" width="18.375" style="103" customWidth="1"/>
    <col min="6924" max="7168" width="8.5" style="103"/>
    <col min="7169" max="7169" width="4" style="103" customWidth="1"/>
    <col min="7170" max="7170" width="22.125" style="103" customWidth="1"/>
    <col min="7171" max="7172" width="15.625" style="103" customWidth="1"/>
    <col min="7173" max="7173" width="4" style="103" customWidth="1"/>
    <col min="7174" max="7174" width="25.25" style="103" customWidth="1"/>
    <col min="7175" max="7176" width="15.625" style="103" customWidth="1"/>
    <col min="7177" max="7178" width="8.5" style="103"/>
    <col min="7179" max="7179" width="18.375" style="103" customWidth="1"/>
    <col min="7180" max="7424" width="8.5" style="103"/>
    <col min="7425" max="7425" width="4" style="103" customWidth="1"/>
    <col min="7426" max="7426" width="22.125" style="103" customWidth="1"/>
    <col min="7427" max="7428" width="15.625" style="103" customWidth="1"/>
    <col min="7429" max="7429" width="4" style="103" customWidth="1"/>
    <col min="7430" max="7430" width="25.25" style="103" customWidth="1"/>
    <col min="7431" max="7432" width="15.625" style="103" customWidth="1"/>
    <col min="7433" max="7434" width="8.5" style="103"/>
    <col min="7435" max="7435" width="18.375" style="103" customWidth="1"/>
    <col min="7436" max="7680" width="8.5" style="103"/>
    <col min="7681" max="7681" width="4" style="103" customWidth="1"/>
    <col min="7682" max="7682" width="22.125" style="103" customWidth="1"/>
    <col min="7683" max="7684" width="15.625" style="103" customWidth="1"/>
    <col min="7685" max="7685" width="4" style="103" customWidth="1"/>
    <col min="7686" max="7686" width="25.25" style="103" customWidth="1"/>
    <col min="7687" max="7688" width="15.625" style="103" customWidth="1"/>
    <col min="7689" max="7690" width="8.5" style="103"/>
    <col min="7691" max="7691" width="18.375" style="103" customWidth="1"/>
    <col min="7692" max="7936" width="8.5" style="103"/>
    <col min="7937" max="7937" width="4" style="103" customWidth="1"/>
    <col min="7938" max="7938" width="22.125" style="103" customWidth="1"/>
    <col min="7939" max="7940" width="15.625" style="103" customWidth="1"/>
    <col min="7941" max="7941" width="4" style="103" customWidth="1"/>
    <col min="7942" max="7942" width="25.25" style="103" customWidth="1"/>
    <col min="7943" max="7944" width="15.625" style="103" customWidth="1"/>
    <col min="7945" max="7946" width="8.5" style="103"/>
    <col min="7947" max="7947" width="18.375" style="103" customWidth="1"/>
    <col min="7948" max="8192" width="8.5" style="103"/>
    <col min="8193" max="8193" width="4" style="103" customWidth="1"/>
    <col min="8194" max="8194" width="22.125" style="103" customWidth="1"/>
    <col min="8195" max="8196" width="15.625" style="103" customWidth="1"/>
    <col min="8197" max="8197" width="4" style="103" customWidth="1"/>
    <col min="8198" max="8198" width="25.25" style="103" customWidth="1"/>
    <col min="8199" max="8200" width="15.625" style="103" customWidth="1"/>
    <col min="8201" max="8202" width="8.5" style="103"/>
    <col min="8203" max="8203" width="18.375" style="103" customWidth="1"/>
    <col min="8204" max="8448" width="8.5" style="103"/>
    <col min="8449" max="8449" width="4" style="103" customWidth="1"/>
    <col min="8450" max="8450" width="22.125" style="103" customWidth="1"/>
    <col min="8451" max="8452" width="15.625" style="103" customWidth="1"/>
    <col min="8453" max="8453" width="4" style="103" customWidth="1"/>
    <col min="8454" max="8454" width="25.25" style="103" customWidth="1"/>
    <col min="8455" max="8456" width="15.625" style="103" customWidth="1"/>
    <col min="8457" max="8458" width="8.5" style="103"/>
    <col min="8459" max="8459" width="18.375" style="103" customWidth="1"/>
    <col min="8460" max="8704" width="8.5" style="103"/>
    <col min="8705" max="8705" width="4" style="103" customWidth="1"/>
    <col min="8706" max="8706" width="22.125" style="103" customWidth="1"/>
    <col min="8707" max="8708" width="15.625" style="103" customWidth="1"/>
    <col min="8709" max="8709" width="4" style="103" customWidth="1"/>
    <col min="8710" max="8710" width="25.25" style="103" customWidth="1"/>
    <col min="8711" max="8712" width="15.625" style="103" customWidth="1"/>
    <col min="8713" max="8714" width="8.5" style="103"/>
    <col min="8715" max="8715" width="18.375" style="103" customWidth="1"/>
    <col min="8716" max="8960" width="8.5" style="103"/>
    <col min="8961" max="8961" width="4" style="103" customWidth="1"/>
    <col min="8962" max="8962" width="22.125" style="103" customWidth="1"/>
    <col min="8963" max="8964" width="15.625" style="103" customWidth="1"/>
    <col min="8965" max="8965" width="4" style="103" customWidth="1"/>
    <col min="8966" max="8966" width="25.25" style="103" customWidth="1"/>
    <col min="8967" max="8968" width="15.625" style="103" customWidth="1"/>
    <col min="8969" max="8970" width="8.5" style="103"/>
    <col min="8971" max="8971" width="18.375" style="103" customWidth="1"/>
    <col min="8972" max="9216" width="8.5" style="103"/>
    <col min="9217" max="9217" width="4" style="103" customWidth="1"/>
    <col min="9218" max="9218" width="22.125" style="103" customWidth="1"/>
    <col min="9219" max="9220" width="15.625" style="103" customWidth="1"/>
    <col min="9221" max="9221" width="4" style="103" customWidth="1"/>
    <col min="9222" max="9222" width="25.25" style="103" customWidth="1"/>
    <col min="9223" max="9224" width="15.625" style="103" customWidth="1"/>
    <col min="9225" max="9226" width="8.5" style="103"/>
    <col min="9227" max="9227" width="18.375" style="103" customWidth="1"/>
    <col min="9228" max="9472" width="8.5" style="103"/>
    <col min="9473" max="9473" width="4" style="103" customWidth="1"/>
    <col min="9474" max="9474" width="22.125" style="103" customWidth="1"/>
    <col min="9475" max="9476" width="15.625" style="103" customWidth="1"/>
    <col min="9477" max="9477" width="4" style="103" customWidth="1"/>
    <col min="9478" max="9478" width="25.25" style="103" customWidth="1"/>
    <col min="9479" max="9480" width="15.625" style="103" customWidth="1"/>
    <col min="9481" max="9482" width="8.5" style="103"/>
    <col min="9483" max="9483" width="18.375" style="103" customWidth="1"/>
    <col min="9484" max="9728" width="8.5" style="103"/>
    <col min="9729" max="9729" width="4" style="103" customWidth="1"/>
    <col min="9730" max="9730" width="22.125" style="103" customWidth="1"/>
    <col min="9731" max="9732" width="15.625" style="103" customWidth="1"/>
    <col min="9733" max="9733" width="4" style="103" customWidth="1"/>
    <col min="9734" max="9734" width="25.25" style="103" customWidth="1"/>
    <col min="9735" max="9736" width="15.625" style="103" customWidth="1"/>
    <col min="9737" max="9738" width="8.5" style="103"/>
    <col min="9739" max="9739" width="18.375" style="103" customWidth="1"/>
    <col min="9740" max="9984" width="8.5" style="103"/>
    <col min="9985" max="9985" width="4" style="103" customWidth="1"/>
    <col min="9986" max="9986" width="22.125" style="103" customWidth="1"/>
    <col min="9987" max="9988" width="15.625" style="103" customWidth="1"/>
    <col min="9989" max="9989" width="4" style="103" customWidth="1"/>
    <col min="9990" max="9990" width="25.25" style="103" customWidth="1"/>
    <col min="9991" max="9992" width="15.625" style="103" customWidth="1"/>
    <col min="9993" max="9994" width="8.5" style="103"/>
    <col min="9995" max="9995" width="18.375" style="103" customWidth="1"/>
    <col min="9996" max="10240" width="8.5" style="103"/>
    <col min="10241" max="10241" width="4" style="103" customWidth="1"/>
    <col min="10242" max="10242" width="22.125" style="103" customWidth="1"/>
    <col min="10243" max="10244" width="15.625" style="103" customWidth="1"/>
    <col min="10245" max="10245" width="4" style="103" customWidth="1"/>
    <col min="10246" max="10246" width="25.25" style="103" customWidth="1"/>
    <col min="10247" max="10248" width="15.625" style="103" customWidth="1"/>
    <col min="10249" max="10250" width="8.5" style="103"/>
    <col min="10251" max="10251" width="18.375" style="103" customWidth="1"/>
    <col min="10252" max="10496" width="8.5" style="103"/>
    <col min="10497" max="10497" width="4" style="103" customWidth="1"/>
    <col min="10498" max="10498" width="22.125" style="103" customWidth="1"/>
    <col min="10499" max="10500" width="15.625" style="103" customWidth="1"/>
    <col min="10501" max="10501" width="4" style="103" customWidth="1"/>
    <col min="10502" max="10502" width="25.25" style="103" customWidth="1"/>
    <col min="10503" max="10504" width="15.625" style="103" customWidth="1"/>
    <col min="10505" max="10506" width="8.5" style="103"/>
    <col min="10507" max="10507" width="18.375" style="103" customWidth="1"/>
    <col min="10508" max="10752" width="8.5" style="103"/>
    <col min="10753" max="10753" width="4" style="103" customWidth="1"/>
    <col min="10754" max="10754" width="22.125" style="103" customWidth="1"/>
    <col min="10755" max="10756" width="15.625" style="103" customWidth="1"/>
    <col min="10757" max="10757" width="4" style="103" customWidth="1"/>
    <col min="10758" max="10758" width="25.25" style="103" customWidth="1"/>
    <col min="10759" max="10760" width="15.625" style="103" customWidth="1"/>
    <col min="10761" max="10762" width="8.5" style="103"/>
    <col min="10763" max="10763" width="18.375" style="103" customWidth="1"/>
    <col min="10764" max="11008" width="8.5" style="103"/>
    <col min="11009" max="11009" width="4" style="103" customWidth="1"/>
    <col min="11010" max="11010" width="22.125" style="103" customWidth="1"/>
    <col min="11011" max="11012" width="15.625" style="103" customWidth="1"/>
    <col min="11013" max="11013" width="4" style="103" customWidth="1"/>
    <col min="11014" max="11014" width="25.25" style="103" customWidth="1"/>
    <col min="11015" max="11016" width="15.625" style="103" customWidth="1"/>
    <col min="11017" max="11018" width="8.5" style="103"/>
    <col min="11019" max="11019" width="18.375" style="103" customWidth="1"/>
    <col min="11020" max="11264" width="8.5" style="103"/>
    <col min="11265" max="11265" width="4" style="103" customWidth="1"/>
    <col min="11266" max="11266" width="22.125" style="103" customWidth="1"/>
    <col min="11267" max="11268" width="15.625" style="103" customWidth="1"/>
    <col min="11269" max="11269" width="4" style="103" customWidth="1"/>
    <col min="11270" max="11270" width="25.25" style="103" customWidth="1"/>
    <col min="11271" max="11272" width="15.625" style="103" customWidth="1"/>
    <col min="11273" max="11274" width="8.5" style="103"/>
    <col min="11275" max="11275" width="18.375" style="103" customWidth="1"/>
    <col min="11276" max="11520" width="8.5" style="103"/>
    <col min="11521" max="11521" width="4" style="103" customWidth="1"/>
    <col min="11522" max="11522" width="22.125" style="103" customWidth="1"/>
    <col min="11523" max="11524" width="15.625" style="103" customWidth="1"/>
    <col min="11525" max="11525" width="4" style="103" customWidth="1"/>
    <col min="11526" max="11526" width="25.25" style="103" customWidth="1"/>
    <col min="11527" max="11528" width="15.625" style="103" customWidth="1"/>
    <col min="11529" max="11530" width="8.5" style="103"/>
    <col min="11531" max="11531" width="18.375" style="103" customWidth="1"/>
    <col min="11532" max="11776" width="8.5" style="103"/>
    <col min="11777" max="11777" width="4" style="103" customWidth="1"/>
    <col min="11778" max="11778" width="22.125" style="103" customWidth="1"/>
    <col min="11779" max="11780" width="15.625" style="103" customWidth="1"/>
    <col min="11781" max="11781" width="4" style="103" customWidth="1"/>
    <col min="11782" max="11782" width="25.25" style="103" customWidth="1"/>
    <col min="11783" max="11784" width="15.625" style="103" customWidth="1"/>
    <col min="11785" max="11786" width="8.5" style="103"/>
    <col min="11787" max="11787" width="18.375" style="103" customWidth="1"/>
    <col min="11788" max="12032" width="8.5" style="103"/>
    <col min="12033" max="12033" width="4" style="103" customWidth="1"/>
    <col min="12034" max="12034" width="22.125" style="103" customWidth="1"/>
    <col min="12035" max="12036" width="15.625" style="103" customWidth="1"/>
    <col min="12037" max="12037" width="4" style="103" customWidth="1"/>
    <col min="12038" max="12038" width="25.25" style="103" customWidth="1"/>
    <col min="12039" max="12040" width="15.625" style="103" customWidth="1"/>
    <col min="12041" max="12042" width="8.5" style="103"/>
    <col min="12043" max="12043" width="18.375" style="103" customWidth="1"/>
    <col min="12044" max="12288" width="8.5" style="103"/>
    <col min="12289" max="12289" width="4" style="103" customWidth="1"/>
    <col min="12290" max="12290" width="22.125" style="103" customWidth="1"/>
    <col min="12291" max="12292" width="15.625" style="103" customWidth="1"/>
    <col min="12293" max="12293" width="4" style="103" customWidth="1"/>
    <col min="12294" max="12294" width="25.25" style="103" customWidth="1"/>
    <col min="12295" max="12296" width="15.625" style="103" customWidth="1"/>
    <col min="12297" max="12298" width="8.5" style="103"/>
    <col min="12299" max="12299" width="18.375" style="103" customWidth="1"/>
    <col min="12300" max="12544" width="8.5" style="103"/>
    <col min="12545" max="12545" width="4" style="103" customWidth="1"/>
    <col min="12546" max="12546" width="22.125" style="103" customWidth="1"/>
    <col min="12547" max="12548" width="15.625" style="103" customWidth="1"/>
    <col min="12549" max="12549" width="4" style="103" customWidth="1"/>
    <col min="12550" max="12550" width="25.25" style="103" customWidth="1"/>
    <col min="12551" max="12552" width="15.625" style="103" customWidth="1"/>
    <col min="12553" max="12554" width="8.5" style="103"/>
    <col min="12555" max="12555" width="18.375" style="103" customWidth="1"/>
    <col min="12556" max="12800" width="8.5" style="103"/>
    <col min="12801" max="12801" width="4" style="103" customWidth="1"/>
    <col min="12802" max="12802" width="22.125" style="103" customWidth="1"/>
    <col min="12803" max="12804" width="15.625" style="103" customWidth="1"/>
    <col min="12805" max="12805" width="4" style="103" customWidth="1"/>
    <col min="12806" max="12806" width="25.25" style="103" customWidth="1"/>
    <col min="12807" max="12808" width="15.625" style="103" customWidth="1"/>
    <col min="12809" max="12810" width="8.5" style="103"/>
    <col min="12811" max="12811" width="18.375" style="103" customWidth="1"/>
    <col min="12812" max="13056" width="8.5" style="103"/>
    <col min="13057" max="13057" width="4" style="103" customWidth="1"/>
    <col min="13058" max="13058" width="22.125" style="103" customWidth="1"/>
    <col min="13059" max="13060" width="15.625" style="103" customWidth="1"/>
    <col min="13061" max="13061" width="4" style="103" customWidth="1"/>
    <col min="13062" max="13062" width="25.25" style="103" customWidth="1"/>
    <col min="13063" max="13064" width="15.625" style="103" customWidth="1"/>
    <col min="13065" max="13066" width="8.5" style="103"/>
    <col min="13067" max="13067" width="18.375" style="103" customWidth="1"/>
    <col min="13068" max="13312" width="8.5" style="103"/>
    <col min="13313" max="13313" width="4" style="103" customWidth="1"/>
    <col min="13314" max="13314" width="22.125" style="103" customWidth="1"/>
    <col min="13315" max="13316" width="15.625" style="103" customWidth="1"/>
    <col min="13317" max="13317" width="4" style="103" customWidth="1"/>
    <col min="13318" max="13318" width="25.25" style="103" customWidth="1"/>
    <col min="13319" max="13320" width="15.625" style="103" customWidth="1"/>
    <col min="13321" max="13322" width="8.5" style="103"/>
    <col min="13323" max="13323" width="18.375" style="103" customWidth="1"/>
    <col min="13324" max="13568" width="8.5" style="103"/>
    <col min="13569" max="13569" width="4" style="103" customWidth="1"/>
    <col min="13570" max="13570" width="22.125" style="103" customWidth="1"/>
    <col min="13571" max="13572" width="15.625" style="103" customWidth="1"/>
    <col min="13573" max="13573" width="4" style="103" customWidth="1"/>
    <col min="13574" max="13574" width="25.25" style="103" customWidth="1"/>
    <col min="13575" max="13576" width="15.625" style="103" customWidth="1"/>
    <col min="13577" max="13578" width="8.5" style="103"/>
    <col min="13579" max="13579" width="18.375" style="103" customWidth="1"/>
    <col min="13580" max="13824" width="8.5" style="103"/>
    <col min="13825" max="13825" width="4" style="103" customWidth="1"/>
    <col min="13826" max="13826" width="22.125" style="103" customWidth="1"/>
    <col min="13827" max="13828" width="15.625" style="103" customWidth="1"/>
    <col min="13829" max="13829" width="4" style="103" customWidth="1"/>
    <col min="13830" max="13830" width="25.25" style="103" customWidth="1"/>
    <col min="13831" max="13832" width="15.625" style="103" customWidth="1"/>
    <col min="13833" max="13834" width="8.5" style="103"/>
    <col min="13835" max="13835" width="18.375" style="103" customWidth="1"/>
    <col min="13836" max="14080" width="8.5" style="103"/>
    <col min="14081" max="14081" width="4" style="103" customWidth="1"/>
    <col min="14082" max="14082" width="22.125" style="103" customWidth="1"/>
    <col min="14083" max="14084" width="15.625" style="103" customWidth="1"/>
    <col min="14085" max="14085" width="4" style="103" customWidth="1"/>
    <col min="14086" max="14086" width="25.25" style="103" customWidth="1"/>
    <col min="14087" max="14088" width="15.625" style="103" customWidth="1"/>
    <col min="14089" max="14090" width="8.5" style="103"/>
    <col min="14091" max="14091" width="18.375" style="103" customWidth="1"/>
    <col min="14092" max="14336" width="8.5" style="103"/>
    <col min="14337" max="14337" width="4" style="103" customWidth="1"/>
    <col min="14338" max="14338" width="22.125" style="103" customWidth="1"/>
    <col min="14339" max="14340" width="15.625" style="103" customWidth="1"/>
    <col min="14341" max="14341" width="4" style="103" customWidth="1"/>
    <col min="14342" max="14342" width="25.25" style="103" customWidth="1"/>
    <col min="14343" max="14344" width="15.625" style="103" customWidth="1"/>
    <col min="14345" max="14346" width="8.5" style="103"/>
    <col min="14347" max="14347" width="18.375" style="103" customWidth="1"/>
    <col min="14348" max="14592" width="8.5" style="103"/>
    <col min="14593" max="14593" width="4" style="103" customWidth="1"/>
    <col min="14594" max="14594" width="22.125" style="103" customWidth="1"/>
    <col min="14595" max="14596" width="15.625" style="103" customWidth="1"/>
    <col min="14597" max="14597" width="4" style="103" customWidth="1"/>
    <col min="14598" max="14598" width="25.25" style="103" customWidth="1"/>
    <col min="14599" max="14600" width="15.625" style="103" customWidth="1"/>
    <col min="14601" max="14602" width="8.5" style="103"/>
    <col min="14603" max="14603" width="18.375" style="103" customWidth="1"/>
    <col min="14604" max="14848" width="8.5" style="103"/>
    <col min="14849" max="14849" width="4" style="103" customWidth="1"/>
    <col min="14850" max="14850" width="22.125" style="103" customWidth="1"/>
    <col min="14851" max="14852" width="15.625" style="103" customWidth="1"/>
    <col min="14853" max="14853" width="4" style="103" customWidth="1"/>
    <col min="14854" max="14854" width="25.25" style="103" customWidth="1"/>
    <col min="14855" max="14856" width="15.625" style="103" customWidth="1"/>
    <col min="14857" max="14858" width="8.5" style="103"/>
    <col min="14859" max="14859" width="18.375" style="103" customWidth="1"/>
    <col min="14860" max="15104" width="8.5" style="103"/>
    <col min="15105" max="15105" width="4" style="103" customWidth="1"/>
    <col min="15106" max="15106" width="22.125" style="103" customWidth="1"/>
    <col min="15107" max="15108" width="15.625" style="103" customWidth="1"/>
    <col min="15109" max="15109" width="4" style="103" customWidth="1"/>
    <col min="15110" max="15110" width="25.25" style="103" customWidth="1"/>
    <col min="15111" max="15112" width="15.625" style="103" customWidth="1"/>
    <col min="15113" max="15114" width="8.5" style="103"/>
    <col min="15115" max="15115" width="18.375" style="103" customWidth="1"/>
    <col min="15116" max="15360" width="8.5" style="103"/>
    <col min="15361" max="15361" width="4" style="103" customWidth="1"/>
    <col min="15362" max="15362" width="22.125" style="103" customWidth="1"/>
    <col min="15363" max="15364" width="15.625" style="103" customWidth="1"/>
    <col min="15365" max="15365" width="4" style="103" customWidth="1"/>
    <col min="15366" max="15366" width="25.25" style="103" customWidth="1"/>
    <col min="15367" max="15368" width="15.625" style="103" customWidth="1"/>
    <col min="15369" max="15370" width="8.5" style="103"/>
    <col min="15371" max="15371" width="18.375" style="103" customWidth="1"/>
    <col min="15372" max="15616" width="8.5" style="103"/>
    <col min="15617" max="15617" width="4" style="103" customWidth="1"/>
    <col min="15618" max="15618" width="22.125" style="103" customWidth="1"/>
    <col min="15619" max="15620" width="15.625" style="103" customWidth="1"/>
    <col min="15621" max="15621" width="4" style="103" customWidth="1"/>
    <col min="15622" max="15622" width="25.25" style="103" customWidth="1"/>
    <col min="15623" max="15624" width="15.625" style="103" customWidth="1"/>
    <col min="15625" max="15626" width="8.5" style="103"/>
    <col min="15627" max="15627" width="18.375" style="103" customWidth="1"/>
    <col min="15628" max="15872" width="8.5" style="103"/>
    <col min="15873" max="15873" width="4" style="103" customWidth="1"/>
    <col min="15874" max="15874" width="22.125" style="103" customWidth="1"/>
    <col min="15875" max="15876" width="15.625" style="103" customWidth="1"/>
    <col min="15877" max="15877" width="4" style="103" customWidth="1"/>
    <col min="15878" max="15878" width="25.25" style="103" customWidth="1"/>
    <col min="15879" max="15880" width="15.625" style="103" customWidth="1"/>
    <col min="15881" max="15882" width="8.5" style="103"/>
    <col min="15883" max="15883" width="18.375" style="103" customWidth="1"/>
    <col min="15884" max="16128" width="8.5" style="103"/>
    <col min="16129" max="16129" width="4" style="103" customWidth="1"/>
    <col min="16130" max="16130" width="22.125" style="103" customWidth="1"/>
    <col min="16131" max="16132" width="15.625" style="103" customWidth="1"/>
    <col min="16133" max="16133" width="4" style="103" customWidth="1"/>
    <col min="16134" max="16134" width="25.25" style="103" customWidth="1"/>
    <col min="16135" max="16136" width="15.625" style="103" customWidth="1"/>
    <col min="16137" max="16138" width="8.5" style="103"/>
    <col min="16139" max="16139" width="18.375" style="103" customWidth="1"/>
    <col min="16140" max="16384" width="8.5" style="103"/>
  </cols>
  <sheetData>
    <row r="1" spans="1:8" s="102" customFormat="1" ht="28.5" customHeight="1">
      <c r="A1" s="608" t="s">
        <v>272</v>
      </c>
      <c r="B1" s="608"/>
      <c r="C1" s="608"/>
      <c r="D1" s="608"/>
      <c r="E1" s="608"/>
      <c r="F1" s="608"/>
      <c r="G1" s="608"/>
      <c r="H1" s="608"/>
    </row>
    <row r="2" spans="1:8" ht="12" customHeight="1">
      <c r="A2" s="624" t="str">
        <f>"제 ( "&amp;[4]자료입력!F8&amp;" )기"&amp;" 2012년 1월 1일 부터  "&amp;YEAR([4]자료입력!C8)&amp;"년 "&amp;MONTH([4]자료입력!C8)&amp;"월 "&amp;DAY([4]자료입력!C8)&amp;"일 까지"</f>
        <v>제 ( 47 )기 2012년 1월 1일 부터  2012년 12월 31일 까지</v>
      </c>
      <c r="B2" s="624"/>
      <c r="C2" s="624"/>
      <c r="D2" s="624"/>
      <c r="E2" s="624"/>
      <c r="F2" s="624"/>
      <c r="G2" s="624"/>
      <c r="H2" s="624"/>
    </row>
    <row r="3" spans="1:8" ht="12" customHeight="1">
      <c r="A3" s="624" t="str">
        <f>"제 ( "&amp;[4]자료입력!F10&amp;" )기 "&amp;" 2011년 1월 1일 부터  "&amp;YEAR([4]자료입력!C10)&amp;"년 "&amp;MONTH([4]자료입력!C10)&amp;"월 "&amp;DAY([4]자료입력!C10)&amp;"일 까지"</f>
        <v>제 ( 46 )기  2011년 1월 1일 부터  2011년 12월 31일 까지</v>
      </c>
      <c r="B3" s="624"/>
      <c r="C3" s="624"/>
      <c r="D3" s="624"/>
      <c r="E3" s="624"/>
      <c r="F3" s="624"/>
      <c r="G3" s="624"/>
      <c r="H3" s="624"/>
    </row>
    <row r="4" spans="1:8" ht="12" customHeight="1">
      <c r="A4" s="625" t="s">
        <v>72</v>
      </c>
      <c r="B4" s="625"/>
      <c r="H4" s="105" t="s">
        <v>273</v>
      </c>
    </row>
    <row r="5" spans="1:8" ht="12.6" customHeight="1">
      <c r="A5" s="626" t="s">
        <v>274</v>
      </c>
      <c r="B5" s="626"/>
      <c r="C5" s="106" t="s">
        <v>275</v>
      </c>
      <c r="D5" s="106" t="s">
        <v>276</v>
      </c>
      <c r="E5" s="626" t="s">
        <v>277</v>
      </c>
      <c r="F5" s="626"/>
      <c r="G5" s="106" t="s">
        <v>278</v>
      </c>
      <c r="H5" s="106" t="s">
        <v>276</v>
      </c>
    </row>
    <row r="6" spans="1:8" ht="12.6" customHeight="1">
      <c r="A6" s="626"/>
      <c r="B6" s="626"/>
      <c r="C6" s="106" t="s">
        <v>279</v>
      </c>
      <c r="D6" s="106" t="s">
        <v>279</v>
      </c>
      <c r="E6" s="626"/>
      <c r="F6" s="626"/>
      <c r="G6" s="106" t="s">
        <v>279</v>
      </c>
      <c r="H6" s="106" t="s">
        <v>279</v>
      </c>
    </row>
    <row r="7" spans="1:8" ht="12.6" customHeight="1">
      <c r="A7" s="596" t="s">
        <v>280</v>
      </c>
      <c r="B7" s="597"/>
      <c r="C7" s="107">
        <f>SUM(C8,C44,C54,C56)</f>
        <v>50033564</v>
      </c>
      <c r="D7" s="107">
        <f>SUM(D8,D44,D54,D56)</f>
        <v>42599572</v>
      </c>
      <c r="E7" s="108">
        <v>5</v>
      </c>
      <c r="F7" s="109" t="s">
        <v>281</v>
      </c>
      <c r="G7" s="110">
        <f>'[4]5.신용(PL)'!I12+'[4]6.일반(PL)'!D32</f>
        <v>95774</v>
      </c>
      <c r="H7" s="110">
        <f>'[4]5.신용(PL)'!J12+'[4]6.일반(PL)'!E32</f>
        <v>88676</v>
      </c>
    </row>
    <row r="8" spans="1:8" ht="12.6" customHeight="1">
      <c r="A8" s="111" t="s">
        <v>193</v>
      </c>
      <c r="B8" s="112" t="s">
        <v>282</v>
      </c>
      <c r="C8" s="107">
        <f>SUM(C9,C17,C26,C29,C32,C36,C37)</f>
        <v>10939969</v>
      </c>
      <c r="D8" s="107">
        <f>SUM(D9,D17,D26,D29,D32,D36,D37)</f>
        <v>10375590</v>
      </c>
      <c r="E8" s="113">
        <v>6</v>
      </c>
      <c r="F8" s="95" t="s">
        <v>283</v>
      </c>
      <c r="G8" s="114">
        <f>'[4]6.일반(PL)'!D33</f>
        <v>34000</v>
      </c>
      <c r="H8" s="114">
        <f>'[4]6.일반(PL)'!E33</f>
        <v>100000</v>
      </c>
    </row>
    <row r="9" spans="1:8" ht="12.6" customHeight="1">
      <c r="A9" s="115" t="s">
        <v>284</v>
      </c>
      <c r="B9" s="116" t="s">
        <v>285</v>
      </c>
      <c r="C9" s="117">
        <f>SUM(C10:C16)</f>
        <v>10183127</v>
      </c>
      <c r="D9" s="117">
        <f>SUM(D10:D16)</f>
        <v>9948850</v>
      </c>
      <c r="E9" s="113">
        <v>7</v>
      </c>
      <c r="F9" s="95" t="s">
        <v>286</v>
      </c>
      <c r="G9" s="114">
        <f>'[4]5.신용(PL)'!I13+'[4]6.일반(PL)'!D34</f>
        <v>417084</v>
      </c>
      <c r="H9" s="114">
        <f>'[4]5.신용(PL)'!J13+'[4]6.일반(PL)'!E34</f>
        <v>436384</v>
      </c>
    </row>
    <row r="10" spans="1:8" ht="12.6" customHeight="1">
      <c r="A10" s="108">
        <v>1</v>
      </c>
      <c r="B10" s="109" t="s">
        <v>287</v>
      </c>
      <c r="C10" s="118">
        <f>'[4]5.신용(PL)'!D9</f>
        <v>1030709</v>
      </c>
      <c r="D10" s="118">
        <f>'[4]5.신용(PL)'!E9</f>
        <v>1497992</v>
      </c>
      <c r="E10" s="113">
        <v>8</v>
      </c>
      <c r="F10" s="95" t="s">
        <v>288</v>
      </c>
      <c r="G10" s="114">
        <f>'[4]5.신용(PL)'!I14+'[4]6.일반(PL)'!D35</f>
        <v>5070</v>
      </c>
      <c r="H10" s="114">
        <f>'[4]5.신용(PL)'!J14+'[4]6.일반(PL)'!E35</f>
        <v>5071</v>
      </c>
    </row>
    <row r="11" spans="1:8" ht="12.6" customHeight="1">
      <c r="A11" s="113">
        <v>2</v>
      </c>
      <c r="B11" s="95" t="s">
        <v>289</v>
      </c>
      <c r="C11" s="114">
        <f>'[4]5.신용(PL)'!D10</f>
        <v>0</v>
      </c>
      <c r="D11" s="114">
        <f>'[4]5.신용(PL)'!E10</f>
        <v>0</v>
      </c>
      <c r="E11" s="113">
        <v>9</v>
      </c>
      <c r="F11" s="95" t="s">
        <v>290</v>
      </c>
      <c r="G11" s="114">
        <f>'[4]6.일반(PL)'!D36</f>
        <v>1066543</v>
      </c>
      <c r="H11" s="114">
        <f>'[4]6.일반(PL)'!E36</f>
        <v>561635</v>
      </c>
    </row>
    <row r="12" spans="1:8" ht="12.6" customHeight="1">
      <c r="A12" s="113">
        <v>3</v>
      </c>
      <c r="B12" s="95" t="s">
        <v>291</v>
      </c>
      <c r="C12" s="114">
        <f>'[4]5.신용(PL)'!D11</f>
        <v>0</v>
      </c>
      <c r="D12" s="114">
        <f>'[4]5.신용(PL)'!E11</f>
        <v>0</v>
      </c>
      <c r="E12" s="119">
        <v>10</v>
      </c>
      <c r="F12" s="88" t="s">
        <v>292</v>
      </c>
      <c r="G12" s="120">
        <f>'[4]5.신용(PL)'!I15+'[4]6.일반(PL)'!D37</f>
        <v>1239749</v>
      </c>
      <c r="H12" s="120">
        <f>'[4]5.신용(PL)'!J15+'[4]6.일반(PL)'!E37</f>
        <v>1066974</v>
      </c>
    </row>
    <row r="13" spans="1:8" ht="12.6" customHeight="1">
      <c r="A13" s="113">
        <v>4</v>
      </c>
      <c r="B13" s="95" t="s">
        <v>293</v>
      </c>
      <c r="C13" s="114">
        <f>'[4]5.신용(PL)'!D12</f>
        <v>8947443</v>
      </c>
      <c r="D13" s="114">
        <f>'[4]5.신용(PL)'!E12</f>
        <v>8175363</v>
      </c>
      <c r="E13" s="607" t="s">
        <v>294</v>
      </c>
      <c r="F13" s="607"/>
      <c r="G13" s="121">
        <f>C7-C58-C100</f>
        <v>1100655</v>
      </c>
      <c r="H13" s="121">
        <f>D7-D58-D100</f>
        <v>1141312</v>
      </c>
    </row>
    <row r="14" spans="1:8" ht="12.6" customHeight="1">
      <c r="A14" s="113">
        <v>5</v>
      </c>
      <c r="B14" s="95" t="s">
        <v>295</v>
      </c>
      <c r="C14" s="114">
        <f>'[4]5.신용(PL)'!D13</f>
        <v>0</v>
      </c>
      <c r="D14" s="114">
        <f>'[4]5.신용(PL)'!E13</f>
        <v>0</v>
      </c>
      <c r="E14" s="607" t="s">
        <v>296</v>
      </c>
      <c r="F14" s="607"/>
      <c r="G14" s="121">
        <f>'[4]6.일반(PL)'!D41</f>
        <v>134635</v>
      </c>
      <c r="H14" s="121">
        <f>'[4]6.일반(PL)'!E41</f>
        <v>87721</v>
      </c>
    </row>
    <row r="15" spans="1:8" ht="12.6" customHeight="1">
      <c r="A15" s="113">
        <v>6</v>
      </c>
      <c r="B15" s="95" t="s">
        <v>297</v>
      </c>
      <c r="C15" s="114">
        <f>'[4]5.신용(PL)'!D14</f>
        <v>204093</v>
      </c>
      <c r="D15" s="114">
        <f>'[4]5.신용(PL)'!E14</f>
        <v>275250</v>
      </c>
      <c r="E15" s="607" t="s">
        <v>298</v>
      </c>
      <c r="F15" s="607"/>
      <c r="G15" s="121">
        <f>SUM(G16:G22)</f>
        <v>1248592</v>
      </c>
      <c r="H15" s="121">
        <f>SUM(H16:H22)</f>
        <v>977963</v>
      </c>
    </row>
    <row r="16" spans="1:8" ht="12.6" customHeight="1">
      <c r="A16" s="119">
        <v>7</v>
      </c>
      <c r="B16" s="88" t="s">
        <v>299</v>
      </c>
      <c r="C16" s="120">
        <f>'[4]5.신용(PL)'!D15</f>
        <v>882</v>
      </c>
      <c r="D16" s="120">
        <f>'[4]5.신용(PL)'!E15</f>
        <v>245</v>
      </c>
      <c r="E16" s="108">
        <v>1</v>
      </c>
      <c r="F16" s="109" t="s">
        <v>300</v>
      </c>
      <c r="G16" s="110">
        <f>'[4]6.일반(PL)'!D43</f>
        <v>31800</v>
      </c>
      <c r="H16" s="110">
        <f>'[4]6.일반(PL)'!E43</f>
        <v>40900</v>
      </c>
    </row>
    <row r="17" spans="1:8" ht="12.6" customHeight="1">
      <c r="A17" s="122" t="s">
        <v>222</v>
      </c>
      <c r="B17" s="116" t="s">
        <v>301</v>
      </c>
      <c r="C17" s="117">
        <f>SUM(C18:C25)</f>
        <v>261</v>
      </c>
      <c r="D17" s="117">
        <f>SUM(D18:D25)</f>
        <v>0</v>
      </c>
      <c r="E17" s="113">
        <v>2</v>
      </c>
      <c r="F17" s="95" t="s">
        <v>302</v>
      </c>
      <c r="G17" s="123">
        <f>'[4]6.일반(PL)'!D44</f>
        <v>1005455</v>
      </c>
      <c r="H17" s="123">
        <f>'[4]6.일반(PL)'!E44</f>
        <v>711414</v>
      </c>
    </row>
    <row r="18" spans="1:8" ht="12.6" customHeight="1">
      <c r="A18" s="108">
        <v>1</v>
      </c>
      <c r="B18" s="109" t="s">
        <v>303</v>
      </c>
      <c r="C18" s="118">
        <f>'[4]5.신용(PL)'!D18</f>
        <v>0</v>
      </c>
      <c r="D18" s="118">
        <f>'[4]5.신용(PL)'!E18</f>
        <v>0</v>
      </c>
      <c r="E18" s="113">
        <v>3</v>
      </c>
      <c r="F18" s="95" t="s">
        <v>304</v>
      </c>
      <c r="G18" s="123">
        <f>'[4]6.일반(PL)'!D45</f>
        <v>0</v>
      </c>
      <c r="H18" s="123">
        <f>'[4]6.일반(PL)'!E45</f>
        <v>0</v>
      </c>
    </row>
    <row r="19" spans="1:8" ht="12.6" customHeight="1">
      <c r="A19" s="113">
        <v>2</v>
      </c>
      <c r="B19" s="95" t="s">
        <v>305</v>
      </c>
      <c r="C19" s="114">
        <f>'[4]5.신용(PL)'!D19</f>
        <v>0</v>
      </c>
      <c r="D19" s="114">
        <f>'[4]5.신용(PL)'!E19</f>
        <v>0</v>
      </c>
      <c r="E19" s="113">
        <v>4</v>
      </c>
      <c r="F19" s="95" t="s">
        <v>306</v>
      </c>
      <c r="G19" s="123">
        <f>'[4]6.일반(PL)'!D46</f>
        <v>24797</v>
      </c>
      <c r="H19" s="123">
        <f>'[4]6.일반(PL)'!E46</f>
        <v>19679</v>
      </c>
    </row>
    <row r="20" spans="1:8" ht="12.6" customHeight="1">
      <c r="A20" s="113">
        <v>3</v>
      </c>
      <c r="B20" s="95" t="s">
        <v>307</v>
      </c>
      <c r="C20" s="114">
        <f>'[4]5.신용(PL)'!D20</f>
        <v>0</v>
      </c>
      <c r="D20" s="114">
        <f>'[4]5.신용(PL)'!E20</f>
        <v>0</v>
      </c>
      <c r="E20" s="113">
        <v>5</v>
      </c>
      <c r="F20" s="95" t="s">
        <v>308</v>
      </c>
      <c r="G20" s="114">
        <f>'[4]6.일반(PL)'!D47</f>
        <v>125828</v>
      </c>
      <c r="H20" s="114">
        <f>'[4]6.일반(PL)'!E47</f>
        <v>85336</v>
      </c>
    </row>
    <row r="21" spans="1:8" ht="12.6" customHeight="1">
      <c r="A21" s="113">
        <v>4</v>
      </c>
      <c r="B21" s="95" t="s">
        <v>309</v>
      </c>
      <c r="C21" s="114">
        <f>'[4]5.신용(PL)'!D21</f>
        <v>261</v>
      </c>
      <c r="D21" s="114">
        <f>'[4]5.신용(PL)'!E21</f>
        <v>0</v>
      </c>
      <c r="E21" s="113">
        <v>6</v>
      </c>
      <c r="F21" s="95" t="s">
        <v>310</v>
      </c>
      <c r="G21" s="114">
        <f>'[4]6.일반(PL)'!D48</f>
        <v>0</v>
      </c>
      <c r="H21" s="114">
        <f>'[4]6.일반(PL)'!E48</f>
        <v>30534</v>
      </c>
    </row>
    <row r="22" spans="1:8" ht="12.6" customHeight="1">
      <c r="A22" s="113">
        <v>5</v>
      </c>
      <c r="B22" s="95" t="s">
        <v>311</v>
      </c>
      <c r="C22" s="114">
        <f>'[4]5.신용(PL)'!D22</f>
        <v>0</v>
      </c>
      <c r="D22" s="114">
        <f>'[4]5.신용(PL)'!E22</f>
        <v>0</v>
      </c>
      <c r="E22" s="119">
        <v>7</v>
      </c>
      <c r="F22" s="88" t="s">
        <v>312</v>
      </c>
      <c r="G22" s="120">
        <f>'[4]6.일반(PL)'!D49</f>
        <v>60712</v>
      </c>
      <c r="H22" s="120">
        <f>'[4]6.일반(PL)'!E49</f>
        <v>90100</v>
      </c>
    </row>
    <row r="23" spans="1:8" ht="12.6" customHeight="1">
      <c r="A23" s="113">
        <v>6</v>
      </c>
      <c r="B23" s="95" t="s">
        <v>313</v>
      </c>
      <c r="C23" s="114">
        <f>'[4]5.신용(PL)'!D23</f>
        <v>0</v>
      </c>
      <c r="D23" s="114">
        <f>'[4]5.신용(PL)'!E23</f>
        <v>0</v>
      </c>
      <c r="E23" s="596" t="s">
        <v>314</v>
      </c>
      <c r="F23" s="597"/>
      <c r="G23" s="107">
        <f>SUM(G24:G60)</f>
        <v>1460982</v>
      </c>
      <c r="H23" s="107">
        <f>SUM(H24:H60)</f>
        <v>1275414</v>
      </c>
    </row>
    <row r="24" spans="1:8" ht="12.6" customHeight="1">
      <c r="A24" s="113">
        <v>7</v>
      </c>
      <c r="B24" s="95" t="s">
        <v>315</v>
      </c>
      <c r="C24" s="114">
        <f>'[4]5.신용(PL)'!D24</f>
        <v>0</v>
      </c>
      <c r="D24" s="114">
        <f>'[4]5.신용(PL)'!E24</f>
        <v>0</v>
      </c>
      <c r="E24" s="108">
        <v>1</v>
      </c>
      <c r="F24" s="109" t="s">
        <v>316</v>
      </c>
      <c r="G24" s="118">
        <f>'[4]6.일반(PL)'!D51</f>
        <v>417752</v>
      </c>
      <c r="H24" s="118">
        <f>'[4]6.일반(PL)'!E51</f>
        <v>223815</v>
      </c>
    </row>
    <row r="25" spans="1:8" ht="12.6" customHeight="1">
      <c r="A25" s="119">
        <v>8</v>
      </c>
      <c r="B25" s="124" t="s">
        <v>317</v>
      </c>
      <c r="C25" s="120">
        <f>'[4]5.신용(PL)'!D25</f>
        <v>0</v>
      </c>
      <c r="D25" s="120">
        <f>'[4]5.신용(PL)'!E25</f>
        <v>0</v>
      </c>
      <c r="E25" s="113">
        <v>2</v>
      </c>
      <c r="F25" s="95" t="s">
        <v>318</v>
      </c>
      <c r="G25" s="114">
        <f>'[4]6.일반(PL)'!D52</f>
        <v>384484</v>
      </c>
      <c r="H25" s="114">
        <f>'[4]6.일반(PL)'!E52</f>
        <v>356741</v>
      </c>
    </row>
    <row r="26" spans="1:8" ht="12.6" customHeight="1">
      <c r="A26" s="115" t="s">
        <v>319</v>
      </c>
      <c r="B26" s="116" t="s">
        <v>320</v>
      </c>
      <c r="C26" s="117">
        <f>SUM(C27:C28)</f>
        <v>0</v>
      </c>
      <c r="D26" s="117">
        <f>SUM(D27:D28)</f>
        <v>0</v>
      </c>
      <c r="E26" s="113">
        <v>3</v>
      </c>
      <c r="F26" s="95" t="s">
        <v>321</v>
      </c>
      <c r="G26" s="114">
        <f>'[4]5.신용(PL)'!I23+'[4]6.일반(PL)'!D53</f>
        <v>14182</v>
      </c>
      <c r="H26" s="114">
        <f>'[4]5.신용(PL)'!J23+'[4]6.일반(PL)'!E53</f>
        <v>16836</v>
      </c>
    </row>
    <row r="27" spans="1:8" ht="12.6" customHeight="1">
      <c r="A27" s="108">
        <v>1</v>
      </c>
      <c r="B27" s="109" t="s">
        <v>322</v>
      </c>
      <c r="C27" s="118">
        <f>'[4]5.신용(PL)'!D27</f>
        <v>0</v>
      </c>
      <c r="D27" s="118">
        <f>'[4]5.신용(PL)'!E27</f>
        <v>0</v>
      </c>
      <c r="E27" s="113">
        <v>4</v>
      </c>
      <c r="F27" s="95" t="s">
        <v>323</v>
      </c>
      <c r="G27" s="114">
        <f>'[4]6.일반(PL)'!D54</f>
        <v>0</v>
      </c>
      <c r="H27" s="114">
        <f>'[4]6.일반(PL)'!E54</f>
        <v>0</v>
      </c>
    </row>
    <row r="28" spans="1:8" ht="12.6" customHeight="1">
      <c r="A28" s="119">
        <v>2</v>
      </c>
      <c r="B28" s="88" t="s">
        <v>324</v>
      </c>
      <c r="C28" s="120">
        <f>'[4]5.신용(PL)'!D28</f>
        <v>0</v>
      </c>
      <c r="D28" s="120">
        <f>'[4]5.신용(PL)'!E28</f>
        <v>0</v>
      </c>
      <c r="E28" s="113">
        <v>5</v>
      </c>
      <c r="F28" s="95" t="s">
        <v>325</v>
      </c>
      <c r="G28" s="114">
        <f>'[4]6.일반(PL)'!D55</f>
        <v>0</v>
      </c>
      <c r="H28" s="114">
        <f>'[4]6.일반(PL)'!E55</f>
        <v>0</v>
      </c>
    </row>
    <row r="29" spans="1:8" ht="12.6" customHeight="1">
      <c r="A29" s="115" t="s">
        <v>326</v>
      </c>
      <c r="B29" s="116" t="s">
        <v>327</v>
      </c>
      <c r="C29" s="117">
        <f>SUM(C30:C31)</f>
        <v>0</v>
      </c>
      <c r="D29" s="117">
        <f>SUM(D30:D31)</f>
        <v>0</v>
      </c>
      <c r="E29" s="113">
        <v>6</v>
      </c>
      <c r="F29" s="95" t="s">
        <v>328</v>
      </c>
      <c r="G29" s="114">
        <f>'[4]6.일반(PL)'!D56</f>
        <v>0</v>
      </c>
      <c r="H29" s="114">
        <f>'[4]6.일반(PL)'!E56</f>
        <v>0</v>
      </c>
    </row>
    <row r="30" spans="1:8" ht="12.6" customHeight="1">
      <c r="A30" s="108">
        <v>1</v>
      </c>
      <c r="B30" s="109" t="s">
        <v>329</v>
      </c>
      <c r="C30" s="125">
        <f>'[4]5.신용(PL)'!D30</f>
        <v>0</v>
      </c>
      <c r="D30" s="125">
        <f>'[4]5.신용(PL)'!E30</f>
        <v>0</v>
      </c>
      <c r="E30" s="113">
        <v>7</v>
      </c>
      <c r="F30" s="95" t="s">
        <v>330</v>
      </c>
      <c r="G30" s="114">
        <f>'[4]6.일반(PL)'!D57</f>
        <v>0</v>
      </c>
      <c r="H30" s="114">
        <f>'[4]6.일반(PL)'!E57</f>
        <v>0</v>
      </c>
    </row>
    <row r="31" spans="1:8" ht="12.6" customHeight="1">
      <c r="A31" s="119">
        <v>2</v>
      </c>
      <c r="B31" s="88" t="s">
        <v>331</v>
      </c>
      <c r="C31" s="125">
        <f>'[4]5.신용(PL)'!D31</f>
        <v>0</v>
      </c>
      <c r="D31" s="125">
        <f>'[4]5.신용(PL)'!E31</f>
        <v>0</v>
      </c>
      <c r="E31" s="113">
        <v>8</v>
      </c>
      <c r="F31" s="95" t="s">
        <v>332</v>
      </c>
      <c r="G31" s="114">
        <f>'[4]5.신용(PL)'!I24+'[4]6.일반(PL)'!D58</f>
        <v>0</v>
      </c>
      <c r="H31" s="114">
        <f>'[4]5.신용(PL)'!J24+'[4]6.일반(PL)'!E58</f>
        <v>0</v>
      </c>
    </row>
    <row r="32" spans="1:8" ht="12.6" customHeight="1">
      <c r="A32" s="115" t="s">
        <v>333</v>
      </c>
      <c r="B32" s="116" t="s">
        <v>334</v>
      </c>
      <c r="C32" s="117">
        <f>SUM(C33:C35)</f>
        <v>446668</v>
      </c>
      <c r="D32" s="117">
        <f>SUM(D33:D35)</f>
        <v>117587</v>
      </c>
      <c r="E32" s="113">
        <v>9</v>
      </c>
      <c r="F32" s="95" t="s">
        <v>335</v>
      </c>
      <c r="G32" s="114">
        <f>'[4]6.일반(PL)'!D61</f>
        <v>0</v>
      </c>
      <c r="H32" s="114">
        <f>'[4]6.일반(PL)'!E61</f>
        <v>0</v>
      </c>
    </row>
    <row r="33" spans="1:8" ht="12.6" customHeight="1">
      <c r="A33" s="108">
        <v>1</v>
      </c>
      <c r="B33" s="109" t="s">
        <v>336</v>
      </c>
      <c r="C33" s="118">
        <f>'[4]5.신용(PL)'!D33</f>
        <v>374121</v>
      </c>
      <c r="D33" s="118">
        <f>'[4]5.신용(PL)'!E33</f>
        <v>39862</v>
      </c>
      <c r="E33" s="113">
        <v>10</v>
      </c>
      <c r="F33" s="126" t="s">
        <v>337</v>
      </c>
      <c r="G33" s="114">
        <f>'[4]6.일반(PL)'!D62</f>
        <v>0</v>
      </c>
      <c r="H33" s="114">
        <f>'[4]6.일반(PL)'!E62</f>
        <v>0</v>
      </c>
    </row>
    <row r="34" spans="1:8" ht="12.6" customHeight="1">
      <c r="A34" s="113">
        <v>2</v>
      </c>
      <c r="B34" s="95" t="s">
        <v>338</v>
      </c>
      <c r="C34" s="127">
        <f>'[4]5.신용(PL)'!D34</f>
        <v>69118</v>
      </c>
      <c r="D34" s="127">
        <f>'[4]5.신용(PL)'!E34</f>
        <v>77725</v>
      </c>
      <c r="E34" s="113">
        <v>11</v>
      </c>
      <c r="F34" s="95" t="s">
        <v>339</v>
      </c>
      <c r="G34" s="114">
        <f>'[4]5.신용(PL)'!I22+'[4]6.일반(PL)'!D63</f>
        <v>0</v>
      </c>
      <c r="H34" s="114">
        <f>'[4]5.신용(PL)'!J22+'[4]6.일반(PL)'!E63</f>
        <v>0</v>
      </c>
    </row>
    <row r="35" spans="1:8" ht="12.6" customHeight="1">
      <c r="A35" s="119">
        <v>3</v>
      </c>
      <c r="B35" s="88" t="s">
        <v>340</v>
      </c>
      <c r="C35" s="120">
        <f>'[4]5.신용(PL)'!D35</f>
        <v>3429</v>
      </c>
      <c r="D35" s="120">
        <f>'[4]5.신용(PL)'!E35</f>
        <v>0</v>
      </c>
      <c r="E35" s="113">
        <v>12</v>
      </c>
      <c r="F35" s="95" t="s">
        <v>341</v>
      </c>
      <c r="G35" s="114">
        <f>'[4]5.신용(PL)'!I21+'[4]6.일반(PL)'!D64</f>
        <v>0</v>
      </c>
      <c r="H35" s="114">
        <f>'[4]5.신용(PL)'!J21+'[4]6.일반(PL)'!E64</f>
        <v>11532</v>
      </c>
    </row>
    <row r="36" spans="1:8" ht="12.6" customHeight="1">
      <c r="A36" s="115" t="s">
        <v>342</v>
      </c>
      <c r="B36" s="116" t="s">
        <v>343</v>
      </c>
      <c r="C36" s="117">
        <f>'[4]5.신용(PL)'!D36</f>
        <v>0</v>
      </c>
      <c r="D36" s="117">
        <f>'[4]5.신용(PL)'!E36</f>
        <v>0</v>
      </c>
      <c r="E36" s="113">
        <v>13</v>
      </c>
      <c r="F36" s="95" t="s">
        <v>344</v>
      </c>
      <c r="G36" s="114">
        <f>'[4]5.신용(PL)'!I26+'[4]6.일반(PL)'!D65</f>
        <v>22666</v>
      </c>
      <c r="H36" s="114">
        <f>'[4]5.신용(PL)'!J26+'[4]6.일반(PL)'!E65</f>
        <v>29523</v>
      </c>
    </row>
    <row r="37" spans="1:8" ht="12.6" customHeight="1">
      <c r="A37" s="115" t="s">
        <v>345</v>
      </c>
      <c r="B37" s="116" t="s">
        <v>346</v>
      </c>
      <c r="C37" s="117">
        <f>SUM(C38:C43)</f>
        <v>309913</v>
      </c>
      <c r="D37" s="117">
        <f>SUM(D38:D43)</f>
        <v>309153</v>
      </c>
      <c r="E37" s="113">
        <v>14</v>
      </c>
      <c r="F37" s="95" t="s">
        <v>347</v>
      </c>
      <c r="G37" s="114">
        <f>'[4]6.일반(PL)'!D66</f>
        <v>5709</v>
      </c>
      <c r="H37" s="114">
        <f>'[4]6.일반(PL)'!E66</f>
        <v>29871</v>
      </c>
    </row>
    <row r="38" spans="1:8" ht="12.6" customHeight="1">
      <c r="A38" s="108">
        <v>1</v>
      </c>
      <c r="B38" s="109" t="s">
        <v>348</v>
      </c>
      <c r="C38" s="118">
        <f>'[4]5.신용(PL)'!D38</f>
        <v>0</v>
      </c>
      <c r="D38" s="118">
        <f>'[4]5.신용(PL)'!E38</f>
        <v>0</v>
      </c>
      <c r="E38" s="113">
        <v>15</v>
      </c>
      <c r="F38" s="95" t="s">
        <v>349</v>
      </c>
      <c r="G38" s="114">
        <f>'[4]6.일반(PL)'!D67</f>
        <v>0</v>
      </c>
      <c r="H38" s="114">
        <f>'[4]6.일반(PL)'!E67</f>
        <v>0</v>
      </c>
    </row>
    <row r="39" spans="1:8" ht="12.6" customHeight="1">
      <c r="A39" s="113">
        <v>2</v>
      </c>
      <c r="B39" s="95" t="s">
        <v>350</v>
      </c>
      <c r="C39" s="114">
        <f>'[4]5.신용(PL)'!D39</f>
        <v>0</v>
      </c>
      <c r="D39" s="114">
        <f>'[4]5.신용(PL)'!E39</f>
        <v>0</v>
      </c>
      <c r="E39" s="113">
        <v>16</v>
      </c>
      <c r="F39" s="95" t="s">
        <v>351</v>
      </c>
      <c r="G39" s="114">
        <f>'[4]5.신용(PL)'!I25+'[4]6.일반(PL)'!D68</f>
        <v>512450</v>
      </c>
      <c r="H39" s="114">
        <f>'[4]5.신용(PL)'!J25+'[4]6.일반(PL)'!E68</f>
        <v>412753</v>
      </c>
    </row>
    <row r="40" spans="1:8" ht="12.6" customHeight="1">
      <c r="A40" s="113">
        <v>3</v>
      </c>
      <c r="B40" s="95" t="s">
        <v>352</v>
      </c>
      <c r="C40" s="114">
        <f>'[4]5.신용(PL)'!D40</f>
        <v>0</v>
      </c>
      <c r="D40" s="114">
        <f>'[4]5.신용(PL)'!E40</f>
        <v>0</v>
      </c>
      <c r="E40" s="113">
        <v>17</v>
      </c>
      <c r="F40" s="95" t="s">
        <v>353</v>
      </c>
      <c r="G40" s="114">
        <f>'[4]6.일반(PL)'!D69</f>
        <v>1416</v>
      </c>
      <c r="H40" s="114">
        <f>'[4]6.일반(PL)'!E69</f>
        <v>913</v>
      </c>
    </row>
    <row r="41" spans="1:8" ht="12.6" customHeight="1">
      <c r="A41" s="128">
        <v>4</v>
      </c>
      <c r="B41" s="129" t="s">
        <v>354</v>
      </c>
      <c r="C41" s="130">
        <f>'[4]5.신용(PL)'!D41</f>
        <v>843</v>
      </c>
      <c r="D41" s="130">
        <f>'[4]5.신용(PL)'!E41</f>
        <v>21132</v>
      </c>
      <c r="E41" s="113">
        <v>18</v>
      </c>
      <c r="F41" s="95" t="s">
        <v>355</v>
      </c>
      <c r="G41" s="114">
        <f>'[4]5.신용(PL)'!I27+'[4]6.일반(PL)'!D70</f>
        <v>0</v>
      </c>
      <c r="H41" s="114">
        <f>'[4]5.신용(PL)'!J27+'[4]6.일반(PL)'!E70</f>
        <v>0</v>
      </c>
    </row>
    <row r="42" spans="1:8" ht="12.6" customHeight="1">
      <c r="A42" s="113">
        <v>5</v>
      </c>
      <c r="B42" s="95" t="s">
        <v>356</v>
      </c>
      <c r="C42" s="114">
        <f>'[4]5.신용(PL)'!D42</f>
        <v>298223</v>
      </c>
      <c r="D42" s="114">
        <f>'[4]5.신용(PL)'!E42</f>
        <v>288021</v>
      </c>
      <c r="E42" s="113">
        <v>19</v>
      </c>
      <c r="F42" s="95" t="s">
        <v>357</v>
      </c>
      <c r="G42" s="114">
        <f>'[4]6.일반(PL)'!I7</f>
        <v>0</v>
      </c>
      <c r="H42" s="114">
        <f>'[4]6.일반(PL)'!J7</f>
        <v>0</v>
      </c>
    </row>
    <row r="43" spans="1:8" ht="12.6" customHeight="1">
      <c r="A43" s="119">
        <v>6</v>
      </c>
      <c r="B43" s="88" t="s">
        <v>358</v>
      </c>
      <c r="C43" s="120">
        <f>'[4]5.신용(PL)'!D43</f>
        <v>10847</v>
      </c>
      <c r="D43" s="120">
        <f>'[4]5.신용(PL)'!E43</f>
        <v>0</v>
      </c>
      <c r="E43" s="113"/>
      <c r="F43" s="95"/>
      <c r="G43" s="114"/>
      <c r="H43" s="114"/>
    </row>
    <row r="44" spans="1:8" ht="12.6" customHeight="1">
      <c r="A44" s="131" t="s">
        <v>213</v>
      </c>
      <c r="B44" s="112" t="s">
        <v>359</v>
      </c>
      <c r="C44" s="107">
        <f>SUM(C45:C53)</f>
        <v>39025391</v>
      </c>
      <c r="D44" s="107">
        <f>SUM(D45:D53)</f>
        <v>31905067</v>
      </c>
      <c r="E44" s="113">
        <v>20</v>
      </c>
      <c r="F44" s="95" t="s">
        <v>360</v>
      </c>
      <c r="G44" s="114">
        <f>'[4]6.일반(PL)'!I8</f>
        <v>0</v>
      </c>
      <c r="H44" s="114">
        <f>'[4]6.일반(PL)'!J8</f>
        <v>0</v>
      </c>
    </row>
    <row r="45" spans="1:8" ht="12.6" customHeight="1">
      <c r="A45" s="108">
        <v>1</v>
      </c>
      <c r="B45" s="109" t="s">
        <v>361</v>
      </c>
      <c r="C45" s="118">
        <f>'[4]6.일반(PL)'!D8</f>
        <v>38012614</v>
      </c>
      <c r="D45" s="118">
        <f>'[4]6.일반(PL)'!E8</f>
        <v>30516331</v>
      </c>
      <c r="E45" s="113">
        <v>21</v>
      </c>
      <c r="F45" s="95" t="s">
        <v>362</v>
      </c>
      <c r="G45" s="114">
        <f>'[4]5.신용(PL)'!I28+'[4]6.일반(PL)'!I9</f>
        <v>1724</v>
      </c>
      <c r="H45" s="114">
        <f>'[4]5.신용(PL)'!J28+'[4]6.일반(PL)'!J9</f>
        <v>1570</v>
      </c>
    </row>
    <row r="46" spans="1:8" ht="12.6" customHeight="1">
      <c r="A46" s="113">
        <v>2</v>
      </c>
      <c r="B46" s="95" t="s">
        <v>363</v>
      </c>
      <c r="C46" s="114">
        <f>'[4]6.일반(PL)'!D9</f>
        <v>173695</v>
      </c>
      <c r="D46" s="114">
        <f>'[4]6.일반(PL)'!E9</f>
        <v>469249</v>
      </c>
      <c r="E46" s="113">
        <v>22</v>
      </c>
      <c r="F46" s="95" t="s">
        <v>364</v>
      </c>
      <c r="G46" s="114">
        <f>'[4]6.일반(PL)'!I10</f>
        <v>0</v>
      </c>
      <c r="H46" s="114">
        <f>'[4]6.일반(PL)'!J10</f>
        <v>0</v>
      </c>
    </row>
    <row r="47" spans="1:8" ht="12.6" customHeight="1">
      <c r="A47" s="113">
        <v>3</v>
      </c>
      <c r="B47" s="95" t="s">
        <v>365</v>
      </c>
      <c r="C47" s="114">
        <f>'[4]6.일반(PL)'!D10</f>
        <v>0</v>
      </c>
      <c r="D47" s="114">
        <f>'[4]6.일반(PL)'!E10</f>
        <v>0</v>
      </c>
      <c r="E47" s="113">
        <v>23</v>
      </c>
      <c r="F47" s="95" t="s">
        <v>366</v>
      </c>
      <c r="G47" s="114">
        <f>'[4]5.신용(PL)'!I30+'[4]6.일반(PL)'!I12</f>
        <v>0</v>
      </c>
      <c r="H47" s="114">
        <f>'[4]5.신용(PL)'!J30+'[4]6.일반(PL)'!J12</f>
        <v>0</v>
      </c>
    </row>
    <row r="48" spans="1:8" ht="12.6" customHeight="1">
      <c r="A48" s="113">
        <v>4</v>
      </c>
      <c r="B48" s="95" t="s">
        <v>367</v>
      </c>
      <c r="C48" s="114">
        <f>'[4]6.일반(PL)'!D11</f>
        <v>302403</v>
      </c>
      <c r="D48" s="114">
        <f>'[4]6.일반(PL)'!E11</f>
        <v>149002</v>
      </c>
      <c r="E48" s="113">
        <v>24</v>
      </c>
      <c r="F48" s="132" t="s">
        <v>368</v>
      </c>
      <c r="G48" s="114">
        <f>'[4]6.일반(PL)'!I13</f>
        <v>0</v>
      </c>
      <c r="H48" s="114">
        <f>'[4]6.일반(PL)'!J13</f>
        <v>0</v>
      </c>
    </row>
    <row r="49" spans="1:11" ht="12.6" customHeight="1">
      <c r="A49" s="113">
        <v>5</v>
      </c>
      <c r="B49" s="95" t="s">
        <v>369</v>
      </c>
      <c r="C49" s="114">
        <f>'[4]6.일반(PL)'!D12</f>
        <v>31524</v>
      </c>
      <c r="D49" s="114">
        <f>'[4]6.일반(PL)'!E12</f>
        <v>46722</v>
      </c>
      <c r="E49" s="113">
        <v>25</v>
      </c>
      <c r="F49" s="95" t="s">
        <v>370</v>
      </c>
      <c r="G49" s="114">
        <f>'[4]6.일반(PL)'!I16</f>
        <v>0</v>
      </c>
      <c r="H49" s="114">
        <f>'[4]6.일반(PL)'!J16</f>
        <v>0</v>
      </c>
    </row>
    <row r="50" spans="1:11" ht="12.6" customHeight="1">
      <c r="A50" s="113">
        <v>6</v>
      </c>
      <c r="B50" s="95" t="s">
        <v>371</v>
      </c>
      <c r="C50" s="114">
        <f>'[4]6.일반(PL)'!D13</f>
        <v>235734</v>
      </c>
      <c r="D50" s="114">
        <f>'[4]6.일반(PL)'!E13</f>
        <v>0</v>
      </c>
      <c r="E50" s="113">
        <v>26</v>
      </c>
      <c r="F50" s="95" t="s">
        <v>372</v>
      </c>
      <c r="G50" s="114">
        <f>'[4]6.일반(PL)'!I17</f>
        <v>0</v>
      </c>
      <c r="H50" s="114">
        <f>'[4]6.일반(PL)'!J17</f>
        <v>0</v>
      </c>
    </row>
    <row r="51" spans="1:11" ht="12.6" customHeight="1">
      <c r="A51" s="113">
        <v>7</v>
      </c>
      <c r="B51" s="95" t="s">
        <v>373</v>
      </c>
      <c r="C51" s="114">
        <f>'[4]6.일반(PL)'!D14</f>
        <v>51556</v>
      </c>
      <c r="D51" s="114">
        <f>'[4]6.일반(PL)'!E14</f>
        <v>61404</v>
      </c>
      <c r="E51" s="113">
        <v>27</v>
      </c>
      <c r="F51" s="95" t="s">
        <v>374</v>
      </c>
      <c r="G51" s="114">
        <f>'[4]6.일반(PL)'!I18</f>
        <v>0</v>
      </c>
      <c r="H51" s="114">
        <f>'[4]6.일반(PL)'!J18</f>
        <v>0</v>
      </c>
    </row>
    <row r="52" spans="1:11" ht="12.6" customHeight="1">
      <c r="A52" s="113">
        <v>8</v>
      </c>
      <c r="B52" s="95" t="s">
        <v>375</v>
      </c>
      <c r="C52" s="114">
        <f>'[4]6.일반(PL)'!D15</f>
        <v>100079</v>
      </c>
      <c r="D52" s="114">
        <f>'[4]6.일반(PL)'!E15</f>
        <v>98871</v>
      </c>
      <c r="E52" s="113">
        <v>28</v>
      </c>
      <c r="F52" s="95" t="s">
        <v>376</v>
      </c>
      <c r="G52" s="114">
        <f>'[4]5.신용(PL)'!I32+'[4]6.일반(PL)'!D59</f>
        <v>0</v>
      </c>
      <c r="H52" s="114">
        <f>'[4]5.신용(PL)'!J32+'[4]6.일반(PL)'!E59</f>
        <v>0</v>
      </c>
    </row>
    <row r="53" spans="1:11" ht="12.6" customHeight="1">
      <c r="A53" s="119">
        <v>9</v>
      </c>
      <c r="B53" s="88" t="s">
        <v>377</v>
      </c>
      <c r="C53" s="120">
        <f>'[4]6.일반(PL)'!D16</f>
        <v>117786</v>
      </c>
      <c r="D53" s="120">
        <f>'[4]6.일반(PL)'!E16</f>
        <v>563488</v>
      </c>
      <c r="E53" s="113">
        <v>29</v>
      </c>
      <c r="F53" s="95" t="s">
        <v>378</v>
      </c>
      <c r="G53" s="114">
        <f>'[4]5.신용(PL)'!I33+'[4]6.일반(PL)'!D60</f>
        <v>0</v>
      </c>
      <c r="H53" s="114">
        <f>'[4]5.신용(PL)'!J33+'[4]6.일반(PL)'!E60</f>
        <v>0</v>
      </c>
    </row>
    <row r="54" spans="1:11" ht="12.6" customHeight="1">
      <c r="A54" s="131" t="s">
        <v>248</v>
      </c>
      <c r="B54" s="112" t="s">
        <v>379</v>
      </c>
      <c r="C54" s="107">
        <f>C55</f>
        <v>68204</v>
      </c>
      <c r="D54" s="107">
        <f>D55</f>
        <v>318915</v>
      </c>
      <c r="E54" s="113">
        <v>30</v>
      </c>
      <c r="F54" s="95" t="s">
        <v>380</v>
      </c>
      <c r="G54" s="114">
        <f>'[4]5.신용(PL)'!I31+'[4]6.일반(PL)'!I11</f>
        <v>0</v>
      </c>
      <c r="H54" s="114">
        <f>'[4]5.신용(PL)'!J31+'[4]6.일반(PL)'!J11</f>
        <v>0</v>
      </c>
    </row>
    <row r="55" spans="1:11" ht="12.6" customHeight="1">
      <c r="A55" s="133">
        <v>1</v>
      </c>
      <c r="B55" s="116" t="s">
        <v>381</v>
      </c>
      <c r="C55" s="125">
        <f>'[4]6.일반(PL)'!D17</f>
        <v>68204</v>
      </c>
      <c r="D55" s="125">
        <f>'[4]6.일반(PL)'!E17</f>
        <v>318915</v>
      </c>
      <c r="E55" s="113">
        <v>31</v>
      </c>
      <c r="F55" s="95" t="s">
        <v>382</v>
      </c>
      <c r="G55" s="114">
        <f>'[4]5.신용(PL)'!I35+'[4]6.일반(PL)'!I19</f>
        <v>0</v>
      </c>
      <c r="H55" s="114">
        <f>'[4]5.신용(PL)'!J35+'[4]6.일반(PL)'!J19</f>
        <v>696</v>
      </c>
    </row>
    <row r="56" spans="1:11" ht="12.6" customHeight="1">
      <c r="A56" s="131" t="s">
        <v>263</v>
      </c>
      <c r="B56" s="112" t="s">
        <v>383</v>
      </c>
      <c r="C56" s="134">
        <f>C57</f>
        <v>0</v>
      </c>
      <c r="D56" s="134">
        <f>D57</f>
        <v>0</v>
      </c>
      <c r="E56" s="113">
        <v>32</v>
      </c>
      <c r="F56" s="95" t="s">
        <v>384</v>
      </c>
      <c r="G56" s="114">
        <f>'[4]5.신용(PL)'!I36+'[4]6.일반(PL)'!I20</f>
        <v>0</v>
      </c>
      <c r="H56" s="114">
        <f>'[4]5.신용(PL)'!J36+'[4]6.일반(PL)'!J20</f>
        <v>0</v>
      </c>
    </row>
    <row r="57" spans="1:11" ht="12.6" customHeight="1">
      <c r="A57" s="133">
        <v>1</v>
      </c>
      <c r="B57" s="116" t="s">
        <v>385</v>
      </c>
      <c r="C57" s="125">
        <f>'[4]6.일반(PL)'!D18</f>
        <v>0</v>
      </c>
      <c r="D57" s="125">
        <f>'[4]6.일반(PL)'!E18</f>
        <v>0</v>
      </c>
      <c r="E57" s="113">
        <v>33</v>
      </c>
      <c r="F57" s="95" t="s">
        <v>386</v>
      </c>
      <c r="G57" s="114">
        <f>'[4]5.신용(PL)'!I37+'[4]6.일반(PL)'!I21</f>
        <v>798</v>
      </c>
      <c r="H57" s="114">
        <f>'[4]5.신용(PL)'!J37+'[4]6.일반(PL)'!J21</f>
        <v>0</v>
      </c>
    </row>
    <row r="58" spans="1:11" ht="12.6" customHeight="1">
      <c r="A58" s="596" t="s">
        <v>387</v>
      </c>
      <c r="B58" s="597"/>
      <c r="C58" s="107">
        <f>SUM(C59,C91,C96,C98)</f>
        <v>42757767</v>
      </c>
      <c r="D58" s="107">
        <f>SUM(D59,D91,D96,D98)</f>
        <v>36161429</v>
      </c>
      <c r="E58" s="113">
        <v>34</v>
      </c>
      <c r="F58" s="95" t="s">
        <v>388</v>
      </c>
      <c r="G58" s="114">
        <f>'[4]5.신용(PL)'!I38+'[4]6.일반(PL)'!I22</f>
        <v>0</v>
      </c>
      <c r="H58" s="114">
        <f>'[4]5.신용(PL)'!J38+'[4]6.일반(PL)'!J22</f>
        <v>0</v>
      </c>
    </row>
    <row r="59" spans="1:11" ht="12.6" customHeight="1">
      <c r="A59" s="131" t="s">
        <v>193</v>
      </c>
      <c r="B59" s="112" t="s">
        <v>389</v>
      </c>
      <c r="C59" s="135">
        <f>SUM(C60,C64,C73,C77,C80,C82)</f>
        <v>6647883</v>
      </c>
      <c r="D59" s="135">
        <f>SUM(D60,D64,D73,D77,D80,D82)</f>
        <v>6602878</v>
      </c>
      <c r="E59" s="113">
        <v>35</v>
      </c>
      <c r="F59" s="95" t="s">
        <v>390</v>
      </c>
      <c r="G59" s="114">
        <f>'[4]6.일반(PL)'!I23</f>
        <v>0</v>
      </c>
      <c r="H59" s="114">
        <f>'[4]6.일반(PL)'!J23</f>
        <v>0</v>
      </c>
    </row>
    <row r="60" spans="1:11" ht="12.6" customHeight="1">
      <c r="A60" s="122" t="s">
        <v>219</v>
      </c>
      <c r="B60" s="116" t="s">
        <v>391</v>
      </c>
      <c r="C60" s="117">
        <f>SUM(C61:C63)</f>
        <v>5186217</v>
      </c>
      <c r="D60" s="117">
        <f>SUM(D61:D63)</f>
        <v>4744122</v>
      </c>
      <c r="E60" s="119">
        <v>36</v>
      </c>
      <c r="F60" s="88" t="s">
        <v>392</v>
      </c>
      <c r="G60" s="120">
        <f>'[4]5.신용(PL)'!I39+'[4]6.일반(PL)'!I24</f>
        <v>99801</v>
      </c>
      <c r="H60" s="120">
        <f>'[4]5.신용(PL)'!J39+'[4]6.일반(PL)'!J24</f>
        <v>191164</v>
      </c>
      <c r="K60" s="136"/>
    </row>
    <row r="61" spans="1:11" ht="12.6" customHeight="1">
      <c r="A61" s="108">
        <v>1</v>
      </c>
      <c r="B61" s="109" t="s">
        <v>393</v>
      </c>
      <c r="C61" s="118">
        <f>'[4]5.신용(PL)'!D46</f>
        <v>4572145</v>
      </c>
      <c r="D61" s="118">
        <f>'[4]5.신용(PL)'!E46</f>
        <v>4281213</v>
      </c>
      <c r="E61" s="596" t="s">
        <v>394</v>
      </c>
      <c r="F61" s="597"/>
      <c r="G61" s="107">
        <f>SUM(G62:G94)</f>
        <v>316852</v>
      </c>
      <c r="H61" s="107">
        <f>SUM(H62:H94)</f>
        <v>700152</v>
      </c>
    </row>
    <row r="62" spans="1:11" ht="12.6" customHeight="1">
      <c r="A62" s="113">
        <v>2</v>
      </c>
      <c r="B62" s="95" t="s">
        <v>395</v>
      </c>
      <c r="C62" s="114">
        <f>'[4]5.신용(PL)'!D47</f>
        <v>578449</v>
      </c>
      <c r="D62" s="114">
        <f>'[4]5.신용(PL)'!E47</f>
        <v>428544</v>
      </c>
      <c r="E62" s="108">
        <v>1</v>
      </c>
      <c r="F62" s="109" t="s">
        <v>396</v>
      </c>
      <c r="G62" s="118">
        <f>'[4]6.일반(PL)'!I26</f>
        <v>240257</v>
      </c>
      <c r="H62" s="118">
        <f>'[4]6.일반(PL)'!J26</f>
        <v>526475</v>
      </c>
    </row>
    <row r="63" spans="1:11" ht="12.6" customHeight="1">
      <c r="A63" s="119">
        <v>3</v>
      </c>
      <c r="B63" s="88" t="s">
        <v>397</v>
      </c>
      <c r="C63" s="137">
        <v>35623</v>
      </c>
      <c r="D63" s="120">
        <f>'[4]5.신용(PL)'!E48</f>
        <v>34365</v>
      </c>
      <c r="E63" s="113">
        <v>2</v>
      </c>
      <c r="F63" s="95" t="s">
        <v>398</v>
      </c>
      <c r="G63" s="114">
        <f>'[4]6.일반(PL)'!I27</f>
        <v>0</v>
      </c>
      <c r="H63" s="114">
        <f>'[4]6.일반(PL)'!J27</f>
        <v>0</v>
      </c>
    </row>
    <row r="64" spans="1:11" ht="12.6" customHeight="1">
      <c r="A64" s="122" t="s">
        <v>222</v>
      </c>
      <c r="B64" s="116" t="s">
        <v>399</v>
      </c>
      <c r="C64" s="117">
        <f>SUM(C65:C72)</f>
        <v>0</v>
      </c>
      <c r="D64" s="117">
        <f>SUM(D65:D72)</f>
        <v>0</v>
      </c>
      <c r="E64" s="113">
        <v>3</v>
      </c>
      <c r="F64" s="95" t="s">
        <v>400</v>
      </c>
      <c r="G64" s="114">
        <f>'[4]6.일반(PL)'!I28</f>
        <v>0</v>
      </c>
      <c r="H64" s="114">
        <f>'[4]6.일반(PL)'!J28</f>
        <v>0</v>
      </c>
    </row>
    <row r="65" spans="1:10" ht="12.6" customHeight="1">
      <c r="A65" s="108">
        <v>1</v>
      </c>
      <c r="B65" s="109" t="s">
        <v>401</v>
      </c>
      <c r="C65" s="118">
        <f>'[4]5.신용(PL)'!D51</f>
        <v>0</v>
      </c>
      <c r="D65" s="118">
        <f>'[4]5.신용(PL)'!E51</f>
        <v>0</v>
      </c>
      <c r="E65" s="113">
        <v>4</v>
      </c>
      <c r="F65" s="95" t="s">
        <v>402</v>
      </c>
      <c r="G65" s="114">
        <f>'[4]6.일반(PL)'!I29</f>
        <v>0</v>
      </c>
      <c r="H65" s="114">
        <f>'[4]6.일반(PL)'!J29</f>
        <v>0</v>
      </c>
    </row>
    <row r="66" spans="1:10" ht="12.6" customHeight="1">
      <c r="A66" s="113">
        <v>2</v>
      </c>
      <c r="B66" s="95" t="s">
        <v>403</v>
      </c>
      <c r="C66" s="114">
        <f>'[4]5.신용(PL)'!D52</f>
        <v>0</v>
      </c>
      <c r="D66" s="114">
        <f>'[4]5.신용(PL)'!E52</f>
        <v>0</v>
      </c>
      <c r="E66" s="113">
        <v>5</v>
      </c>
      <c r="F66" s="95" t="s">
        <v>404</v>
      </c>
      <c r="G66" s="114">
        <f>'[4]6.일반(PL)'!I30</f>
        <v>0</v>
      </c>
      <c r="H66" s="114">
        <f>'[4]6.일반(PL)'!J30</f>
        <v>0</v>
      </c>
    </row>
    <row r="67" spans="1:10" ht="12.6" customHeight="1">
      <c r="A67" s="113">
        <v>3</v>
      </c>
      <c r="B67" s="95" t="s">
        <v>405</v>
      </c>
      <c r="C67" s="114">
        <f>'[4]5.신용(PL)'!D53</f>
        <v>0</v>
      </c>
      <c r="D67" s="114">
        <f>'[4]5.신용(PL)'!E53</f>
        <v>0</v>
      </c>
      <c r="E67" s="113">
        <v>6</v>
      </c>
      <c r="F67" s="95" t="s">
        <v>406</v>
      </c>
      <c r="G67" s="114">
        <f>'[4]5.신용(PL)'!I44+'[4]6.일반(PL)'!I31</f>
        <v>0</v>
      </c>
      <c r="H67" s="114">
        <f>'[4]5.신용(PL)'!J44+'[4]6.일반(PL)'!J31</f>
        <v>0</v>
      </c>
    </row>
    <row r="68" spans="1:10" ht="12.6" customHeight="1">
      <c r="A68" s="113">
        <v>4</v>
      </c>
      <c r="B68" s="95" t="s">
        <v>407</v>
      </c>
      <c r="C68" s="114">
        <f>'[4]5.신용(PL)'!D54</f>
        <v>0</v>
      </c>
      <c r="D68" s="114">
        <f>'[4]5.신용(PL)'!E54</f>
        <v>0</v>
      </c>
      <c r="E68" s="113">
        <v>7</v>
      </c>
      <c r="F68" s="95" t="s">
        <v>408</v>
      </c>
      <c r="G68" s="114">
        <f>'[4]6.일반(PL)'!I32</f>
        <v>0</v>
      </c>
      <c r="H68" s="114">
        <f>'[4]6.일반(PL)'!J32</f>
        <v>0</v>
      </c>
    </row>
    <row r="69" spans="1:10" ht="12.6" customHeight="1">
      <c r="A69" s="113">
        <v>5</v>
      </c>
      <c r="B69" s="95" t="s">
        <v>409</v>
      </c>
      <c r="C69" s="114">
        <f>'[4]5.신용(PL)'!D55</f>
        <v>0</v>
      </c>
      <c r="D69" s="114">
        <f>'[4]5.신용(PL)'!E55</f>
        <v>0</v>
      </c>
      <c r="E69" s="113">
        <v>8</v>
      </c>
      <c r="F69" s="95" t="s">
        <v>410</v>
      </c>
      <c r="G69" s="114">
        <f>'[4]6.일반(PL)'!I33</f>
        <v>0</v>
      </c>
      <c r="H69" s="114">
        <f>'[4]6.일반(PL)'!J33</f>
        <v>0</v>
      </c>
    </row>
    <row r="70" spans="1:10" ht="12.6" customHeight="1">
      <c r="A70" s="113">
        <v>6</v>
      </c>
      <c r="B70" s="95" t="s">
        <v>411</v>
      </c>
      <c r="C70" s="114">
        <f>'[4]5.신용(PL)'!D56</f>
        <v>0</v>
      </c>
      <c r="D70" s="114">
        <f>'[4]5.신용(PL)'!E56</f>
        <v>0</v>
      </c>
      <c r="E70" s="113">
        <v>9</v>
      </c>
      <c r="F70" s="95" t="s">
        <v>412</v>
      </c>
      <c r="G70" s="114">
        <f>'[4]5.신용(PL)'!I42+'[4]6.일반(PL)'!I34</f>
        <v>0</v>
      </c>
      <c r="H70" s="114">
        <f>'[4]5.신용(PL)'!J42+'[4]6.일반(PL)'!J34</f>
        <v>0</v>
      </c>
    </row>
    <row r="71" spans="1:10" ht="12.6" customHeight="1">
      <c r="A71" s="113">
        <v>7</v>
      </c>
      <c r="B71" s="95" t="s">
        <v>413</v>
      </c>
      <c r="C71" s="114">
        <f>'[4]5.신용(PL)'!D57</f>
        <v>0</v>
      </c>
      <c r="D71" s="114">
        <f>'[4]5.신용(PL)'!E57</f>
        <v>0</v>
      </c>
      <c r="E71" s="113">
        <v>10</v>
      </c>
      <c r="F71" s="95" t="s">
        <v>414</v>
      </c>
      <c r="G71" s="114">
        <f>'[4]5.신용(PL)'!I41+'[4]6.일반(PL)'!I35</f>
        <v>110</v>
      </c>
      <c r="H71" s="114">
        <f>'[4]5.신용(PL)'!J41+'[4]6.일반(PL)'!J35</f>
        <v>4897</v>
      </c>
    </row>
    <row r="72" spans="1:10" ht="12.6" customHeight="1">
      <c r="A72" s="119">
        <v>8</v>
      </c>
      <c r="B72" s="88" t="s">
        <v>415</v>
      </c>
      <c r="C72" s="120">
        <f>'[4]5.신용(PL)'!D58</f>
        <v>0</v>
      </c>
      <c r="D72" s="120">
        <f>'[4]5.신용(PL)'!E58</f>
        <v>0</v>
      </c>
      <c r="E72" s="113">
        <v>11</v>
      </c>
      <c r="F72" s="95" t="s">
        <v>416</v>
      </c>
      <c r="G72" s="114">
        <f>'[4]5.신용(PL)'!I47+'[4]6.일반(PL)'!I36</f>
        <v>0</v>
      </c>
      <c r="H72" s="114">
        <f>'[4]5.신용(PL)'!J47+'[4]6.일반(PL)'!J36</f>
        <v>0</v>
      </c>
    </row>
    <row r="73" spans="1:10" ht="12.6" customHeight="1">
      <c r="A73" s="115" t="s">
        <v>319</v>
      </c>
      <c r="B73" s="116" t="s">
        <v>417</v>
      </c>
      <c r="C73" s="135">
        <f>SUM(C74:C76)</f>
        <v>763667</v>
      </c>
      <c r="D73" s="135">
        <f>SUM(D74:D76)</f>
        <v>1200000</v>
      </c>
      <c r="E73" s="113">
        <v>12</v>
      </c>
      <c r="F73" s="95" t="s">
        <v>418</v>
      </c>
      <c r="G73" s="114">
        <f>'[4]6.일반(PL)'!I37</f>
        <v>10</v>
      </c>
      <c r="H73" s="114">
        <f>'[4]6.일반(PL)'!J37</f>
        <v>200</v>
      </c>
      <c r="J73" s="103" t="s">
        <v>419</v>
      </c>
    </row>
    <row r="74" spans="1:10" ht="12.6" customHeight="1">
      <c r="A74" s="108">
        <v>1</v>
      </c>
      <c r="B74" s="109" t="s">
        <v>420</v>
      </c>
      <c r="C74" s="118">
        <f>'[4]5.신용(PL)'!D60</f>
        <v>763667</v>
      </c>
      <c r="D74" s="118">
        <f>'[4]5.신용(PL)'!E60</f>
        <v>1200000</v>
      </c>
      <c r="E74" s="113">
        <v>13</v>
      </c>
      <c r="F74" s="95" t="s">
        <v>421</v>
      </c>
      <c r="G74" s="114">
        <f>'[4]5.신용(PL)'!I45+'[4]6.일반(PL)'!I38</f>
        <v>0</v>
      </c>
      <c r="H74" s="114">
        <f>'[4]5.신용(PL)'!J45+'[4]6.일반(PL)'!J38</f>
        <v>0</v>
      </c>
    </row>
    <row r="75" spans="1:10" ht="12.6" customHeight="1">
      <c r="A75" s="113">
        <v>2</v>
      </c>
      <c r="B75" s="95" t="s">
        <v>422</v>
      </c>
      <c r="C75" s="114">
        <f>'[4]5.신용(PL)'!D61</f>
        <v>0</v>
      </c>
      <c r="D75" s="114">
        <f>'[4]5.신용(PL)'!E61</f>
        <v>0</v>
      </c>
      <c r="E75" s="113">
        <v>14</v>
      </c>
      <c r="F75" s="95" t="s">
        <v>423</v>
      </c>
      <c r="G75" s="114">
        <f>'[4]6.일반(PL)'!I39</f>
        <v>0</v>
      </c>
      <c r="H75" s="114">
        <f>'[4]6.일반(PL)'!J39</f>
        <v>0</v>
      </c>
    </row>
    <row r="76" spans="1:10" ht="12.6" customHeight="1">
      <c r="A76" s="119">
        <v>3</v>
      </c>
      <c r="B76" s="88" t="s">
        <v>424</v>
      </c>
      <c r="C76" s="120">
        <f>'[4]5.신용(PL)'!D62</f>
        <v>0</v>
      </c>
      <c r="D76" s="120">
        <f>'[4]5.신용(PL)'!E62</f>
        <v>0</v>
      </c>
      <c r="E76" s="113"/>
      <c r="F76" s="95"/>
      <c r="G76" s="114"/>
      <c r="H76" s="114"/>
    </row>
    <row r="77" spans="1:10" ht="12.6" customHeight="1">
      <c r="A77" s="115" t="s">
        <v>326</v>
      </c>
      <c r="B77" s="116" t="s">
        <v>425</v>
      </c>
      <c r="C77" s="135">
        <f>SUM(C78:C79)</f>
        <v>0</v>
      </c>
      <c r="D77" s="135">
        <f>SUM(D78:D79)</f>
        <v>0</v>
      </c>
      <c r="E77" s="113">
        <v>15</v>
      </c>
      <c r="F77" s="95" t="s">
        <v>426</v>
      </c>
      <c r="G77" s="114">
        <f>'[4]5.신용(PL)'!I46+'[4]6.일반(PL)'!I40</f>
        <v>0</v>
      </c>
      <c r="H77" s="114">
        <f>'[4]5.신용(PL)'!J46+'[4]6.일반(PL)'!J40</f>
        <v>0</v>
      </c>
    </row>
    <row r="78" spans="1:10" ht="12.6" customHeight="1">
      <c r="A78" s="108">
        <v>1</v>
      </c>
      <c r="B78" s="109" t="s">
        <v>427</v>
      </c>
      <c r="C78" s="118">
        <f>'[4]5.신용(PL)'!D64</f>
        <v>0</v>
      </c>
      <c r="D78" s="118">
        <f>'[4]5.신용(PL)'!E64</f>
        <v>0</v>
      </c>
      <c r="E78" s="113">
        <v>16</v>
      </c>
      <c r="F78" s="95" t="s">
        <v>428</v>
      </c>
      <c r="G78" s="114">
        <f>'[4]6.일반(PL)'!I41</f>
        <v>0</v>
      </c>
      <c r="H78" s="114">
        <f>'[4]6.일반(PL)'!J41</f>
        <v>0</v>
      </c>
    </row>
    <row r="79" spans="1:10" ht="12.6" customHeight="1">
      <c r="A79" s="119">
        <v>2</v>
      </c>
      <c r="B79" s="88" t="s">
        <v>429</v>
      </c>
      <c r="C79" s="120">
        <f>'[4]5.신용(PL)'!D65</f>
        <v>0</v>
      </c>
      <c r="D79" s="120">
        <f>'[4]5.신용(PL)'!E65</f>
        <v>0</v>
      </c>
      <c r="E79" s="113">
        <v>17</v>
      </c>
      <c r="F79" s="95" t="s">
        <v>430</v>
      </c>
      <c r="G79" s="114">
        <f>'[4]5.신용(PL)'!I48+'[4]6.일반(PL)'!I42</f>
        <v>0</v>
      </c>
      <c r="H79" s="114">
        <f>'[4]5.신용(PL)'!J48+'[4]6.일반(PL)'!J42</f>
        <v>0</v>
      </c>
    </row>
    <row r="80" spans="1:10" ht="12.6" customHeight="1">
      <c r="A80" s="115" t="s">
        <v>333</v>
      </c>
      <c r="B80" s="116" t="s">
        <v>431</v>
      </c>
      <c r="C80" s="135">
        <f>SUM(C81:C81)</f>
        <v>114360</v>
      </c>
      <c r="D80" s="135">
        <f>SUM(D81:D81)</f>
        <v>96200</v>
      </c>
      <c r="E80" s="113">
        <v>18</v>
      </c>
      <c r="F80" s="95" t="s">
        <v>432</v>
      </c>
      <c r="G80" s="114">
        <f>'[4]6.일반(PL)'!I43</f>
        <v>0</v>
      </c>
      <c r="H80" s="114">
        <f>'[4]6.일반(PL)'!J43</f>
        <v>0</v>
      </c>
    </row>
    <row r="81" spans="1:8" ht="12.6" customHeight="1">
      <c r="A81" s="108">
        <v>1</v>
      </c>
      <c r="B81" s="109" t="s">
        <v>433</v>
      </c>
      <c r="C81" s="118">
        <f>'[4]5.신용(PL)'!D67</f>
        <v>114360</v>
      </c>
      <c r="D81" s="118">
        <f>'[4]5.신용(PL)'!E67</f>
        <v>96200</v>
      </c>
      <c r="E81" s="113">
        <v>19</v>
      </c>
      <c r="F81" s="95" t="s">
        <v>434</v>
      </c>
      <c r="G81" s="114">
        <f>'[4]6.일반(PL)'!I44</f>
        <v>0</v>
      </c>
      <c r="H81" s="114">
        <f>'[4]6.일반(PL)'!J44</f>
        <v>0</v>
      </c>
    </row>
    <row r="82" spans="1:8" ht="12.6" customHeight="1">
      <c r="A82" s="115" t="s">
        <v>342</v>
      </c>
      <c r="B82" s="138" t="s">
        <v>435</v>
      </c>
      <c r="C82" s="135">
        <f>SUM(C83:C90)</f>
        <v>583639</v>
      </c>
      <c r="D82" s="135">
        <f>SUM(D83:D90)</f>
        <v>562556</v>
      </c>
      <c r="E82" s="113">
        <v>20</v>
      </c>
      <c r="F82" s="95" t="s">
        <v>436</v>
      </c>
      <c r="G82" s="114">
        <f>'[4]5.신용(PL)'!I49+'[4]6.일반(PL)'!I45</f>
        <v>6405</v>
      </c>
      <c r="H82" s="114">
        <f>'[4]5.신용(PL)'!J49+'[4]6.일반(PL)'!J45</f>
        <v>3000</v>
      </c>
    </row>
    <row r="83" spans="1:8" ht="12.6" customHeight="1">
      <c r="A83" s="108">
        <v>1</v>
      </c>
      <c r="B83" s="60" t="s">
        <v>437</v>
      </c>
      <c r="C83" s="118">
        <f>'[4]5.신용(PL)'!D69</f>
        <v>318409</v>
      </c>
      <c r="D83" s="118">
        <f>'[4]5.신용(PL)'!E69</f>
        <v>362542</v>
      </c>
      <c r="E83" s="113">
        <v>21</v>
      </c>
      <c r="F83" s="95" t="s">
        <v>438</v>
      </c>
      <c r="G83" s="139">
        <f>'[4]6.일반(PL)'!I46</f>
        <v>0</v>
      </c>
      <c r="H83" s="139">
        <f>'[4]6.일반(PL)'!J46</f>
        <v>0</v>
      </c>
    </row>
    <row r="84" spans="1:8" ht="12.6" customHeight="1">
      <c r="A84" s="113">
        <v>2</v>
      </c>
      <c r="B84" s="35" t="s">
        <v>439</v>
      </c>
      <c r="C84" s="114">
        <f>'[4]5.신용(PL)'!D70</f>
        <v>0</v>
      </c>
      <c r="D84" s="114">
        <f>'[4]5.신용(PL)'!E70</f>
        <v>0</v>
      </c>
      <c r="E84" s="113">
        <v>22</v>
      </c>
      <c r="F84" s="95" t="s">
        <v>440</v>
      </c>
      <c r="G84" s="114">
        <f>'[4]6.일반(PL)'!I47</f>
        <v>0</v>
      </c>
      <c r="H84" s="114">
        <f>'[4]6.일반(PL)'!J47</f>
        <v>0</v>
      </c>
    </row>
    <row r="85" spans="1:8" ht="12.6" customHeight="1">
      <c r="A85" s="113">
        <v>3</v>
      </c>
      <c r="B85" s="35" t="s">
        <v>441</v>
      </c>
      <c r="C85" s="114">
        <f>'[4]5.신용(PL)'!D71</f>
        <v>0</v>
      </c>
      <c r="D85" s="114">
        <f>'[4]5.신용(PL)'!E71</f>
        <v>0</v>
      </c>
      <c r="E85" s="113">
        <v>23</v>
      </c>
      <c r="F85" s="95" t="s">
        <v>442</v>
      </c>
      <c r="G85" s="114">
        <f>'[4]5.신용(PL)'!I50+'[4]6.일반(PL)'!I48</f>
        <v>8483</v>
      </c>
      <c r="H85" s="114">
        <f>'[4]5.신용(PL)'!J50+'[4]6.일반(PL)'!J48</f>
        <v>106791</v>
      </c>
    </row>
    <row r="86" spans="1:8" ht="12.6" customHeight="1">
      <c r="A86" s="113">
        <v>4</v>
      </c>
      <c r="B86" s="95" t="s">
        <v>443</v>
      </c>
      <c r="C86" s="114">
        <f>'[4]5.신용(PL)'!D72</f>
        <v>31989</v>
      </c>
      <c r="D86" s="114">
        <f>'[4]5.신용(PL)'!E72</f>
        <v>38476</v>
      </c>
      <c r="E86" s="113">
        <v>24</v>
      </c>
      <c r="F86" s="95" t="s">
        <v>444</v>
      </c>
      <c r="G86" s="114">
        <f>'[4]6.일반(PL)'!I49</f>
        <v>0</v>
      </c>
      <c r="H86" s="114">
        <f>'[4]6.일반(PL)'!J49</f>
        <v>0</v>
      </c>
    </row>
    <row r="87" spans="1:8" ht="12.6" customHeight="1">
      <c r="A87" s="128">
        <v>5</v>
      </c>
      <c r="B87" s="129" t="s">
        <v>445</v>
      </c>
      <c r="C87" s="130">
        <f>'[4]5.신용(PL)'!D73</f>
        <v>49038</v>
      </c>
      <c r="D87" s="130">
        <f>'[4]5.신용(PL)'!E73</f>
        <v>39451</v>
      </c>
      <c r="E87" s="113">
        <v>25</v>
      </c>
      <c r="F87" s="95" t="s">
        <v>446</v>
      </c>
      <c r="G87" s="114">
        <f>'[4]5.신용(PL)'!I52+'[4]6.일반(PL)'!I52</f>
        <v>0</v>
      </c>
      <c r="H87" s="114">
        <f>'[4]5.신용(PL)'!J52+'[4]6.일반(PL)'!J52</f>
        <v>0</v>
      </c>
    </row>
    <row r="88" spans="1:8" ht="12.6" customHeight="1">
      <c r="A88" s="113">
        <v>6</v>
      </c>
      <c r="B88" s="35" t="s">
        <v>447</v>
      </c>
      <c r="C88" s="114">
        <f>'[4]5.신용(PL)'!D74</f>
        <v>117978</v>
      </c>
      <c r="D88" s="114">
        <f>'[4]5.신용(PL)'!E74</f>
        <v>122087</v>
      </c>
      <c r="E88" s="113">
        <v>26</v>
      </c>
      <c r="F88" s="95" t="s">
        <v>448</v>
      </c>
      <c r="G88" s="114">
        <f>'[4]5.신용(PL)'!I53+'[4]6.일반(PL)'!I53</f>
        <v>0</v>
      </c>
      <c r="H88" s="114">
        <f>'[4]5.신용(PL)'!J53+'[4]6.일반(PL)'!J53</f>
        <v>0</v>
      </c>
    </row>
    <row r="89" spans="1:8" ht="12.6" customHeight="1">
      <c r="A89" s="113">
        <v>7</v>
      </c>
      <c r="B89" s="65" t="s">
        <v>449</v>
      </c>
      <c r="C89" s="114">
        <f>'[4]5.신용(PL)'!D75</f>
        <v>66225</v>
      </c>
      <c r="D89" s="114">
        <f>'[4]5.신용(PL)'!E75</f>
        <v>0</v>
      </c>
      <c r="E89" s="113"/>
      <c r="F89" s="95"/>
      <c r="G89" s="114"/>
      <c r="H89" s="114"/>
    </row>
    <row r="90" spans="1:8" ht="12.6" customHeight="1">
      <c r="A90" s="119">
        <v>8</v>
      </c>
      <c r="B90" s="79" t="s">
        <v>450</v>
      </c>
      <c r="C90" s="120">
        <f>'[4]5.신용(PL)'!D76</f>
        <v>0</v>
      </c>
      <c r="D90" s="120">
        <f>'[4]5.신용(PL)'!E76</f>
        <v>0</v>
      </c>
      <c r="E90" s="113"/>
      <c r="F90" s="95"/>
      <c r="G90" s="114"/>
      <c r="H90" s="114"/>
    </row>
    <row r="91" spans="1:8" ht="12.6" customHeight="1">
      <c r="A91" s="131" t="s">
        <v>213</v>
      </c>
      <c r="B91" s="112" t="s">
        <v>451</v>
      </c>
      <c r="C91" s="107">
        <f>SUM(C92:C95)</f>
        <v>36098846</v>
      </c>
      <c r="D91" s="107">
        <f>SUM(D92:D95)</f>
        <v>29476997</v>
      </c>
      <c r="E91" s="113">
        <v>27</v>
      </c>
      <c r="F91" s="95" t="s">
        <v>452</v>
      </c>
      <c r="G91" s="114">
        <f>'[4]5.신용(PL)'!I54+'[4]6.일반(PL)'!I55</f>
        <v>0</v>
      </c>
      <c r="H91" s="114">
        <f>'[4]5.신용(PL)'!J54+'[4]6.일반(PL)'!J55</f>
        <v>0</v>
      </c>
    </row>
    <row r="92" spans="1:8" ht="12.6" customHeight="1">
      <c r="A92" s="108">
        <v>1</v>
      </c>
      <c r="B92" s="109" t="s">
        <v>453</v>
      </c>
      <c r="C92" s="118">
        <f>'[4]6.일반(PL)'!D20</f>
        <v>35970250</v>
      </c>
      <c r="D92" s="118">
        <f>'[4]6.일반(PL)'!E20</f>
        <v>28918518</v>
      </c>
      <c r="E92" s="113">
        <v>28</v>
      </c>
      <c r="F92" s="95" t="s">
        <v>454</v>
      </c>
      <c r="G92" s="114">
        <f>'[4]5.신용(PL)'!I55+'[4]6.일반(PL)'!I56</f>
        <v>0</v>
      </c>
      <c r="H92" s="114">
        <f>'[4]5.신용(PL)'!J55+'[4]6.일반(PL)'!J56</f>
        <v>0</v>
      </c>
    </row>
    <row r="93" spans="1:8" ht="12.6" customHeight="1">
      <c r="A93" s="113">
        <v>2</v>
      </c>
      <c r="B93" s="95" t="s">
        <v>455</v>
      </c>
      <c r="C93" s="114">
        <f>'[4]6.일반(PL)'!D21</f>
        <v>145423</v>
      </c>
      <c r="D93" s="114">
        <f>'[4]6.일반(PL)'!E21</f>
        <v>575904</v>
      </c>
      <c r="E93" s="113">
        <v>29</v>
      </c>
      <c r="F93" s="95" t="s">
        <v>456</v>
      </c>
      <c r="G93" s="114">
        <f>'[4]6.일반(PL)'!I57</f>
        <v>0</v>
      </c>
      <c r="H93" s="114">
        <f>'[4]6.일반(PL)'!J57</f>
        <v>0</v>
      </c>
    </row>
    <row r="94" spans="1:8" ht="12.6" customHeight="1">
      <c r="A94" s="113">
        <v>3</v>
      </c>
      <c r="B94" s="95" t="s">
        <v>457</v>
      </c>
      <c r="C94" s="114">
        <f>'[4]6.일반(PL)'!D22</f>
        <v>-16827</v>
      </c>
      <c r="D94" s="114">
        <f>'[4]6.일반(PL)'!E22</f>
        <v>-17425</v>
      </c>
      <c r="E94" s="113">
        <v>30</v>
      </c>
      <c r="F94" s="88" t="s">
        <v>458</v>
      </c>
      <c r="G94" s="120">
        <f>'[4]5.신용(PL)'!I56+'[4]6.일반(PL)'!I58</f>
        <v>61587</v>
      </c>
      <c r="H94" s="120">
        <f>'[4]5.신용(PL)'!J56+'[4]6.일반(PL)'!J58</f>
        <v>58789</v>
      </c>
    </row>
    <row r="95" spans="1:8" ht="12.6" customHeight="1">
      <c r="A95" s="119">
        <v>4</v>
      </c>
      <c r="B95" s="88" t="s">
        <v>459</v>
      </c>
      <c r="C95" s="120">
        <f>'[4]6.일반(PL)'!D23</f>
        <v>0</v>
      </c>
      <c r="D95" s="120">
        <f>'[4]6.일반(PL)'!E23</f>
        <v>0</v>
      </c>
      <c r="E95" s="596" t="s">
        <v>460</v>
      </c>
      <c r="F95" s="597"/>
      <c r="G95" s="107">
        <f>SUM(G13+G14+G23)-SUM(G15+G61)</f>
        <v>1130828</v>
      </c>
      <c r="H95" s="107">
        <f>SUM(H13+H14+H23)-SUM(H15+H61)</f>
        <v>826332</v>
      </c>
    </row>
    <row r="96" spans="1:8" ht="12.6" customHeight="1">
      <c r="A96" s="131" t="s">
        <v>248</v>
      </c>
      <c r="B96" s="112" t="s">
        <v>461</v>
      </c>
      <c r="C96" s="107">
        <f>C97</f>
        <v>11038</v>
      </c>
      <c r="D96" s="107">
        <f>D97</f>
        <v>81554</v>
      </c>
      <c r="E96" s="596" t="s">
        <v>462</v>
      </c>
      <c r="F96" s="597"/>
      <c r="G96" s="107">
        <f>'[4]6.일반(PL)'!I61+'[4]5.신용(PL)'!I61</f>
        <v>112069</v>
      </c>
      <c r="H96" s="107">
        <f>'[4]6.일반(PL)'!J61+'[4]5.신용(PL)'!J61</f>
        <v>82039</v>
      </c>
    </row>
    <row r="97" spans="1:11" ht="12.6" customHeight="1">
      <c r="A97" s="133">
        <v>1</v>
      </c>
      <c r="B97" s="116" t="s">
        <v>463</v>
      </c>
      <c r="C97" s="125">
        <f>'[4]6.일반(PL)'!D24</f>
        <v>11038</v>
      </c>
      <c r="D97" s="125">
        <f>'[4]6.일반(PL)'!E24</f>
        <v>81554</v>
      </c>
      <c r="E97" s="596" t="s">
        <v>464</v>
      </c>
      <c r="F97" s="597"/>
      <c r="G97" s="107">
        <f>G95-G96</f>
        <v>1018759</v>
      </c>
      <c r="H97" s="107">
        <f>H95-H96</f>
        <v>744293</v>
      </c>
    </row>
    <row r="98" spans="1:11" ht="12.6" customHeight="1">
      <c r="A98" s="131" t="s">
        <v>263</v>
      </c>
      <c r="B98" s="140" t="s">
        <v>465</v>
      </c>
      <c r="C98" s="107">
        <f>C99</f>
        <v>0</v>
      </c>
      <c r="D98" s="107">
        <f>D99</f>
        <v>0</v>
      </c>
      <c r="E98" s="596" t="s">
        <v>466</v>
      </c>
      <c r="F98" s="597"/>
      <c r="G98" s="107"/>
      <c r="H98" s="107"/>
    </row>
    <row r="99" spans="1:11" ht="12.6" customHeight="1">
      <c r="A99" s="133">
        <v>1</v>
      </c>
      <c r="B99" s="116" t="s">
        <v>467</v>
      </c>
      <c r="C99" s="125">
        <f>'[4]6.일반(PL)'!D25</f>
        <v>0</v>
      </c>
      <c r="D99" s="125">
        <f>'[4]6.일반(PL)'!E25</f>
        <v>0</v>
      </c>
      <c r="E99" s="122"/>
      <c r="F99" s="141" t="s">
        <v>468</v>
      </c>
      <c r="G99" s="142"/>
      <c r="H99" s="142"/>
    </row>
    <row r="100" spans="1:11" ht="12.6" customHeight="1">
      <c r="A100" s="143" t="s">
        <v>469</v>
      </c>
      <c r="B100" s="112" t="s">
        <v>470</v>
      </c>
      <c r="C100" s="107">
        <f>SUM(C101:C104,G7:G12)</f>
        <v>6175142</v>
      </c>
      <c r="D100" s="107">
        <f>SUM(D101:D104,H7:H12)</f>
        <v>5296831</v>
      </c>
      <c r="E100" s="596" t="s">
        <v>471</v>
      </c>
      <c r="F100" s="597"/>
      <c r="G100" s="24">
        <f>G97+G98</f>
        <v>1018759</v>
      </c>
      <c r="H100" s="24">
        <f>H97+H98</f>
        <v>744293</v>
      </c>
      <c r="K100" s="144"/>
    </row>
    <row r="101" spans="1:11" ht="12.6" customHeight="1">
      <c r="A101" s="108">
        <v>1</v>
      </c>
      <c r="B101" s="109" t="s">
        <v>472</v>
      </c>
      <c r="C101" s="118">
        <f>'[4]5.신용(PL)'!I8+'[4]6.일반(PL)'!D28</f>
        <v>2995116</v>
      </c>
      <c r="D101" s="118">
        <f>'[4]5.신용(PL)'!J8+'[4]6.일반(PL)'!E28</f>
        <v>2977676</v>
      </c>
      <c r="E101" s="145"/>
      <c r="F101" s="146"/>
      <c r="G101" s="147"/>
      <c r="H101" s="147"/>
      <c r="K101" s="136"/>
    </row>
    <row r="102" spans="1:11" ht="12.6" customHeight="1">
      <c r="A102" s="113">
        <v>2</v>
      </c>
      <c r="B102" s="95" t="s">
        <v>473</v>
      </c>
      <c r="C102" s="114">
        <f>'[4]5.신용(PL)'!I9+'[4]6.일반(PL)'!D29</f>
        <v>291431</v>
      </c>
      <c r="D102" s="114">
        <f>'[4]5.신용(PL)'!J9+'[4]6.일반(PL)'!E29</f>
        <v>25328</v>
      </c>
      <c r="E102" s="596" t="s">
        <v>474</v>
      </c>
      <c r="F102" s="597"/>
      <c r="G102" s="142"/>
      <c r="H102" s="142"/>
    </row>
    <row r="103" spans="1:11" ht="12.6" customHeight="1">
      <c r="A103" s="113">
        <v>3</v>
      </c>
      <c r="B103" s="95" t="s">
        <v>475</v>
      </c>
      <c r="C103" s="114">
        <f>'[4]5.신용(PL)'!I10+'[4]6.일반(PL)'!D30</f>
        <v>0</v>
      </c>
      <c r="D103" s="114">
        <f>'[4]5.신용(PL)'!J10+'[4]6.일반(PL)'!E30</f>
        <v>0</v>
      </c>
      <c r="E103" s="148"/>
      <c r="F103" s="149" t="s">
        <v>476</v>
      </c>
      <c r="G103" s="150"/>
      <c r="H103" s="150"/>
    </row>
    <row r="104" spans="1:11" ht="12.6" customHeight="1">
      <c r="A104" s="119">
        <v>4</v>
      </c>
      <c r="B104" s="88" t="s">
        <v>477</v>
      </c>
      <c r="C104" s="120">
        <f>'[4]5.신용(PL)'!I11+'[4]6.일반(PL)'!D31</f>
        <v>30375</v>
      </c>
      <c r="D104" s="120">
        <f>'[4]5.신용(PL)'!J11+'[4]6.일반(PL)'!E31</f>
        <v>35087</v>
      </c>
      <c r="E104" s="151"/>
      <c r="F104" s="152" t="s">
        <v>478</v>
      </c>
      <c r="G104" s="153"/>
      <c r="H104" s="153"/>
    </row>
  </sheetData>
  <mergeCells count="19">
    <mergeCell ref="A58:B58"/>
    <mergeCell ref="A1:H1"/>
    <mergeCell ref="A2:H2"/>
    <mergeCell ref="A3:H3"/>
    <mergeCell ref="A4:B4"/>
    <mergeCell ref="A5:B6"/>
    <mergeCell ref="E5:F6"/>
    <mergeCell ref="A7:B7"/>
    <mergeCell ref="E13:F13"/>
    <mergeCell ref="E14:F14"/>
    <mergeCell ref="E15:F15"/>
    <mergeCell ref="E23:F23"/>
    <mergeCell ref="E102:F102"/>
    <mergeCell ref="E61:F61"/>
    <mergeCell ref="E95:F95"/>
    <mergeCell ref="E96:F96"/>
    <mergeCell ref="E97:F97"/>
    <mergeCell ref="E98:F98"/>
    <mergeCell ref="E100:F100"/>
  </mergeCells>
  <phoneticPr fontId="1" type="noConversion"/>
  <pageMargins left="0.39370078740157483" right="0.39370078740157483" top="0.59055118110236227" bottom="0.31496062992125984" header="0.51181102362204722" footer="0.51181102362204722"/>
  <pageSetup paperSize="9" scale="74" fitToHeight="0" orientation="portrait" r:id="rId1"/>
  <headerFooter alignWithMargins="0">
    <oddFooter>&amp;C-34-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theme="0"/>
  </sheetPr>
  <dimension ref="A1:J76"/>
  <sheetViews>
    <sheetView showGridLines="0" showZeros="0" zoomScale="85" workbookViewId="0">
      <selection activeCell="O11" sqref="O11:O12"/>
    </sheetView>
  </sheetViews>
  <sheetFormatPr defaultRowHeight="19.5" customHeight="1"/>
  <cols>
    <col min="1" max="1" width="3" style="19" customWidth="1"/>
    <col min="2" max="2" width="18" style="19" customWidth="1"/>
    <col min="3" max="3" width="8.625" style="251" hidden="1" customWidth="1"/>
    <col min="4" max="4" width="16.25" style="19" customWidth="1"/>
    <col min="5" max="5" width="17.75" style="19" customWidth="1"/>
    <col min="6" max="6" width="3.5" style="19" customWidth="1"/>
    <col min="7" max="7" width="17.875" style="19" customWidth="1"/>
    <col min="8" max="8" width="7.25" style="451" hidden="1" customWidth="1"/>
    <col min="9" max="9" width="19" style="19" customWidth="1"/>
    <col min="10" max="10" width="19.5" style="19" customWidth="1"/>
    <col min="11" max="256" width="9" style="19"/>
    <col min="257" max="257" width="3" style="19" customWidth="1"/>
    <col min="258" max="258" width="18" style="19" customWidth="1"/>
    <col min="259" max="259" width="0" style="19" hidden="1" customWidth="1"/>
    <col min="260" max="260" width="16.25" style="19" customWidth="1"/>
    <col min="261" max="261" width="17.75" style="19" customWidth="1"/>
    <col min="262" max="262" width="3.5" style="19" customWidth="1"/>
    <col min="263" max="263" width="17.875" style="19" customWidth="1"/>
    <col min="264" max="264" width="0" style="19" hidden="1" customWidth="1"/>
    <col min="265" max="265" width="19" style="19" customWidth="1"/>
    <col min="266" max="266" width="19.5" style="19" customWidth="1"/>
    <col min="267" max="512" width="9" style="19"/>
    <col min="513" max="513" width="3" style="19" customWidth="1"/>
    <col min="514" max="514" width="18" style="19" customWidth="1"/>
    <col min="515" max="515" width="0" style="19" hidden="1" customWidth="1"/>
    <col min="516" max="516" width="16.25" style="19" customWidth="1"/>
    <col min="517" max="517" width="17.75" style="19" customWidth="1"/>
    <col min="518" max="518" width="3.5" style="19" customWidth="1"/>
    <col min="519" max="519" width="17.875" style="19" customWidth="1"/>
    <col min="520" max="520" width="0" style="19" hidden="1" customWidth="1"/>
    <col min="521" max="521" width="19" style="19" customWidth="1"/>
    <col min="522" max="522" width="19.5" style="19" customWidth="1"/>
    <col min="523" max="768" width="9" style="19"/>
    <col min="769" max="769" width="3" style="19" customWidth="1"/>
    <col min="770" max="770" width="18" style="19" customWidth="1"/>
    <col min="771" max="771" width="0" style="19" hidden="1" customWidth="1"/>
    <col min="772" max="772" width="16.25" style="19" customWidth="1"/>
    <col min="773" max="773" width="17.75" style="19" customWidth="1"/>
    <col min="774" max="774" width="3.5" style="19" customWidth="1"/>
    <col min="775" max="775" width="17.875" style="19" customWidth="1"/>
    <col min="776" max="776" width="0" style="19" hidden="1" customWidth="1"/>
    <col min="777" max="777" width="19" style="19" customWidth="1"/>
    <col min="778" max="778" width="19.5" style="19" customWidth="1"/>
    <col min="779" max="1024" width="9" style="19"/>
    <col min="1025" max="1025" width="3" style="19" customWidth="1"/>
    <col min="1026" max="1026" width="18" style="19" customWidth="1"/>
    <col min="1027" max="1027" width="0" style="19" hidden="1" customWidth="1"/>
    <col min="1028" max="1028" width="16.25" style="19" customWidth="1"/>
    <col min="1029" max="1029" width="17.75" style="19" customWidth="1"/>
    <col min="1030" max="1030" width="3.5" style="19" customWidth="1"/>
    <col min="1031" max="1031" width="17.875" style="19" customWidth="1"/>
    <col min="1032" max="1032" width="0" style="19" hidden="1" customWidth="1"/>
    <col min="1033" max="1033" width="19" style="19" customWidth="1"/>
    <col min="1034" max="1034" width="19.5" style="19" customWidth="1"/>
    <col min="1035" max="1280" width="9" style="19"/>
    <col min="1281" max="1281" width="3" style="19" customWidth="1"/>
    <col min="1282" max="1282" width="18" style="19" customWidth="1"/>
    <col min="1283" max="1283" width="0" style="19" hidden="1" customWidth="1"/>
    <col min="1284" max="1284" width="16.25" style="19" customWidth="1"/>
    <col min="1285" max="1285" width="17.75" style="19" customWidth="1"/>
    <col min="1286" max="1286" width="3.5" style="19" customWidth="1"/>
    <col min="1287" max="1287" width="17.875" style="19" customWidth="1"/>
    <col min="1288" max="1288" width="0" style="19" hidden="1" customWidth="1"/>
    <col min="1289" max="1289" width="19" style="19" customWidth="1"/>
    <col min="1290" max="1290" width="19.5" style="19" customWidth="1"/>
    <col min="1291" max="1536" width="9" style="19"/>
    <col min="1537" max="1537" width="3" style="19" customWidth="1"/>
    <col min="1538" max="1538" width="18" style="19" customWidth="1"/>
    <col min="1539" max="1539" width="0" style="19" hidden="1" customWidth="1"/>
    <col min="1540" max="1540" width="16.25" style="19" customWidth="1"/>
    <col min="1541" max="1541" width="17.75" style="19" customWidth="1"/>
    <col min="1542" max="1542" width="3.5" style="19" customWidth="1"/>
    <col min="1543" max="1543" width="17.875" style="19" customWidth="1"/>
    <col min="1544" max="1544" width="0" style="19" hidden="1" customWidth="1"/>
    <col min="1545" max="1545" width="19" style="19" customWidth="1"/>
    <col min="1546" max="1546" width="19.5" style="19" customWidth="1"/>
    <col min="1547" max="1792" width="9" style="19"/>
    <col min="1793" max="1793" width="3" style="19" customWidth="1"/>
    <col min="1794" max="1794" width="18" style="19" customWidth="1"/>
    <col min="1795" max="1795" width="0" style="19" hidden="1" customWidth="1"/>
    <col min="1796" max="1796" width="16.25" style="19" customWidth="1"/>
    <col min="1797" max="1797" width="17.75" style="19" customWidth="1"/>
    <col min="1798" max="1798" width="3.5" style="19" customWidth="1"/>
    <col min="1799" max="1799" width="17.875" style="19" customWidth="1"/>
    <col min="1800" max="1800" width="0" style="19" hidden="1" customWidth="1"/>
    <col min="1801" max="1801" width="19" style="19" customWidth="1"/>
    <col min="1802" max="1802" width="19.5" style="19" customWidth="1"/>
    <col min="1803" max="2048" width="9" style="19"/>
    <col min="2049" max="2049" width="3" style="19" customWidth="1"/>
    <col min="2050" max="2050" width="18" style="19" customWidth="1"/>
    <col min="2051" max="2051" width="0" style="19" hidden="1" customWidth="1"/>
    <col min="2052" max="2052" width="16.25" style="19" customWidth="1"/>
    <col min="2053" max="2053" width="17.75" style="19" customWidth="1"/>
    <col min="2054" max="2054" width="3.5" style="19" customWidth="1"/>
    <col min="2055" max="2055" width="17.875" style="19" customWidth="1"/>
    <col min="2056" max="2056" width="0" style="19" hidden="1" customWidth="1"/>
    <col min="2057" max="2057" width="19" style="19" customWidth="1"/>
    <col min="2058" max="2058" width="19.5" style="19" customWidth="1"/>
    <col min="2059" max="2304" width="9" style="19"/>
    <col min="2305" max="2305" width="3" style="19" customWidth="1"/>
    <col min="2306" max="2306" width="18" style="19" customWidth="1"/>
    <col min="2307" max="2307" width="0" style="19" hidden="1" customWidth="1"/>
    <col min="2308" max="2308" width="16.25" style="19" customWidth="1"/>
    <col min="2309" max="2309" width="17.75" style="19" customWidth="1"/>
    <col min="2310" max="2310" width="3.5" style="19" customWidth="1"/>
    <col min="2311" max="2311" width="17.875" style="19" customWidth="1"/>
    <col min="2312" max="2312" width="0" style="19" hidden="1" customWidth="1"/>
    <col min="2313" max="2313" width="19" style="19" customWidth="1"/>
    <col min="2314" max="2314" width="19.5" style="19" customWidth="1"/>
    <col min="2315" max="2560" width="9" style="19"/>
    <col min="2561" max="2561" width="3" style="19" customWidth="1"/>
    <col min="2562" max="2562" width="18" style="19" customWidth="1"/>
    <col min="2563" max="2563" width="0" style="19" hidden="1" customWidth="1"/>
    <col min="2564" max="2564" width="16.25" style="19" customWidth="1"/>
    <col min="2565" max="2565" width="17.75" style="19" customWidth="1"/>
    <col min="2566" max="2566" width="3.5" style="19" customWidth="1"/>
    <col min="2567" max="2567" width="17.875" style="19" customWidth="1"/>
    <col min="2568" max="2568" width="0" style="19" hidden="1" customWidth="1"/>
    <col min="2569" max="2569" width="19" style="19" customWidth="1"/>
    <col min="2570" max="2570" width="19.5" style="19" customWidth="1"/>
    <col min="2571" max="2816" width="9" style="19"/>
    <col min="2817" max="2817" width="3" style="19" customWidth="1"/>
    <col min="2818" max="2818" width="18" style="19" customWidth="1"/>
    <col min="2819" max="2819" width="0" style="19" hidden="1" customWidth="1"/>
    <col min="2820" max="2820" width="16.25" style="19" customWidth="1"/>
    <col min="2821" max="2821" width="17.75" style="19" customWidth="1"/>
    <col min="2822" max="2822" width="3.5" style="19" customWidth="1"/>
    <col min="2823" max="2823" width="17.875" style="19" customWidth="1"/>
    <col min="2824" max="2824" width="0" style="19" hidden="1" customWidth="1"/>
    <col min="2825" max="2825" width="19" style="19" customWidth="1"/>
    <col min="2826" max="2826" width="19.5" style="19" customWidth="1"/>
    <col min="2827" max="3072" width="9" style="19"/>
    <col min="3073" max="3073" width="3" style="19" customWidth="1"/>
    <col min="3074" max="3074" width="18" style="19" customWidth="1"/>
    <col min="3075" max="3075" width="0" style="19" hidden="1" customWidth="1"/>
    <col min="3076" max="3076" width="16.25" style="19" customWidth="1"/>
    <col min="3077" max="3077" width="17.75" style="19" customWidth="1"/>
    <col min="3078" max="3078" width="3.5" style="19" customWidth="1"/>
    <col min="3079" max="3079" width="17.875" style="19" customWidth="1"/>
    <col min="3080" max="3080" width="0" style="19" hidden="1" customWidth="1"/>
    <col min="3081" max="3081" width="19" style="19" customWidth="1"/>
    <col min="3082" max="3082" width="19.5" style="19" customWidth="1"/>
    <col min="3083" max="3328" width="9" style="19"/>
    <col min="3329" max="3329" width="3" style="19" customWidth="1"/>
    <col min="3330" max="3330" width="18" style="19" customWidth="1"/>
    <col min="3331" max="3331" width="0" style="19" hidden="1" customWidth="1"/>
    <col min="3332" max="3332" width="16.25" style="19" customWidth="1"/>
    <col min="3333" max="3333" width="17.75" style="19" customWidth="1"/>
    <col min="3334" max="3334" width="3.5" style="19" customWidth="1"/>
    <col min="3335" max="3335" width="17.875" style="19" customWidth="1"/>
    <col min="3336" max="3336" width="0" style="19" hidden="1" customWidth="1"/>
    <col min="3337" max="3337" width="19" style="19" customWidth="1"/>
    <col min="3338" max="3338" width="19.5" style="19" customWidth="1"/>
    <col min="3339" max="3584" width="9" style="19"/>
    <col min="3585" max="3585" width="3" style="19" customWidth="1"/>
    <col min="3586" max="3586" width="18" style="19" customWidth="1"/>
    <col min="3587" max="3587" width="0" style="19" hidden="1" customWidth="1"/>
    <col min="3588" max="3588" width="16.25" style="19" customWidth="1"/>
    <col min="3589" max="3589" width="17.75" style="19" customWidth="1"/>
    <col min="3590" max="3590" width="3.5" style="19" customWidth="1"/>
    <col min="3591" max="3591" width="17.875" style="19" customWidth="1"/>
    <col min="3592" max="3592" width="0" style="19" hidden="1" customWidth="1"/>
    <col min="3593" max="3593" width="19" style="19" customWidth="1"/>
    <col min="3594" max="3594" width="19.5" style="19" customWidth="1"/>
    <col min="3595" max="3840" width="9" style="19"/>
    <col min="3841" max="3841" width="3" style="19" customWidth="1"/>
    <col min="3842" max="3842" width="18" style="19" customWidth="1"/>
    <col min="3843" max="3843" width="0" style="19" hidden="1" customWidth="1"/>
    <col min="3844" max="3844" width="16.25" style="19" customWidth="1"/>
    <col min="3845" max="3845" width="17.75" style="19" customWidth="1"/>
    <col min="3846" max="3846" width="3.5" style="19" customWidth="1"/>
    <col min="3847" max="3847" width="17.875" style="19" customWidth="1"/>
    <col min="3848" max="3848" width="0" style="19" hidden="1" customWidth="1"/>
    <col min="3849" max="3849" width="19" style="19" customWidth="1"/>
    <col min="3850" max="3850" width="19.5" style="19" customWidth="1"/>
    <col min="3851" max="4096" width="9" style="19"/>
    <col min="4097" max="4097" width="3" style="19" customWidth="1"/>
    <col min="4098" max="4098" width="18" style="19" customWidth="1"/>
    <col min="4099" max="4099" width="0" style="19" hidden="1" customWidth="1"/>
    <col min="4100" max="4100" width="16.25" style="19" customWidth="1"/>
    <col min="4101" max="4101" width="17.75" style="19" customWidth="1"/>
    <col min="4102" max="4102" width="3.5" style="19" customWidth="1"/>
    <col min="4103" max="4103" width="17.875" style="19" customWidth="1"/>
    <col min="4104" max="4104" width="0" style="19" hidden="1" customWidth="1"/>
    <col min="4105" max="4105" width="19" style="19" customWidth="1"/>
    <col min="4106" max="4106" width="19.5" style="19" customWidth="1"/>
    <col min="4107" max="4352" width="9" style="19"/>
    <col min="4353" max="4353" width="3" style="19" customWidth="1"/>
    <col min="4354" max="4354" width="18" style="19" customWidth="1"/>
    <col min="4355" max="4355" width="0" style="19" hidden="1" customWidth="1"/>
    <col min="4356" max="4356" width="16.25" style="19" customWidth="1"/>
    <col min="4357" max="4357" width="17.75" style="19" customWidth="1"/>
    <col min="4358" max="4358" width="3.5" style="19" customWidth="1"/>
    <col min="4359" max="4359" width="17.875" style="19" customWidth="1"/>
    <col min="4360" max="4360" width="0" style="19" hidden="1" customWidth="1"/>
    <col min="4361" max="4361" width="19" style="19" customWidth="1"/>
    <col min="4362" max="4362" width="19.5" style="19" customWidth="1"/>
    <col min="4363" max="4608" width="9" style="19"/>
    <col min="4609" max="4609" width="3" style="19" customWidth="1"/>
    <col min="4610" max="4610" width="18" style="19" customWidth="1"/>
    <col min="4611" max="4611" width="0" style="19" hidden="1" customWidth="1"/>
    <col min="4612" max="4612" width="16.25" style="19" customWidth="1"/>
    <col min="4613" max="4613" width="17.75" style="19" customWidth="1"/>
    <col min="4614" max="4614" width="3.5" style="19" customWidth="1"/>
    <col min="4615" max="4615" width="17.875" style="19" customWidth="1"/>
    <col min="4616" max="4616" width="0" style="19" hidden="1" customWidth="1"/>
    <col min="4617" max="4617" width="19" style="19" customWidth="1"/>
    <col min="4618" max="4618" width="19.5" style="19" customWidth="1"/>
    <col min="4619" max="4864" width="9" style="19"/>
    <col min="4865" max="4865" width="3" style="19" customWidth="1"/>
    <col min="4866" max="4866" width="18" style="19" customWidth="1"/>
    <col min="4867" max="4867" width="0" style="19" hidden="1" customWidth="1"/>
    <col min="4868" max="4868" width="16.25" style="19" customWidth="1"/>
    <col min="4869" max="4869" width="17.75" style="19" customWidth="1"/>
    <col min="4870" max="4870" width="3.5" style="19" customWidth="1"/>
    <col min="4871" max="4871" width="17.875" style="19" customWidth="1"/>
    <col min="4872" max="4872" width="0" style="19" hidden="1" customWidth="1"/>
    <col min="4873" max="4873" width="19" style="19" customWidth="1"/>
    <col min="4874" max="4874" width="19.5" style="19" customWidth="1"/>
    <col min="4875" max="5120" width="9" style="19"/>
    <col min="5121" max="5121" width="3" style="19" customWidth="1"/>
    <col min="5122" max="5122" width="18" style="19" customWidth="1"/>
    <col min="5123" max="5123" width="0" style="19" hidden="1" customWidth="1"/>
    <col min="5124" max="5124" width="16.25" style="19" customWidth="1"/>
    <col min="5125" max="5125" width="17.75" style="19" customWidth="1"/>
    <col min="5126" max="5126" width="3.5" style="19" customWidth="1"/>
    <col min="5127" max="5127" width="17.875" style="19" customWidth="1"/>
    <col min="5128" max="5128" width="0" style="19" hidden="1" customWidth="1"/>
    <col min="5129" max="5129" width="19" style="19" customWidth="1"/>
    <col min="5130" max="5130" width="19.5" style="19" customWidth="1"/>
    <col min="5131" max="5376" width="9" style="19"/>
    <col min="5377" max="5377" width="3" style="19" customWidth="1"/>
    <col min="5378" max="5378" width="18" style="19" customWidth="1"/>
    <col min="5379" max="5379" width="0" style="19" hidden="1" customWidth="1"/>
    <col min="5380" max="5380" width="16.25" style="19" customWidth="1"/>
    <col min="5381" max="5381" width="17.75" style="19" customWidth="1"/>
    <col min="5382" max="5382" width="3.5" style="19" customWidth="1"/>
    <col min="5383" max="5383" width="17.875" style="19" customWidth="1"/>
    <col min="5384" max="5384" width="0" style="19" hidden="1" customWidth="1"/>
    <col min="5385" max="5385" width="19" style="19" customWidth="1"/>
    <col min="5386" max="5386" width="19.5" style="19" customWidth="1"/>
    <col min="5387" max="5632" width="9" style="19"/>
    <col min="5633" max="5633" width="3" style="19" customWidth="1"/>
    <col min="5634" max="5634" width="18" style="19" customWidth="1"/>
    <col min="5635" max="5635" width="0" style="19" hidden="1" customWidth="1"/>
    <col min="5636" max="5636" width="16.25" style="19" customWidth="1"/>
    <col min="5637" max="5637" width="17.75" style="19" customWidth="1"/>
    <col min="5638" max="5638" width="3.5" style="19" customWidth="1"/>
    <col min="5639" max="5639" width="17.875" style="19" customWidth="1"/>
    <col min="5640" max="5640" width="0" style="19" hidden="1" customWidth="1"/>
    <col min="5641" max="5641" width="19" style="19" customWidth="1"/>
    <col min="5642" max="5642" width="19.5" style="19" customWidth="1"/>
    <col min="5643" max="5888" width="9" style="19"/>
    <col min="5889" max="5889" width="3" style="19" customWidth="1"/>
    <col min="5890" max="5890" width="18" style="19" customWidth="1"/>
    <col min="5891" max="5891" width="0" style="19" hidden="1" customWidth="1"/>
    <col min="5892" max="5892" width="16.25" style="19" customWidth="1"/>
    <col min="5893" max="5893" width="17.75" style="19" customWidth="1"/>
    <col min="5894" max="5894" width="3.5" style="19" customWidth="1"/>
    <col min="5895" max="5895" width="17.875" style="19" customWidth="1"/>
    <col min="5896" max="5896" width="0" style="19" hidden="1" customWidth="1"/>
    <col min="5897" max="5897" width="19" style="19" customWidth="1"/>
    <col min="5898" max="5898" width="19.5" style="19" customWidth="1"/>
    <col min="5899" max="6144" width="9" style="19"/>
    <col min="6145" max="6145" width="3" style="19" customWidth="1"/>
    <col min="6146" max="6146" width="18" style="19" customWidth="1"/>
    <col min="6147" max="6147" width="0" style="19" hidden="1" customWidth="1"/>
    <col min="6148" max="6148" width="16.25" style="19" customWidth="1"/>
    <col min="6149" max="6149" width="17.75" style="19" customWidth="1"/>
    <col min="6150" max="6150" width="3.5" style="19" customWidth="1"/>
    <col min="6151" max="6151" width="17.875" style="19" customWidth="1"/>
    <col min="6152" max="6152" width="0" style="19" hidden="1" customWidth="1"/>
    <col min="6153" max="6153" width="19" style="19" customWidth="1"/>
    <col min="6154" max="6154" width="19.5" style="19" customWidth="1"/>
    <col min="6155" max="6400" width="9" style="19"/>
    <col min="6401" max="6401" width="3" style="19" customWidth="1"/>
    <col min="6402" max="6402" width="18" style="19" customWidth="1"/>
    <col min="6403" max="6403" width="0" style="19" hidden="1" customWidth="1"/>
    <col min="6404" max="6404" width="16.25" style="19" customWidth="1"/>
    <col min="6405" max="6405" width="17.75" style="19" customWidth="1"/>
    <col min="6406" max="6406" width="3.5" style="19" customWidth="1"/>
    <col min="6407" max="6407" width="17.875" style="19" customWidth="1"/>
    <col min="6408" max="6408" width="0" style="19" hidden="1" customWidth="1"/>
    <col min="6409" max="6409" width="19" style="19" customWidth="1"/>
    <col min="6410" max="6410" width="19.5" style="19" customWidth="1"/>
    <col min="6411" max="6656" width="9" style="19"/>
    <col min="6657" max="6657" width="3" style="19" customWidth="1"/>
    <col min="6658" max="6658" width="18" style="19" customWidth="1"/>
    <col min="6659" max="6659" width="0" style="19" hidden="1" customWidth="1"/>
    <col min="6660" max="6660" width="16.25" style="19" customWidth="1"/>
    <col min="6661" max="6661" width="17.75" style="19" customWidth="1"/>
    <col min="6662" max="6662" width="3.5" style="19" customWidth="1"/>
    <col min="6663" max="6663" width="17.875" style="19" customWidth="1"/>
    <col min="6664" max="6664" width="0" style="19" hidden="1" customWidth="1"/>
    <col min="6665" max="6665" width="19" style="19" customWidth="1"/>
    <col min="6666" max="6666" width="19.5" style="19" customWidth="1"/>
    <col min="6667" max="6912" width="9" style="19"/>
    <col min="6913" max="6913" width="3" style="19" customWidth="1"/>
    <col min="6914" max="6914" width="18" style="19" customWidth="1"/>
    <col min="6915" max="6915" width="0" style="19" hidden="1" customWidth="1"/>
    <col min="6916" max="6916" width="16.25" style="19" customWidth="1"/>
    <col min="6917" max="6917" width="17.75" style="19" customWidth="1"/>
    <col min="6918" max="6918" width="3.5" style="19" customWidth="1"/>
    <col min="6919" max="6919" width="17.875" style="19" customWidth="1"/>
    <col min="6920" max="6920" width="0" style="19" hidden="1" customWidth="1"/>
    <col min="6921" max="6921" width="19" style="19" customWidth="1"/>
    <col min="6922" max="6922" width="19.5" style="19" customWidth="1"/>
    <col min="6923" max="7168" width="9" style="19"/>
    <col min="7169" max="7169" width="3" style="19" customWidth="1"/>
    <col min="7170" max="7170" width="18" style="19" customWidth="1"/>
    <col min="7171" max="7171" width="0" style="19" hidden="1" customWidth="1"/>
    <col min="7172" max="7172" width="16.25" style="19" customWidth="1"/>
    <col min="7173" max="7173" width="17.75" style="19" customWidth="1"/>
    <col min="7174" max="7174" width="3.5" style="19" customWidth="1"/>
    <col min="7175" max="7175" width="17.875" style="19" customWidth="1"/>
    <col min="7176" max="7176" width="0" style="19" hidden="1" customWidth="1"/>
    <col min="7177" max="7177" width="19" style="19" customWidth="1"/>
    <col min="7178" max="7178" width="19.5" style="19" customWidth="1"/>
    <col min="7179" max="7424" width="9" style="19"/>
    <col min="7425" max="7425" width="3" style="19" customWidth="1"/>
    <col min="7426" max="7426" width="18" style="19" customWidth="1"/>
    <col min="7427" max="7427" width="0" style="19" hidden="1" customWidth="1"/>
    <col min="7428" max="7428" width="16.25" style="19" customWidth="1"/>
    <col min="7429" max="7429" width="17.75" style="19" customWidth="1"/>
    <col min="7430" max="7430" width="3.5" style="19" customWidth="1"/>
    <col min="7431" max="7431" width="17.875" style="19" customWidth="1"/>
    <col min="7432" max="7432" width="0" style="19" hidden="1" customWidth="1"/>
    <col min="7433" max="7433" width="19" style="19" customWidth="1"/>
    <col min="7434" max="7434" width="19.5" style="19" customWidth="1"/>
    <col min="7435" max="7680" width="9" style="19"/>
    <col min="7681" max="7681" width="3" style="19" customWidth="1"/>
    <col min="7682" max="7682" width="18" style="19" customWidth="1"/>
    <col min="7683" max="7683" width="0" style="19" hidden="1" customWidth="1"/>
    <col min="7684" max="7684" width="16.25" style="19" customWidth="1"/>
    <col min="7685" max="7685" width="17.75" style="19" customWidth="1"/>
    <col min="7686" max="7686" width="3.5" style="19" customWidth="1"/>
    <col min="7687" max="7687" width="17.875" style="19" customWidth="1"/>
    <col min="7688" max="7688" width="0" style="19" hidden="1" customWidth="1"/>
    <col min="7689" max="7689" width="19" style="19" customWidth="1"/>
    <col min="7690" max="7690" width="19.5" style="19" customWidth="1"/>
    <col min="7691" max="7936" width="9" style="19"/>
    <col min="7937" max="7937" width="3" style="19" customWidth="1"/>
    <col min="7938" max="7938" width="18" style="19" customWidth="1"/>
    <col min="7939" max="7939" width="0" style="19" hidden="1" customWidth="1"/>
    <col min="7940" max="7940" width="16.25" style="19" customWidth="1"/>
    <col min="7941" max="7941" width="17.75" style="19" customWidth="1"/>
    <col min="7942" max="7942" width="3.5" style="19" customWidth="1"/>
    <col min="7943" max="7943" width="17.875" style="19" customWidth="1"/>
    <col min="7944" max="7944" width="0" style="19" hidden="1" customWidth="1"/>
    <col min="7945" max="7945" width="19" style="19" customWidth="1"/>
    <col min="7946" max="7946" width="19.5" style="19" customWidth="1"/>
    <col min="7947" max="8192" width="9" style="19"/>
    <col min="8193" max="8193" width="3" style="19" customWidth="1"/>
    <col min="8194" max="8194" width="18" style="19" customWidth="1"/>
    <col min="8195" max="8195" width="0" style="19" hidden="1" customWidth="1"/>
    <col min="8196" max="8196" width="16.25" style="19" customWidth="1"/>
    <col min="8197" max="8197" width="17.75" style="19" customWidth="1"/>
    <col min="8198" max="8198" width="3.5" style="19" customWidth="1"/>
    <col min="8199" max="8199" width="17.875" style="19" customWidth="1"/>
    <col min="8200" max="8200" width="0" style="19" hidden="1" customWidth="1"/>
    <col min="8201" max="8201" width="19" style="19" customWidth="1"/>
    <col min="8202" max="8202" width="19.5" style="19" customWidth="1"/>
    <col min="8203" max="8448" width="9" style="19"/>
    <col min="8449" max="8449" width="3" style="19" customWidth="1"/>
    <col min="8450" max="8450" width="18" style="19" customWidth="1"/>
    <col min="8451" max="8451" width="0" style="19" hidden="1" customWidth="1"/>
    <col min="8452" max="8452" width="16.25" style="19" customWidth="1"/>
    <col min="8453" max="8453" width="17.75" style="19" customWidth="1"/>
    <col min="8454" max="8454" width="3.5" style="19" customWidth="1"/>
    <col min="8455" max="8455" width="17.875" style="19" customWidth="1"/>
    <col min="8456" max="8456" width="0" style="19" hidden="1" customWidth="1"/>
    <col min="8457" max="8457" width="19" style="19" customWidth="1"/>
    <col min="8458" max="8458" width="19.5" style="19" customWidth="1"/>
    <col min="8459" max="8704" width="9" style="19"/>
    <col min="8705" max="8705" width="3" style="19" customWidth="1"/>
    <col min="8706" max="8706" width="18" style="19" customWidth="1"/>
    <col min="8707" max="8707" width="0" style="19" hidden="1" customWidth="1"/>
    <col min="8708" max="8708" width="16.25" style="19" customWidth="1"/>
    <col min="8709" max="8709" width="17.75" style="19" customWidth="1"/>
    <col min="8710" max="8710" width="3.5" style="19" customWidth="1"/>
    <col min="8711" max="8711" width="17.875" style="19" customWidth="1"/>
    <col min="8712" max="8712" width="0" style="19" hidden="1" customWidth="1"/>
    <col min="8713" max="8713" width="19" style="19" customWidth="1"/>
    <col min="8714" max="8714" width="19.5" style="19" customWidth="1"/>
    <col min="8715" max="8960" width="9" style="19"/>
    <col min="8961" max="8961" width="3" style="19" customWidth="1"/>
    <col min="8962" max="8962" width="18" style="19" customWidth="1"/>
    <col min="8963" max="8963" width="0" style="19" hidden="1" customWidth="1"/>
    <col min="8964" max="8964" width="16.25" style="19" customWidth="1"/>
    <col min="8965" max="8965" width="17.75" style="19" customWidth="1"/>
    <col min="8966" max="8966" width="3.5" style="19" customWidth="1"/>
    <col min="8967" max="8967" width="17.875" style="19" customWidth="1"/>
    <col min="8968" max="8968" width="0" style="19" hidden="1" customWidth="1"/>
    <col min="8969" max="8969" width="19" style="19" customWidth="1"/>
    <col min="8970" max="8970" width="19.5" style="19" customWidth="1"/>
    <col min="8971" max="9216" width="9" style="19"/>
    <col min="9217" max="9217" width="3" style="19" customWidth="1"/>
    <col min="9218" max="9218" width="18" style="19" customWidth="1"/>
    <col min="9219" max="9219" width="0" style="19" hidden="1" customWidth="1"/>
    <col min="9220" max="9220" width="16.25" style="19" customWidth="1"/>
    <col min="9221" max="9221" width="17.75" style="19" customWidth="1"/>
    <col min="9222" max="9222" width="3.5" style="19" customWidth="1"/>
    <col min="9223" max="9223" width="17.875" style="19" customWidth="1"/>
    <col min="9224" max="9224" width="0" style="19" hidden="1" customWidth="1"/>
    <col min="9225" max="9225" width="19" style="19" customWidth="1"/>
    <col min="9226" max="9226" width="19.5" style="19" customWidth="1"/>
    <col min="9227" max="9472" width="9" style="19"/>
    <col min="9473" max="9473" width="3" style="19" customWidth="1"/>
    <col min="9474" max="9474" width="18" style="19" customWidth="1"/>
    <col min="9475" max="9475" width="0" style="19" hidden="1" customWidth="1"/>
    <col min="9476" max="9476" width="16.25" style="19" customWidth="1"/>
    <col min="9477" max="9477" width="17.75" style="19" customWidth="1"/>
    <col min="9478" max="9478" width="3.5" style="19" customWidth="1"/>
    <col min="9479" max="9479" width="17.875" style="19" customWidth="1"/>
    <col min="9480" max="9480" width="0" style="19" hidden="1" customWidth="1"/>
    <col min="9481" max="9481" width="19" style="19" customWidth="1"/>
    <col min="9482" max="9482" width="19.5" style="19" customWidth="1"/>
    <col min="9483" max="9728" width="9" style="19"/>
    <col min="9729" max="9729" width="3" style="19" customWidth="1"/>
    <col min="9730" max="9730" width="18" style="19" customWidth="1"/>
    <col min="9731" max="9731" width="0" style="19" hidden="1" customWidth="1"/>
    <col min="9732" max="9732" width="16.25" style="19" customWidth="1"/>
    <col min="9733" max="9733" width="17.75" style="19" customWidth="1"/>
    <col min="9734" max="9734" width="3.5" style="19" customWidth="1"/>
    <col min="9735" max="9735" width="17.875" style="19" customWidth="1"/>
    <col min="9736" max="9736" width="0" style="19" hidden="1" customWidth="1"/>
    <col min="9737" max="9737" width="19" style="19" customWidth="1"/>
    <col min="9738" max="9738" width="19.5" style="19" customWidth="1"/>
    <col min="9739" max="9984" width="9" style="19"/>
    <col min="9985" max="9985" width="3" style="19" customWidth="1"/>
    <col min="9986" max="9986" width="18" style="19" customWidth="1"/>
    <col min="9987" max="9987" width="0" style="19" hidden="1" customWidth="1"/>
    <col min="9988" max="9988" width="16.25" style="19" customWidth="1"/>
    <col min="9989" max="9989" width="17.75" style="19" customWidth="1"/>
    <col min="9990" max="9990" width="3.5" style="19" customWidth="1"/>
    <col min="9991" max="9991" width="17.875" style="19" customWidth="1"/>
    <col min="9992" max="9992" width="0" style="19" hidden="1" customWidth="1"/>
    <col min="9993" max="9993" width="19" style="19" customWidth="1"/>
    <col min="9994" max="9994" width="19.5" style="19" customWidth="1"/>
    <col min="9995" max="10240" width="9" style="19"/>
    <col min="10241" max="10241" width="3" style="19" customWidth="1"/>
    <col min="10242" max="10242" width="18" style="19" customWidth="1"/>
    <col min="10243" max="10243" width="0" style="19" hidden="1" customWidth="1"/>
    <col min="10244" max="10244" width="16.25" style="19" customWidth="1"/>
    <col min="10245" max="10245" width="17.75" style="19" customWidth="1"/>
    <col min="10246" max="10246" width="3.5" style="19" customWidth="1"/>
    <col min="10247" max="10247" width="17.875" style="19" customWidth="1"/>
    <col min="10248" max="10248" width="0" style="19" hidden="1" customWidth="1"/>
    <col min="10249" max="10249" width="19" style="19" customWidth="1"/>
    <col min="10250" max="10250" width="19.5" style="19" customWidth="1"/>
    <col min="10251" max="10496" width="9" style="19"/>
    <col min="10497" max="10497" width="3" style="19" customWidth="1"/>
    <col min="10498" max="10498" width="18" style="19" customWidth="1"/>
    <col min="10499" max="10499" width="0" style="19" hidden="1" customWidth="1"/>
    <col min="10500" max="10500" width="16.25" style="19" customWidth="1"/>
    <col min="10501" max="10501" width="17.75" style="19" customWidth="1"/>
    <col min="10502" max="10502" width="3.5" style="19" customWidth="1"/>
    <col min="10503" max="10503" width="17.875" style="19" customWidth="1"/>
    <col min="10504" max="10504" width="0" style="19" hidden="1" customWidth="1"/>
    <col min="10505" max="10505" width="19" style="19" customWidth="1"/>
    <col min="10506" max="10506" width="19.5" style="19" customWidth="1"/>
    <col min="10507" max="10752" width="9" style="19"/>
    <col min="10753" max="10753" width="3" style="19" customWidth="1"/>
    <col min="10754" max="10754" width="18" style="19" customWidth="1"/>
    <col min="10755" max="10755" width="0" style="19" hidden="1" customWidth="1"/>
    <col min="10756" max="10756" width="16.25" style="19" customWidth="1"/>
    <col min="10757" max="10757" width="17.75" style="19" customWidth="1"/>
    <col min="10758" max="10758" width="3.5" style="19" customWidth="1"/>
    <col min="10759" max="10759" width="17.875" style="19" customWidth="1"/>
    <col min="10760" max="10760" width="0" style="19" hidden="1" customWidth="1"/>
    <col min="10761" max="10761" width="19" style="19" customWidth="1"/>
    <col min="10762" max="10762" width="19.5" style="19" customWidth="1"/>
    <col min="10763" max="11008" width="9" style="19"/>
    <col min="11009" max="11009" width="3" style="19" customWidth="1"/>
    <col min="11010" max="11010" width="18" style="19" customWidth="1"/>
    <col min="11011" max="11011" width="0" style="19" hidden="1" customWidth="1"/>
    <col min="11012" max="11012" width="16.25" style="19" customWidth="1"/>
    <col min="11013" max="11013" width="17.75" style="19" customWidth="1"/>
    <col min="11014" max="11014" width="3.5" style="19" customWidth="1"/>
    <col min="11015" max="11015" width="17.875" style="19" customWidth="1"/>
    <col min="11016" max="11016" width="0" style="19" hidden="1" customWidth="1"/>
    <col min="11017" max="11017" width="19" style="19" customWidth="1"/>
    <col min="11018" max="11018" width="19.5" style="19" customWidth="1"/>
    <col min="11019" max="11264" width="9" style="19"/>
    <col min="11265" max="11265" width="3" style="19" customWidth="1"/>
    <col min="11266" max="11266" width="18" style="19" customWidth="1"/>
    <col min="11267" max="11267" width="0" style="19" hidden="1" customWidth="1"/>
    <col min="11268" max="11268" width="16.25" style="19" customWidth="1"/>
    <col min="11269" max="11269" width="17.75" style="19" customWidth="1"/>
    <col min="11270" max="11270" width="3.5" style="19" customWidth="1"/>
    <col min="11271" max="11271" width="17.875" style="19" customWidth="1"/>
    <col min="11272" max="11272" width="0" style="19" hidden="1" customWidth="1"/>
    <col min="11273" max="11273" width="19" style="19" customWidth="1"/>
    <col min="11274" max="11274" width="19.5" style="19" customWidth="1"/>
    <col min="11275" max="11520" width="9" style="19"/>
    <col min="11521" max="11521" width="3" style="19" customWidth="1"/>
    <col min="11522" max="11522" width="18" style="19" customWidth="1"/>
    <col min="11523" max="11523" width="0" style="19" hidden="1" customWidth="1"/>
    <col min="11524" max="11524" width="16.25" style="19" customWidth="1"/>
    <col min="11525" max="11525" width="17.75" style="19" customWidth="1"/>
    <col min="11526" max="11526" width="3.5" style="19" customWidth="1"/>
    <col min="11527" max="11527" width="17.875" style="19" customWidth="1"/>
    <col min="11528" max="11528" width="0" style="19" hidden="1" customWidth="1"/>
    <col min="11529" max="11529" width="19" style="19" customWidth="1"/>
    <col min="11530" max="11530" width="19.5" style="19" customWidth="1"/>
    <col min="11531" max="11776" width="9" style="19"/>
    <col min="11777" max="11777" width="3" style="19" customWidth="1"/>
    <col min="11778" max="11778" width="18" style="19" customWidth="1"/>
    <col min="11779" max="11779" width="0" style="19" hidden="1" customWidth="1"/>
    <col min="11780" max="11780" width="16.25" style="19" customWidth="1"/>
    <col min="11781" max="11781" width="17.75" style="19" customWidth="1"/>
    <col min="11782" max="11782" width="3.5" style="19" customWidth="1"/>
    <col min="11783" max="11783" width="17.875" style="19" customWidth="1"/>
    <col min="11784" max="11784" width="0" style="19" hidden="1" customWidth="1"/>
    <col min="11785" max="11785" width="19" style="19" customWidth="1"/>
    <col min="11786" max="11786" width="19.5" style="19" customWidth="1"/>
    <col min="11787" max="12032" width="9" style="19"/>
    <col min="12033" max="12033" width="3" style="19" customWidth="1"/>
    <col min="12034" max="12034" width="18" style="19" customWidth="1"/>
    <col min="12035" max="12035" width="0" style="19" hidden="1" customWidth="1"/>
    <col min="12036" max="12036" width="16.25" style="19" customWidth="1"/>
    <col min="12037" max="12037" width="17.75" style="19" customWidth="1"/>
    <col min="12038" max="12038" width="3.5" style="19" customWidth="1"/>
    <col min="12039" max="12039" width="17.875" style="19" customWidth="1"/>
    <col min="12040" max="12040" width="0" style="19" hidden="1" customWidth="1"/>
    <col min="12041" max="12041" width="19" style="19" customWidth="1"/>
    <col min="12042" max="12042" width="19.5" style="19" customWidth="1"/>
    <col min="12043" max="12288" width="9" style="19"/>
    <col min="12289" max="12289" width="3" style="19" customWidth="1"/>
    <col min="12290" max="12290" width="18" style="19" customWidth="1"/>
    <col min="12291" max="12291" width="0" style="19" hidden="1" customWidth="1"/>
    <col min="12292" max="12292" width="16.25" style="19" customWidth="1"/>
    <col min="12293" max="12293" width="17.75" style="19" customWidth="1"/>
    <col min="12294" max="12294" width="3.5" style="19" customWidth="1"/>
    <col min="12295" max="12295" width="17.875" style="19" customWidth="1"/>
    <col min="12296" max="12296" width="0" style="19" hidden="1" customWidth="1"/>
    <col min="12297" max="12297" width="19" style="19" customWidth="1"/>
    <col min="12298" max="12298" width="19.5" style="19" customWidth="1"/>
    <col min="12299" max="12544" width="9" style="19"/>
    <col min="12545" max="12545" width="3" style="19" customWidth="1"/>
    <col min="12546" max="12546" width="18" style="19" customWidth="1"/>
    <col min="12547" max="12547" width="0" style="19" hidden="1" customWidth="1"/>
    <col min="12548" max="12548" width="16.25" style="19" customWidth="1"/>
    <col min="12549" max="12549" width="17.75" style="19" customWidth="1"/>
    <col min="12550" max="12550" width="3.5" style="19" customWidth="1"/>
    <col min="12551" max="12551" width="17.875" style="19" customWidth="1"/>
    <col min="12552" max="12552" width="0" style="19" hidden="1" customWidth="1"/>
    <col min="12553" max="12553" width="19" style="19" customWidth="1"/>
    <col min="12554" max="12554" width="19.5" style="19" customWidth="1"/>
    <col min="12555" max="12800" width="9" style="19"/>
    <col min="12801" max="12801" width="3" style="19" customWidth="1"/>
    <col min="12802" max="12802" width="18" style="19" customWidth="1"/>
    <col min="12803" max="12803" width="0" style="19" hidden="1" customWidth="1"/>
    <col min="12804" max="12804" width="16.25" style="19" customWidth="1"/>
    <col min="12805" max="12805" width="17.75" style="19" customWidth="1"/>
    <col min="12806" max="12806" width="3.5" style="19" customWidth="1"/>
    <col min="12807" max="12807" width="17.875" style="19" customWidth="1"/>
    <col min="12808" max="12808" width="0" style="19" hidden="1" customWidth="1"/>
    <col min="12809" max="12809" width="19" style="19" customWidth="1"/>
    <col min="12810" max="12810" width="19.5" style="19" customWidth="1"/>
    <col min="12811" max="13056" width="9" style="19"/>
    <col min="13057" max="13057" width="3" style="19" customWidth="1"/>
    <col min="13058" max="13058" width="18" style="19" customWidth="1"/>
    <col min="13059" max="13059" width="0" style="19" hidden="1" customWidth="1"/>
    <col min="13060" max="13060" width="16.25" style="19" customWidth="1"/>
    <col min="13061" max="13061" width="17.75" style="19" customWidth="1"/>
    <col min="13062" max="13062" width="3.5" style="19" customWidth="1"/>
    <col min="13063" max="13063" width="17.875" style="19" customWidth="1"/>
    <col min="13064" max="13064" width="0" style="19" hidden="1" customWidth="1"/>
    <col min="13065" max="13065" width="19" style="19" customWidth="1"/>
    <col min="13066" max="13066" width="19.5" style="19" customWidth="1"/>
    <col min="13067" max="13312" width="9" style="19"/>
    <col min="13313" max="13313" width="3" style="19" customWidth="1"/>
    <col min="13314" max="13314" width="18" style="19" customWidth="1"/>
    <col min="13315" max="13315" width="0" style="19" hidden="1" customWidth="1"/>
    <col min="13316" max="13316" width="16.25" style="19" customWidth="1"/>
    <col min="13317" max="13317" width="17.75" style="19" customWidth="1"/>
    <col min="13318" max="13318" width="3.5" style="19" customWidth="1"/>
    <col min="13319" max="13319" width="17.875" style="19" customWidth="1"/>
    <col min="13320" max="13320" width="0" style="19" hidden="1" customWidth="1"/>
    <col min="13321" max="13321" width="19" style="19" customWidth="1"/>
    <col min="13322" max="13322" width="19.5" style="19" customWidth="1"/>
    <col min="13323" max="13568" width="9" style="19"/>
    <col min="13569" max="13569" width="3" style="19" customWidth="1"/>
    <col min="13570" max="13570" width="18" style="19" customWidth="1"/>
    <col min="13571" max="13571" width="0" style="19" hidden="1" customWidth="1"/>
    <col min="13572" max="13572" width="16.25" style="19" customWidth="1"/>
    <col min="13573" max="13573" width="17.75" style="19" customWidth="1"/>
    <col min="13574" max="13574" width="3.5" style="19" customWidth="1"/>
    <col min="13575" max="13575" width="17.875" style="19" customWidth="1"/>
    <col min="13576" max="13576" width="0" style="19" hidden="1" customWidth="1"/>
    <col min="13577" max="13577" width="19" style="19" customWidth="1"/>
    <col min="13578" max="13578" width="19.5" style="19" customWidth="1"/>
    <col min="13579" max="13824" width="9" style="19"/>
    <col min="13825" max="13825" width="3" style="19" customWidth="1"/>
    <col min="13826" max="13826" width="18" style="19" customWidth="1"/>
    <col min="13827" max="13827" width="0" style="19" hidden="1" customWidth="1"/>
    <col min="13828" max="13828" width="16.25" style="19" customWidth="1"/>
    <col min="13829" max="13829" width="17.75" style="19" customWidth="1"/>
    <col min="13830" max="13830" width="3.5" style="19" customWidth="1"/>
    <col min="13831" max="13831" width="17.875" style="19" customWidth="1"/>
    <col min="13832" max="13832" width="0" style="19" hidden="1" customWidth="1"/>
    <col min="13833" max="13833" width="19" style="19" customWidth="1"/>
    <col min="13834" max="13834" width="19.5" style="19" customWidth="1"/>
    <col min="13835" max="14080" width="9" style="19"/>
    <col min="14081" max="14081" width="3" style="19" customWidth="1"/>
    <col min="14082" max="14082" width="18" style="19" customWidth="1"/>
    <col min="14083" max="14083" width="0" style="19" hidden="1" customWidth="1"/>
    <col min="14084" max="14084" width="16.25" style="19" customWidth="1"/>
    <col min="14085" max="14085" width="17.75" style="19" customWidth="1"/>
    <col min="14086" max="14086" width="3.5" style="19" customWidth="1"/>
    <col min="14087" max="14087" width="17.875" style="19" customWidth="1"/>
    <col min="14088" max="14088" width="0" style="19" hidden="1" customWidth="1"/>
    <col min="14089" max="14089" width="19" style="19" customWidth="1"/>
    <col min="14090" max="14090" width="19.5" style="19" customWidth="1"/>
    <col min="14091" max="14336" width="9" style="19"/>
    <col min="14337" max="14337" width="3" style="19" customWidth="1"/>
    <col min="14338" max="14338" width="18" style="19" customWidth="1"/>
    <col min="14339" max="14339" width="0" style="19" hidden="1" customWidth="1"/>
    <col min="14340" max="14340" width="16.25" style="19" customWidth="1"/>
    <col min="14341" max="14341" width="17.75" style="19" customWidth="1"/>
    <col min="14342" max="14342" width="3.5" style="19" customWidth="1"/>
    <col min="14343" max="14343" width="17.875" style="19" customWidth="1"/>
    <col min="14344" max="14344" width="0" style="19" hidden="1" customWidth="1"/>
    <col min="14345" max="14345" width="19" style="19" customWidth="1"/>
    <col min="14346" max="14346" width="19.5" style="19" customWidth="1"/>
    <col min="14347" max="14592" width="9" style="19"/>
    <col min="14593" max="14593" width="3" style="19" customWidth="1"/>
    <col min="14594" max="14594" width="18" style="19" customWidth="1"/>
    <col min="14595" max="14595" width="0" style="19" hidden="1" customWidth="1"/>
    <col min="14596" max="14596" width="16.25" style="19" customWidth="1"/>
    <col min="14597" max="14597" width="17.75" style="19" customWidth="1"/>
    <col min="14598" max="14598" width="3.5" style="19" customWidth="1"/>
    <col min="14599" max="14599" width="17.875" style="19" customWidth="1"/>
    <col min="14600" max="14600" width="0" style="19" hidden="1" customWidth="1"/>
    <col min="14601" max="14601" width="19" style="19" customWidth="1"/>
    <col min="14602" max="14602" width="19.5" style="19" customWidth="1"/>
    <col min="14603" max="14848" width="9" style="19"/>
    <col min="14849" max="14849" width="3" style="19" customWidth="1"/>
    <col min="14850" max="14850" width="18" style="19" customWidth="1"/>
    <col min="14851" max="14851" width="0" style="19" hidden="1" customWidth="1"/>
    <col min="14852" max="14852" width="16.25" style="19" customWidth="1"/>
    <col min="14853" max="14853" width="17.75" style="19" customWidth="1"/>
    <col min="14854" max="14854" width="3.5" style="19" customWidth="1"/>
    <col min="14855" max="14855" width="17.875" style="19" customWidth="1"/>
    <col min="14856" max="14856" width="0" style="19" hidden="1" customWidth="1"/>
    <col min="14857" max="14857" width="19" style="19" customWidth="1"/>
    <col min="14858" max="14858" width="19.5" style="19" customWidth="1"/>
    <col min="14859" max="15104" width="9" style="19"/>
    <col min="15105" max="15105" width="3" style="19" customWidth="1"/>
    <col min="15106" max="15106" width="18" style="19" customWidth="1"/>
    <col min="15107" max="15107" width="0" style="19" hidden="1" customWidth="1"/>
    <col min="15108" max="15108" width="16.25" style="19" customWidth="1"/>
    <col min="15109" max="15109" width="17.75" style="19" customWidth="1"/>
    <col min="15110" max="15110" width="3.5" style="19" customWidth="1"/>
    <col min="15111" max="15111" width="17.875" style="19" customWidth="1"/>
    <col min="15112" max="15112" width="0" style="19" hidden="1" customWidth="1"/>
    <col min="15113" max="15113" width="19" style="19" customWidth="1"/>
    <col min="15114" max="15114" width="19.5" style="19" customWidth="1"/>
    <col min="15115" max="15360" width="9" style="19"/>
    <col min="15361" max="15361" width="3" style="19" customWidth="1"/>
    <col min="15362" max="15362" width="18" style="19" customWidth="1"/>
    <col min="15363" max="15363" width="0" style="19" hidden="1" customWidth="1"/>
    <col min="15364" max="15364" width="16.25" style="19" customWidth="1"/>
    <col min="15365" max="15365" width="17.75" style="19" customWidth="1"/>
    <col min="15366" max="15366" width="3.5" style="19" customWidth="1"/>
    <col min="15367" max="15367" width="17.875" style="19" customWidth="1"/>
    <col min="15368" max="15368" width="0" style="19" hidden="1" customWidth="1"/>
    <col min="15369" max="15369" width="19" style="19" customWidth="1"/>
    <col min="15370" max="15370" width="19.5" style="19" customWidth="1"/>
    <col min="15371" max="15616" width="9" style="19"/>
    <col min="15617" max="15617" width="3" style="19" customWidth="1"/>
    <col min="15618" max="15618" width="18" style="19" customWidth="1"/>
    <col min="15619" max="15619" width="0" style="19" hidden="1" customWidth="1"/>
    <col min="15620" max="15620" width="16.25" style="19" customWidth="1"/>
    <col min="15621" max="15621" width="17.75" style="19" customWidth="1"/>
    <col min="15622" max="15622" width="3.5" style="19" customWidth="1"/>
    <col min="15623" max="15623" width="17.875" style="19" customWidth="1"/>
    <col min="15624" max="15624" width="0" style="19" hidden="1" customWidth="1"/>
    <col min="15625" max="15625" width="19" style="19" customWidth="1"/>
    <col min="15626" max="15626" width="19.5" style="19" customWidth="1"/>
    <col min="15627" max="15872" width="9" style="19"/>
    <col min="15873" max="15873" width="3" style="19" customWidth="1"/>
    <col min="15874" max="15874" width="18" style="19" customWidth="1"/>
    <col min="15875" max="15875" width="0" style="19" hidden="1" customWidth="1"/>
    <col min="15876" max="15876" width="16.25" style="19" customWidth="1"/>
    <col min="15877" max="15877" width="17.75" style="19" customWidth="1"/>
    <col min="15878" max="15878" width="3.5" style="19" customWidth="1"/>
    <col min="15879" max="15879" width="17.875" style="19" customWidth="1"/>
    <col min="15880" max="15880" width="0" style="19" hidden="1" customWidth="1"/>
    <col min="15881" max="15881" width="19" style="19" customWidth="1"/>
    <col min="15882" max="15882" width="19.5" style="19" customWidth="1"/>
    <col min="15883" max="16128" width="9" style="19"/>
    <col min="16129" max="16129" width="3" style="19" customWidth="1"/>
    <col min="16130" max="16130" width="18" style="19" customWidth="1"/>
    <col min="16131" max="16131" width="0" style="19" hidden="1" customWidth="1"/>
    <col min="16132" max="16132" width="16.25" style="19" customWidth="1"/>
    <col min="16133" max="16133" width="17.75" style="19" customWidth="1"/>
    <col min="16134" max="16134" width="3.5" style="19" customWidth="1"/>
    <col min="16135" max="16135" width="17.875" style="19" customWidth="1"/>
    <col min="16136" max="16136" width="0" style="19" hidden="1" customWidth="1"/>
    <col min="16137" max="16137" width="19" style="19" customWidth="1"/>
    <col min="16138" max="16138" width="19.5" style="19" customWidth="1"/>
    <col min="16139" max="16384" width="9" style="19"/>
  </cols>
  <sheetData>
    <row r="1" spans="1:10" ht="33" customHeight="1">
      <c r="A1" s="608" t="s">
        <v>272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0" ht="16.5" customHeight="1">
      <c r="A2" s="609" t="str">
        <f>"제 ( "&amp;[4]자료입력!F8&amp;" )기"&amp;" 2012년 1월 1일 부터  "&amp;YEAR([4]자료입력!C8)&amp;"년 "&amp;MONTH([4]자료입력!C8)&amp;"월 "&amp;DAY([4]자료입력!C8)&amp;"일 까지"</f>
        <v>제 ( 47 )기 2012년 1월 1일 부터  2012년 12월 31일 까지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0" ht="11.25" customHeight="1">
      <c r="A3" s="609" t="str">
        <f>"제 ( "&amp;[4]자료입력!F10&amp;" )기 "&amp;" 2011년 1월 1일 부터  "&amp;YEAR([4]자료입력!C10)&amp;"년 "&amp;MONTH([4]자료입력!C10)&amp;"월 "&amp;DAY([4]자료입력!C10)&amp;"일 까지"</f>
        <v>제 ( 46 )기  2011년 1월 1일 부터  2011년 12월 31일 까지</v>
      </c>
      <c r="B3" s="609"/>
      <c r="C3" s="609"/>
      <c r="D3" s="609"/>
      <c r="E3" s="609"/>
      <c r="F3" s="609"/>
      <c r="G3" s="609"/>
      <c r="H3" s="609"/>
      <c r="I3" s="609"/>
      <c r="J3" s="609"/>
    </row>
    <row r="4" spans="1:10" ht="19.5" customHeight="1">
      <c r="A4" s="379" t="s">
        <v>604</v>
      </c>
      <c r="D4" s="380"/>
      <c r="E4" s="380"/>
      <c r="F4" s="380"/>
      <c r="G4" s="380"/>
      <c r="H4" s="381"/>
      <c r="I4" s="380"/>
      <c r="J4" s="252" t="s">
        <v>273</v>
      </c>
    </row>
    <row r="5" spans="1:10" ht="14.1" customHeight="1">
      <c r="A5" s="610" t="s">
        <v>755</v>
      </c>
      <c r="B5" s="610"/>
      <c r="C5" s="254"/>
      <c r="D5" s="23" t="s">
        <v>278</v>
      </c>
      <c r="E5" s="23" t="s">
        <v>606</v>
      </c>
      <c r="F5" s="610" t="s">
        <v>755</v>
      </c>
      <c r="G5" s="610"/>
      <c r="H5" s="382"/>
      <c r="I5" s="23" t="s">
        <v>275</v>
      </c>
      <c r="J5" s="23" t="s">
        <v>78</v>
      </c>
    </row>
    <row r="6" spans="1:10" ht="14.1" customHeight="1">
      <c r="A6" s="610"/>
      <c r="B6" s="610"/>
      <c r="C6" s="254"/>
      <c r="D6" s="23" t="s">
        <v>279</v>
      </c>
      <c r="E6" s="23" t="s">
        <v>279</v>
      </c>
      <c r="F6" s="610"/>
      <c r="G6" s="610"/>
      <c r="H6" s="382"/>
      <c r="I6" s="23" t="s">
        <v>279</v>
      </c>
      <c r="J6" s="23" t="s">
        <v>279</v>
      </c>
    </row>
    <row r="7" spans="1:10" ht="17.25" customHeight="1">
      <c r="A7" s="255" t="s">
        <v>609</v>
      </c>
      <c r="B7" s="72" t="s">
        <v>756</v>
      </c>
      <c r="C7" s="383"/>
      <c r="D7" s="24">
        <f>SUM(D8,D17,D26,D29,D32,D36,D37,D43)</f>
        <v>11263264</v>
      </c>
      <c r="E7" s="24">
        <f>SUM(E8,E17,E26,E29,E32,E36,E37,E43)</f>
        <v>10600918</v>
      </c>
      <c r="F7" s="81" t="s">
        <v>757</v>
      </c>
      <c r="G7" s="72" t="s">
        <v>758</v>
      </c>
      <c r="H7" s="384"/>
      <c r="I7" s="385">
        <f>SUM(I8:I15)</f>
        <v>1532052</v>
      </c>
      <c r="J7" s="385">
        <f>SUM(J8:J15)</f>
        <v>1472281</v>
      </c>
    </row>
    <row r="8" spans="1:10" ht="17.25" customHeight="1">
      <c r="A8" s="81" t="s">
        <v>193</v>
      </c>
      <c r="B8" s="72" t="s">
        <v>285</v>
      </c>
      <c r="C8" s="383"/>
      <c r="D8" s="74">
        <f>SUM(D9:D16)</f>
        <v>10506422</v>
      </c>
      <c r="E8" s="74">
        <f>SUM(E9:E16)</f>
        <v>10174178</v>
      </c>
      <c r="F8" s="386">
        <v>1</v>
      </c>
      <c r="G8" s="60" t="s">
        <v>472</v>
      </c>
      <c r="H8" s="387">
        <v>175100</v>
      </c>
      <c r="I8" s="388">
        <f>IF(ISERROR(VLOOKUP(H8,'[4]손익(신용)'!$B$5:$C$1005,2,0)),0,VLOOKUP(H8,'[4]손익(신용)'!$B$5:$C$1005,2,0))+IF(ISERROR(VLOOKUP(H8,'[4]손익(신용)'!$E$5:$F$1005,2,0)),0,VLOOKUP(H8,'[4]손익(신용)'!$E$5:$F$1005,2,0))</f>
        <v>938046</v>
      </c>
      <c r="J8" s="389">
        <f>IF(ISERROR(VLOOKUP(H8,'[4]손익(신용전기)'!$B$5:$C$1005,2,0)),0,VLOOKUP(H8,'[4]손익(신용전기)'!$B$5:$C$1005,2,0))+IF(ISERROR(VLOOKUP(H8,'[4]손익(신용전기)'!$E$5:$F$1005,2,0)),0,VLOOKUP(H8,'[4]손익(신용전기)'!$E$5:$F$1005,2,0))</f>
        <v>995912</v>
      </c>
    </row>
    <row r="9" spans="1:10" ht="17.25" customHeight="1">
      <c r="A9" s="390">
        <v>1</v>
      </c>
      <c r="B9" s="391" t="s">
        <v>287</v>
      </c>
      <c r="C9" s="392"/>
      <c r="D9" s="393">
        <v>1030709</v>
      </c>
      <c r="E9" s="394">
        <f>IF(ISERROR(VLOOKUP(151100,'[4]손익(신용전기)'!$B$5:$C$1005,2,0)),0,VLOOKUP(151100,'[4]손익(신용전기)'!$B$5:$C$1005,2,0))+IF(ISERROR(VLOOKUP(151100,'[4]손익(신용전기)'!$E$5:$F$1005,2,0)),0,VLOOKUP(151100,'[4]손익(신용전기)'!$E$5:$F$1005,2,0))-(IF(ISERROR(VLOOKUP(179100,'[4]손익(신용전기)'!$B$5:$C$1005,2,0)),0,VLOOKUP(179100,'[4]손익(신용전기)'!$B$5:$C$1005,2,0))+IF(ISERROR(VLOOKUP(179100,'[4]손익(신용전기)'!$E$5:$F$1005,2,0)),0,VLOOKUP(179100,'[4]손익(신용전기)'!$E$5:$F$1005,2,0)))</f>
        <v>1497992</v>
      </c>
      <c r="F9" s="96">
        <v>2</v>
      </c>
      <c r="G9" s="35" t="s">
        <v>473</v>
      </c>
      <c r="H9" s="387">
        <v>175300</v>
      </c>
      <c r="I9" s="395">
        <f>IF(ISERROR(VLOOKUP(H9,'[4]손익(신용)'!$B$5:$C$1005,2,0)),0,VLOOKUP(H9,'[4]손익(신용)'!$B$5:$C$1005,2,0))+IF(ISERROR(VLOOKUP(H9,'[4]손익(신용)'!$E$5:$F$1005,2,0)),0,VLOOKUP(H9,'[4]손익(신용)'!$E$5:$F$1005,2,0))</f>
        <v>96330</v>
      </c>
      <c r="J9" s="396">
        <f>IF(ISERROR(VLOOKUP(H9,'[4]손익(신용전기)'!$B$5:$C$1005,2,0)),0,VLOOKUP(H9,'[4]손익(신용전기)'!$B$5:$C$1005,2,0))+IF(ISERROR(VLOOKUP(H9,'[4]손익(신용전기)'!$E$5:$F$1005,2,0)),0,VLOOKUP(H9,'[4]손익(신용전기)'!$E$5:$F$1005,2,0))</f>
        <v>25328</v>
      </c>
    </row>
    <row r="10" spans="1:10" ht="17.25" customHeight="1">
      <c r="A10" s="319">
        <v>2</v>
      </c>
      <c r="B10" s="65" t="s">
        <v>289</v>
      </c>
      <c r="C10" s="397"/>
      <c r="D10" s="398">
        <f>IF(ISERROR(VLOOKUP(151200,'[4]손익(신용)'!$B$5:$C$1005,2,0)),0,VLOOKUP(151200,'[4]손익(신용)'!$B$5:$C$1005,2,0))+IF(ISERROR(VLOOKUP(151200,'[4]손익(신용)'!$E$5:$F$1005,2,0)),0,VLOOKUP(151200,'[4]손익(신용)'!$E$5:$F$1005,2,0))-(IF(ISERROR(VLOOKUP(179301,'[4]손익(신용)'!$B$5:$C$1005,2,0)),0,VLOOKUP(179301,'[4]손익(신용)'!$B$5:$C$1005,2,0))+IF(ISERROR(VLOOKUP(179301,'[4]손익(신용)'!$E$5:$F$1005,2,0)),0,VLOOKUP(179301,'[4]손익(신용)'!$E$5:$F$1005,2,0)))</f>
        <v>0</v>
      </c>
      <c r="E10" s="398">
        <f>IF(ISERROR(VLOOKUP(151200,'[4]손익(신용전기)'!$B$5:$C$1005,2,0)),0,VLOOKUP(151200,'[4]손익(신용전기)'!$B$5:$C$1005,2,0))+IF(ISERROR(VLOOKUP(151200,'[4]손익(신용전기)'!$E$5:$F$1005,2,0)),0,VLOOKUP(151200,'[4]손익(신용전기)'!$E$5:$F$1005,2,0))-(IF(ISERROR(VLOOKUP(179301,'[4]손익(신용전기)'!$B$5:$C$1005,2,0)),0,VLOOKUP(179301,'[4]손익(신용전기)'!$B$5:$C$1005,2,0))+IF(ISERROR(VLOOKUP(179301,'[4]손익(신용전기)'!$E$5:$F$1005,2,0)),0,VLOOKUP(179301,'[4]손익(신용전기)'!$E$5:$F$1005,2,0)))</f>
        <v>0</v>
      </c>
      <c r="F10" s="96">
        <v>3</v>
      </c>
      <c r="G10" s="35" t="s">
        <v>475</v>
      </c>
      <c r="H10" s="387">
        <v>175900</v>
      </c>
      <c r="I10" s="395">
        <f>IF(ISERROR(VLOOKUP(H10,'[4]손익(신용)'!$B$5:$C$1005,2,0)),0,VLOOKUP(H10,'[4]손익(신용)'!$B$5:$C$1005,2,0))+IF(ISERROR(VLOOKUP(H10,'[4]손익(신용)'!$E$5:$F$1005,2,0)),0,VLOOKUP(H10,'[4]손익(신용)'!$E$5:$F$1005,2,0))</f>
        <v>0</v>
      </c>
      <c r="J10" s="396">
        <f>IF(ISERROR(VLOOKUP(H10,'[4]손익(신용전기)'!$B$5:$C$1005,2,0)),0,VLOOKUP(H10,'[4]손익(신용전기)'!$B$5:$C$1005,2,0))+IF(ISERROR(VLOOKUP(H10,'[4]손익(신용전기)'!$E$5:$F$1005,2,0)),0,VLOOKUP(H10,'[4]손익(신용전기)'!$E$5:$F$1005,2,0))</f>
        <v>0</v>
      </c>
    </row>
    <row r="11" spans="1:10" ht="17.25" customHeight="1">
      <c r="A11" s="319">
        <v>3</v>
      </c>
      <c r="B11" s="65" t="s">
        <v>291</v>
      </c>
      <c r="C11" s="392"/>
      <c r="D11" s="398">
        <f>IF(ISERROR(VLOOKUP(151300,'[4]손익(신용)'!$B$5:$C$1005,2,0)),0,VLOOKUP(151300,'[4]손익(신용)'!$B$5:$C$1005,2,0))+IF(ISERROR(VLOOKUP(151300,'[4]손익(신용)'!$E$5:$F$1005,2,0)),0,VLOOKUP(151300,'[4]손익(신용)'!$E$5:$F$1005,2,0))-(IF(ISERROR(VLOOKUP(179302,'[4]손익(신용)'!$B$5:$C$1005,2,0)),0,VLOOKUP(179302,'[4]손익(신용)'!$B$5:$C$1005,2,0))+IF(ISERROR(VLOOKUP(179302,'[4]손익(신용)'!$E$5:$F$1005,2,0)),0,VLOOKUP(179302,'[4]손익(신용)'!$E$5:$F$1005,2,0)))</f>
        <v>0</v>
      </c>
      <c r="E11" s="398">
        <f>IF(ISERROR(VLOOKUP(151300,'[4]손익(신용전기)'!$B$5:$C$1005,2,0)),0,VLOOKUP(151300,'[4]손익(신용전기)'!$B$5:$C$1005,2,0))+IF(ISERROR(VLOOKUP(151300,'[4]손익(신용전기)'!$E$5:$F$1005,2,0)),0,VLOOKUP(151300,'[4]손익(신용전기)'!$E$5:$F$1005,2,0))-(IF(ISERROR(VLOOKUP(179302,'[4]손익(신용전기)'!$B$5:$C$1005,2,0)),0,VLOOKUP(179302,'[4]손익(신용전기)'!$B$5:$C$1005,2,0))+IF(ISERROR(VLOOKUP(179302,'[4]손익(신용전기)'!$E$5:$F$1005,2,0)),0,VLOOKUP(179302,'[4]손익(신용전기)'!$E$5:$F$1005,2,0)))</f>
        <v>0</v>
      </c>
      <c r="F11" s="96">
        <v>4</v>
      </c>
      <c r="G11" s="35" t="s">
        <v>477</v>
      </c>
      <c r="H11" s="387">
        <v>175400</v>
      </c>
      <c r="I11" s="395">
        <f>IF(ISERROR(VLOOKUP(H11,'[4]손익(신용)'!$B$5:$C$1005,2,0)),0,VLOOKUP(H11,'[4]손익(신용)'!$B$5:$C$1005,2,0))+IF(ISERROR(VLOOKUP(H11,'[4]손익(신용)'!$E$5:$F$1005,2,0)),0,VLOOKUP(H11,'[4]손익(신용)'!$E$5:$F$1005,2,0))</f>
        <v>5282</v>
      </c>
      <c r="J11" s="396">
        <f>IF(ISERROR(VLOOKUP(H11,'[4]손익(신용전기)'!$B$5:$C$1005,2,0)),0,VLOOKUP(H11,'[4]손익(신용전기)'!$B$5:$C$1005,2,0))+IF(ISERROR(VLOOKUP(H11,'[4]손익(신용전기)'!$E$5:$F$1005,2,0)),0,VLOOKUP(H11,'[4]손익(신용전기)'!$E$5:$F$1005,2,0))</f>
        <v>16966</v>
      </c>
    </row>
    <row r="12" spans="1:10" ht="17.25" customHeight="1">
      <c r="A12" s="319">
        <v>4</v>
      </c>
      <c r="B12" s="65" t="s">
        <v>759</v>
      </c>
      <c r="C12" s="397"/>
      <c r="D12" s="398">
        <f>(IF(ISERROR(VLOOKUP(151400,'[4]손익(신용)'!$B$5:$C$1005,2,0)),0,VLOOKUP(151400,'[4]손익(신용)'!$B$5:$C$1005,2,0))+IF(ISERROR(VLOOKUP(151400,'[4]손익(신용)'!$E$5:$F$1005,2,0)),0,VLOOKUP(151400,'[4]손익(신용)'!$E$5:$F$1005,2,0))+IF(ISERROR(VLOOKUP(151908,'[4]손익(신용)'!$B$5:$C$1005,2,0)),0,VLOOKUP(151908,'[4]손익(신용)'!$B$5:$C$1005,2,0))+IF(ISERROR(VLOOKUP(151908,'[4]손익(신용)'!$E$5:$F$1005,2,0)),0,VLOOKUP(151908,'[4]손익(신용)'!$E$5:$F$1005,2,0)))-(IF(ISERROR(VLOOKUP(179200,'[4]손익(신용)'!$B$5:$C$1005,2,0)),0,VLOOKUP(179200,'[4]손익(신용)'!$B$5:$C$1005,2,0))
+IF(ISERROR(VLOOKUP(179200,'[4]손익(신용)'!$E$5:$F$1005,2,0)),0,VLOOKUP(179200,'[4]손익(신용)'!$E$5:$F$1005,2,0))
+IF(ISERROR(VLOOKUP(179309,'[4]손익(신용)'!$B$5:$C$1005,2,0)),0,VLOOKUP(179309,'[4]손익(신용)'!$B$5:$C$1005,2,0))
+IF(ISERROR(VLOOKUP(179309,'[4]손익(신용)'!$E$5:$F$1005,2,0)),0,VLOOKUP(179309,'[4]손익(신용)'!$E$5:$F$1005,2,0))
+IF(ISERROR(VLOOKUP(179500,'[4]손익(신용)'!$B$5:$C$1005,2,0)),0,VLOOKUP(179500,'[4]손익(신용)'!$B$5:$C$1005,2,0))
+IF(ISERROR(VLOOKUP(179500,'[4]손익(신용)'!$E$5:$F$1005,2,0)),0,VLOOKUP(179500,'[4]손익(신용)'!$E$5:$F$1005,2,0)))</f>
        <v>8947443</v>
      </c>
      <c r="E12" s="398">
        <f>(IF(ISERROR(VLOOKUP(151400,'[4]손익(신용전기)'!$B$5:$C$1005,2,0)),0,VLOOKUP(151400,'[4]손익(신용전기)'!$B$5:$C$1005,2,0))+IF(ISERROR(VLOOKUP(151400,'[4]손익(신용전기)'!$E$5:$F$1005,2,0)),0,VLOOKUP(151400,'[4]손익(신용전기)'!$E$5:$F$1005,2,0))+IF(ISERROR(VLOOKUP(151908,'[4]손익(신용전기)'!$B$5:$C$1005,2,0)),0,VLOOKUP(151908,'[4]손익(신용전기)'!$B$5:$C$1005,2,0))+IF(ISERROR(VLOOKUP(151908,'[4]손익(신용전기)'!$E$5:$F$1005,2,0)),0,VLOOKUP(151908,'[4]손익(신용전기)'!$E$5:$F$1005,2,0)))-(IF(ISERROR(VLOOKUP(179200,'[4]손익(신용전기)'!$B$5:$C$1005,2,0)),0,VLOOKUP(179200,'[4]손익(신용전기)'!$B$5:$C$1005,2,0))+IF(ISERROR(VLOOKUP(179200,'[4]손익(신용전기)'!$E$5:$F$1005,2,0)),0,VLOOKUP(179200,'[4]손익(신용전기)'!$E$5:$F$1005,2,0))+IF(ISERROR(VLOOKUP(179309,'[4]손익(신용전기)'!$B$5:$C$1005,2,0)),0,VLOOKUP(179309,'[4]손익(신용전기)'!$B$5:$C$1005,2,0))+IF(ISERROR(VLOOKUP(179309,'[4]손익(신용전기)'!$E$5:$F$1005,2,0)),0,VLOOKUP(179309,'[4]손익(신용전기)'!$E$5:$F$1005,2,0))+IF(ISERROR(VLOOKUP(179500,'[4]손익(신용전기)'!$B$5:$C$1005,2,0)),0,VLOOKUP(179500,'[4]손익(신용전기)'!$B$5:$C$1005,2,0))+IF(ISERROR(VLOOKUP(179500,'[4]손익(신용전기)'!$E$5:$F$1005,2,0)),0,VLOOKUP(179500,'[4]손익(신용전기)'!$E$5:$F$1005,2,0)))</f>
        <v>8175363</v>
      </c>
      <c r="F12" s="96">
        <v>5</v>
      </c>
      <c r="G12" s="35" t="s">
        <v>760</v>
      </c>
      <c r="H12" s="387">
        <v>175500</v>
      </c>
      <c r="I12" s="395">
        <f>IF(ISERROR(VLOOKUP(H12,'[4]손익(신용)'!$B$5:$C$1005,2,0)),0,VLOOKUP(H12,'[4]손익(신용)'!$B$5:$C$1005,2,0))+IF(ISERROR(VLOOKUP(H12,'[4]손익(신용)'!$E$5:$F$1005,2,0)),0,VLOOKUP(H12,'[4]손익(신용)'!$E$5:$F$1005,2,0))</f>
        <v>95774</v>
      </c>
      <c r="J12" s="396">
        <f>IF(ISERROR(VLOOKUP(H12,'[4]손익(신용전기)'!$B$5:$C$1005,2,0)),0,VLOOKUP(H12,'[4]손익(신용전기)'!$B$5:$C$1005,2,0))+IF(ISERROR(VLOOKUP(H12,'[4]손익(신용전기)'!$E$5:$F$1005,2,0)),0,VLOOKUP(H12,'[4]손익(신용전기)'!$E$5:$F$1005,2,0))</f>
        <v>88535</v>
      </c>
    </row>
    <row r="13" spans="1:10" ht="17.25" customHeight="1">
      <c r="A13" s="319">
        <v>5</v>
      </c>
      <c r="B13" s="65" t="s">
        <v>295</v>
      </c>
      <c r="C13" s="392"/>
      <c r="D13" s="398">
        <f>IF(ISERROR(VLOOKUP(151500,'[4]손익(신용)'!$B$5:$C$1005,2,0)),0,VLOOKUP(151500,'[4]손익(신용)'!$B$5:$C$1005,2,0))+IF(ISERROR(VLOOKUP(151500,'[4]손익(신용)'!$E$5:$F$1005,2,0)),0,VLOOKUP(151500,'[4]손익(신용)'!$E$5:$F$1005,2,0))-(IF(ISERROR(VLOOKUP(179303,'[4]손익(신용)'!$B$5:$C$1005,2,0)),0,VLOOKUP(179303,'[4]손익(신용)'!$B$5:$C$1005,2,0))+IF(ISERROR(VLOOKUP(179303,'[4]손익(신용)'!$E$5:$F$1005,2,0)),0,VLOOKUP(179303,'[4]손익(신용)'!$E$5:$F$1005,2,0)))-IF(ISERROR(VLOOKUP(179307,'[4]손익(신용)'!$B$5:$C$1005,2,0)),0,VLOOKUP(179307,'[4]손익(신용)'!$B$5:$C$1005,2,0))</f>
        <v>0</v>
      </c>
      <c r="E13" s="398">
        <f>IF(ISERROR(VLOOKUP(151500,'[4]손익(신용전기)'!$B$5:$C$1005,2,0)),0,VLOOKUP(151500,'[4]손익(신용전기)'!$B$5:$C$1005,2,0))+IF(ISERROR(VLOOKUP(151500,'[4]손익(신용전기)'!$E$5:$F$1005,2,0)),0,VLOOKUP(151500,'[4]손익(신용전기)'!$E$5:$F$1005,2,0))-(IF(ISERROR(VLOOKUP(179303,'[4]손익(신용전기)'!$B$5:$C$1005,2,0)),0,VLOOKUP(179303,'[4]손익(신용전기)'!$B$5:$C$1005,2,0))+IF(ISERROR(VLOOKUP(179303,'[4]손익(신용전기)'!$E$5:$F$1005,2,0)),0,VLOOKUP(179303,'[4]손익(신용전기)'!$E$5:$F$1005,2,0)))-IF(ISERROR(VLOOKUP(179307,'[4]손익(신용전기)'!$B$5:$C$1005,2,0)),0,VLOOKUP(179307,'[4]손익(신용전기)'!$B$5:$C$1005,2,0))</f>
        <v>0</v>
      </c>
      <c r="F13" s="96">
        <v>6</v>
      </c>
      <c r="G13" s="35" t="s">
        <v>761</v>
      </c>
      <c r="H13" s="387">
        <v>175600</v>
      </c>
      <c r="I13" s="395">
        <f>IF(ISERROR(VLOOKUP(H13,'[4]손익(신용)'!$B$5:$C$1005,2,0)),0,VLOOKUP(H13,'[4]손익(신용)'!$B$5:$C$1005,2,0))+IF(ISERROR(VLOOKUP(H13,'[4]손익(신용)'!$E$5:$F$1005,2,0)),0,VLOOKUP(H13,'[4]손익(신용)'!$E$5:$F$1005,2,0))</f>
        <v>65513</v>
      </c>
      <c r="J13" s="396">
        <f>IF(ISERROR(VLOOKUP(H13,'[4]손익(신용전기)'!$B$5:$C$1005,2,0)),0,VLOOKUP(H13,'[4]손익(신용전기)'!$B$5:$C$1005,2,0))+IF(ISERROR(VLOOKUP(H13,'[4]손익(신용전기)'!$E$5:$F$1005,2,0)),0,VLOOKUP(H13,'[4]손익(신용전기)'!$E$5:$F$1005,2,0))</f>
        <v>70014</v>
      </c>
    </row>
    <row r="14" spans="1:10" ht="17.25" customHeight="1">
      <c r="A14" s="319">
        <v>6</v>
      </c>
      <c r="B14" s="65" t="s">
        <v>297</v>
      </c>
      <c r="C14" s="392"/>
      <c r="D14" s="399">
        <f>IF(ISERROR(VLOOKUP(151600,'[4]손익(신용)'!$B$5:$C$1005,2,0)),0,VLOOKUP(151600,'[4]손익(신용)'!$B$5:$C$1005,2,0))+IF(ISERROR(VLOOKUP(151600,'[4]손익(신용)'!$E$5:$F$1005,2,0)),0,VLOOKUP(151600,'[4]손익(신용)'!$E$5:$F$1005,2,0))-(IF(ISERROR(VLOOKUP(179304,'[4]손익(신용)'!$B$5:$C$1005,2,0)),0,VLOOKUP(179304,'[4]손익(신용)'!$B$5:$C$1005,2,0))+IF(ISERROR(VLOOKUP(179304,'[4]손익(신용)'!$E$5:$F$1005,2,0)),0,VLOOKUP(179304,'[4]손익(신용)'!$E$5:$F$1005,2,0)))-IF(ISERROR(VLOOKUP(179308,'[4]손익(신용)'!$B$5:$C$1005,2,0)),0,VLOOKUP(179308,'[4]손익(신용)'!$B$5:$C$1005,2,0))</f>
        <v>204093</v>
      </c>
      <c r="E14" s="398">
        <f>IF(ISERROR(VLOOKUP(151600,'[4]손익(신용전기)'!$B$5:$C$1005,2,0)),0,VLOOKUP(151600,'[4]손익(신용전기)'!$B$5:$C$1005,2,0))+IF(ISERROR(VLOOKUP(151600,'[4]손익(신용전기)'!$E$5:$F$1005,2,0)),0,VLOOKUP(151600,'[4]손익(신용전기)'!$E$5:$F$1005,2,0))-(IF(ISERROR(VLOOKUP(179304,'[4]손익(신용전기)'!$B$5:$C$1005,2,0)),0,VLOOKUP(179304,'[4]손익(신용전기)'!$B$5:$C$1005,2,0))+IF(ISERROR(VLOOKUP(179304,'[4]손익(신용전기)'!$E$5:$F$1005,2,0)),0,VLOOKUP(179304,'[4]손익(신용전기)'!$E$5:$F$1005,2,0)))-IF(ISERROR(VLOOKUP(179308,'[4]손익(신용전기)'!$B$5:$C$1005,2,0)),0,VLOOKUP(179308,'[4]손익(신용전기)'!$B$5:$C$1005,2,0))</f>
        <v>275250</v>
      </c>
      <c r="F14" s="96">
        <v>7</v>
      </c>
      <c r="G14" s="35" t="s">
        <v>762</v>
      </c>
      <c r="H14" s="387">
        <v>175700</v>
      </c>
      <c r="I14" s="395">
        <f>IF(ISERROR(VLOOKUP(H14,'[4]손익(신용)'!$B$5:$C$1005,2,0)),0,VLOOKUP(H14,'[4]손익(신용)'!$B$5:$C$1005,2,0))+IF(ISERROR(VLOOKUP(H14,'[4]손익(신용)'!$E$5:$F$1005,2,0)),0,VLOOKUP(H14,'[4]손익(신용)'!$E$5:$F$1005,2,0))</f>
        <v>11</v>
      </c>
      <c r="J14" s="396">
        <f>IF(ISERROR(VLOOKUP(H14,'[4]손익(신용전기)'!$B$5:$C$1005,2,0)),0,VLOOKUP(H14,'[4]손익(신용전기)'!$B$5:$C$1005,2,0))+IF(ISERROR(VLOOKUP(H14,'[4]손익(신용전기)'!$E$5:$F$1005,2,0)),0,VLOOKUP(H14,'[4]손익(신용전기)'!$E$5:$F$1005,2,0))</f>
        <v>12</v>
      </c>
    </row>
    <row r="15" spans="1:10" ht="17.25" customHeight="1">
      <c r="A15" s="319">
        <v>7</v>
      </c>
      <c r="B15" s="65" t="s">
        <v>763</v>
      </c>
      <c r="C15" s="392"/>
      <c r="D15" s="398">
        <f>IF(ISERROR(VLOOKUP(151900,'[4]손익(신용)'!$B$5:$C$1005,2,0)),0,VLOOKUP(151900,'[4]손익(신용)'!$B$5:$C$1005,2,0))+IF(ISERROR(VLOOKUP(151900,'[4]손익(신용)'!$E$5:$F$1005,2,0)),0,VLOOKUP(151900,'[4]손익(신용)'!$E$5:$F$1005,2,0))-(IF(ISERROR(VLOOKUP(179305,'[4]손익(신용)'!$B$5:$C$1005,2,0)),0,VLOOKUP(179305,'[4]손익(신용)'!$B$5:$C$1005,2,0))+IF(ISERROR(VLOOKUP(179305,'[4]손익(신용)'!$E$5:$F$1005,2,0)),0,VLOOKUP(179305,'[4]손익(신용)'!$E$5:$F$1005,2,0))+IF(ISERROR(VLOOKUP(179315,'[4]손익(신용)'!$B$5:$C$1005,2,0)),0,VLOOKUP(179315,'[4]손익(신용)'!$B$5:$C$1005,2,0))+IF(ISERROR(VLOOKUP(179315,'[4]손익(신용)'!$E$5:$F$1005,2,0)),0,VLOOKUP(179315,'[4]손익(신용)'!$E$5:$F$1005,2,0)))-IF(ISERROR(VLOOKUP(151908,'[4]손익(신용)'!$B$5:$C$1005,2,0)),0,VLOOKUP(151908,'[4]손익(신용)'!$B$5:$C$1005,2,0))-IF(ISERROR(VLOOKUP(151908,'[4]손익(신용)'!$E$5:$F$1005,2,0)),0,VLOOKUP(151908,'[4]손익(신용)'!$E$5:$F$1005,2,0))</f>
        <v>882</v>
      </c>
      <c r="E15" s="398">
        <f>IF(ISERROR(VLOOKUP(151900,'[4]손익(신용전기)'!$B$5:$C$1005,2,0)),0,VLOOKUP(151900,'[4]손익(신용전기)'!$B$5:$C$1005,2,0))+IF(ISERROR(VLOOKUP(151900,'[4]손익(신용전기)'!$E$5:$F$1005,2,0)),0,VLOOKUP(151900,'[4]손익(신용전기)'!$E$5:$F$1005,2,0))-(IF(ISERROR(VLOOKUP(179305,'[4]손익(신용전기)'!$B$5:$C$1005,2,0)),0,VLOOKUP(179305,'[4]손익(신용전기)'!$B$5:$C$1005,2,0))+IF(ISERROR(VLOOKUP(179305,'[4]손익(신용전기)'!$E$5:$F$1005,2,0)),0,VLOOKUP(179305,'[4]손익(신용전기)'!$E$5:$F$1005,2,0))+IF(ISERROR(VLOOKUP(179315,'[4]손익(신용전기)'!$B$5:$C$1005,2,0)),0,VLOOKUP(179315,'[4]손익(신용전기)'!$B$5:$C$1005,2,0))+IF(ISERROR(VLOOKUP(179315,'[4]손익(신용전기)'!$E$5:$F$1005,2,0)),0,VLOOKUP(179315,'[4]손익(신용전기)'!$E$5:$F$1005,2,0)))-IF(ISERROR(VLOOKUP(151908,'[4]손익(신용전기)'!$B$5:$C$1005,2,0)),0,VLOOKUP(151908,'[4]손익(신용전기)'!$B$5:$C$1005,2,0))-IF(ISERROR(VLOOKUP(151908,'[4]손익(신용전기)'!$E$5:$F$1005,2,0)),0,VLOOKUP(151908,'[4]손익(신용전기)'!$E$5:$F$1005,2,0))</f>
        <v>245</v>
      </c>
      <c r="F15" s="87">
        <v>8</v>
      </c>
      <c r="G15" s="99" t="s">
        <v>292</v>
      </c>
      <c r="H15" s="387">
        <v>175800</v>
      </c>
      <c r="I15" s="400">
        <v>331096</v>
      </c>
      <c r="J15" s="401">
        <f>IF(ISERROR(VLOOKUP(H15,'[4]손익(신용전기)'!$B$5:$C$1005,2,0)),0,VLOOKUP(H15,'[4]손익(신용전기)'!$B$5:$C$1005,2,0))+IF(ISERROR(VLOOKUP(H15,'[4]손익(신용전기)'!$E$5:$F$1005,2,0)),0,VLOOKUP(H15,'[4]손익(신용전기)'!$E$5:$F$1005,2,0))</f>
        <v>275514</v>
      </c>
    </row>
    <row r="16" spans="1:10" ht="17.25" customHeight="1">
      <c r="A16" s="402">
        <v>8</v>
      </c>
      <c r="B16" s="79" t="s">
        <v>764</v>
      </c>
      <c r="C16" s="403">
        <v>157100</v>
      </c>
      <c r="D16" s="404">
        <f>IF(ISERROR(VLOOKUP(C16,'[4]손익(신용)'!$B$5:$C$1005,2,0)),0,VLOOKUP(C16,'[4]손익(신용)'!$B$5:$C$1005,2,0))+IF(ISERROR(VLOOKUP(C16,'[4]손익(신용)'!$E$5:$F$1005,2,0)),0,VLOOKUP(C16,'[4]손익(신용)'!$E$5:$F$1005,2,0))</f>
        <v>323295</v>
      </c>
      <c r="E16" s="404">
        <f>IF(ISERROR(VLOOKUP(C16,'[4]손익(신용전기)'!$B$5:$C$1005,2,0)),0,VLOOKUP(C16,'[4]손익(신용전기)'!$B$5:$C$1005,2,0))+IF(ISERROR(VLOOKUP(C16,'[4]손익(신용전기)'!$E$5:$F$1005,2,0)),0,VLOOKUP(C16,'[4]손익(신용전기)'!$E$5:$F$1005,2,0))</f>
        <v>225328</v>
      </c>
      <c r="F16" s="255" t="s">
        <v>647</v>
      </c>
      <c r="G16" s="72" t="s">
        <v>765</v>
      </c>
      <c r="H16" s="383"/>
      <c r="I16" s="385">
        <f>SUM(I17:I18)</f>
        <v>787769</v>
      </c>
      <c r="J16" s="385">
        <f>SUM(J17:J18)</f>
        <v>609612</v>
      </c>
    </row>
    <row r="17" spans="1:10" ht="17.25" customHeight="1">
      <c r="A17" s="81" t="s">
        <v>213</v>
      </c>
      <c r="B17" s="72" t="s">
        <v>301</v>
      </c>
      <c r="C17" s="383"/>
      <c r="D17" s="74">
        <f>SUM(D18:D25)</f>
        <v>261</v>
      </c>
      <c r="E17" s="74">
        <f>SUM(E18:E25)</f>
        <v>0</v>
      </c>
      <c r="F17" s="390">
        <v>1</v>
      </c>
      <c r="G17" s="391" t="s">
        <v>766</v>
      </c>
      <c r="H17" s="403">
        <v>185101</v>
      </c>
      <c r="I17" s="388">
        <f>IF(ISERROR(VLOOKUP(H17,'[4]손익(신용)'!$B$5:$C$1005,2,0)),0,VLOOKUP(H17,'[4]손익(신용)'!$B$5:$C$1005,2,0))+IF(ISERROR(VLOOKUP(H17,'[4]손익(신용)'!$E$5:$F$1005,2,0)),0,VLOOKUP(H17,'[4]손익(신용)'!$E$5:$F$1005,2,0))</f>
        <v>624178</v>
      </c>
      <c r="J17" s="389">
        <f>IF(ISERROR(VLOOKUP(H17,'[4]손익(신용전기)'!$B$5:$C$1005,2,0)),0,VLOOKUP(H17,'[4]손익(신용전기)'!$B$5:$C$1005,2,0))+IF(ISERROR(VLOOKUP(H17,'[4]손익(신용전기)'!$E$5:$F$1005,2,0)),0,VLOOKUP(H17,'[4]손익(신용전기)'!$E$5:$F$1005,2,0))</f>
        <v>457935</v>
      </c>
    </row>
    <row r="18" spans="1:10" ht="17.25" customHeight="1">
      <c r="A18" s="405">
        <v>1</v>
      </c>
      <c r="B18" s="391" t="s">
        <v>303</v>
      </c>
      <c r="C18" s="406">
        <v>153200</v>
      </c>
      <c r="D18" s="407">
        <f>IF(ISERROR(VLOOKUP(C18,'[4]손익(신용)'!$B$5:$C$1005,2,0)),0,VLOOKUP(C18,'[4]손익(신용)'!$B$5:$C$1005,2,0))+IF(ISERROR(VLOOKUP(C18,'[4]손익(신용)'!$E$5:$F$1005,2,0)),0,VLOOKUP(C18,'[4]손익(신용)'!$E$5:$F$1005,2,0))</f>
        <v>0</v>
      </c>
      <c r="E18" s="394">
        <f>IF(ISERROR(VLOOKUP(C18,'[4]손익(신용전기)'!$B$5:$C$1005,2,0)),0,VLOOKUP(C18,'[4]손익(신용전기)'!$B$5:$C$1005,2,0))+IF(ISERROR(VLOOKUP(C18,'[4]손익(신용전기)'!$E$5:$F$1005,2,0)),0,VLOOKUP(C18,'[4]손익(신용전기)'!$E$5:$F$1005,2,0))</f>
        <v>0</v>
      </c>
      <c r="F18" s="402">
        <v>2</v>
      </c>
      <c r="G18" s="79" t="s">
        <v>767</v>
      </c>
      <c r="H18" s="403">
        <v>185102</v>
      </c>
      <c r="I18" s="400">
        <f>IF(ISERROR(VLOOKUP(H18,'[4]손익(신용)'!$B$5:$C$1005,2,0)),0,VLOOKUP(H18,'[4]손익(신용)'!$B$5:$C$1005,2,0))+IF(ISERROR(VLOOKUP(H18,'[4]손익(신용)'!$E$5:$F$1005,2,0)),0,VLOOKUP(H18,'[4]손익(신용)'!$E$5:$F$1005,2,0))</f>
        <v>163591</v>
      </c>
      <c r="J18" s="401">
        <f>IF(ISERROR(VLOOKUP(H18,'[4]손익(신용전기)'!$B$5:$C$1005,2,0)),0,VLOOKUP(H18,'[4]손익(신용전기)'!$B$5:$C$1005,2,0))+IF(ISERROR(VLOOKUP(H18,'[4]손익(신용전기)'!$E$5:$F$1005,2,0)),0,VLOOKUP(H18,'[4]손익(신용전기)'!$E$5:$F$1005,2,0))</f>
        <v>151677</v>
      </c>
    </row>
    <row r="19" spans="1:10" ht="17.25" customHeight="1">
      <c r="A19" s="278">
        <v>2</v>
      </c>
      <c r="B19" s="65" t="s">
        <v>305</v>
      </c>
      <c r="C19" s="403">
        <v>153100</v>
      </c>
      <c r="D19" s="408">
        <f>IF(ISERROR(VLOOKUP(C19,'[4]손익(신용)'!$B$5:$C$1005,2,0)),0,VLOOKUP(C19,'[4]손익(신용)'!$B$5:$C$1005,2,0))+IF(ISERROR(VLOOKUP(C19,'[4]손익(신용)'!$E$5:$F$1005,2,0)),0,VLOOKUP(C19,'[4]손익(신용)'!$E$5:$F$1005,2,0))</f>
        <v>0</v>
      </c>
      <c r="E19" s="398">
        <f>IF(ISERROR(VLOOKUP(C19,'[4]손익(신용전기)'!$B$5:$C$1005,2,0)),0,VLOOKUP(C19,'[4]손익(신용전기)'!$B$5:$C$1005,2,0))+IF(ISERROR(VLOOKUP(C19,'[4]손익(신용전기)'!$E$5:$F$1005,2,0)),0,VLOOKUP(C19,'[4]손익(신용전기)'!$E$5:$F$1005,2,0))</f>
        <v>0</v>
      </c>
      <c r="F19" s="258" t="s">
        <v>768</v>
      </c>
      <c r="G19" s="72" t="s">
        <v>769</v>
      </c>
      <c r="H19" s="409"/>
      <c r="I19" s="385">
        <f>D7-D44-I16</f>
        <v>2277488</v>
      </c>
      <c r="J19" s="385">
        <f>E7-E44-J16</f>
        <v>1896404</v>
      </c>
    </row>
    <row r="20" spans="1:10" ht="17.25" customHeight="1">
      <c r="A20" s="278">
        <v>3</v>
      </c>
      <c r="B20" s="65" t="s">
        <v>307</v>
      </c>
      <c r="C20" s="403">
        <v>153700</v>
      </c>
      <c r="D20" s="408">
        <f>IF(ISERROR(VLOOKUP(C20,'[4]손익(신용)'!$B$5:$C$1005,2,0)),0,VLOOKUP(C20,'[4]손익(신용)'!$B$5:$C$1005,2,0))+IF(ISERROR(VLOOKUP(C20,'[4]손익(신용)'!$E$5:$F$1005,2,0)),0,VLOOKUP(C20,'[4]손익(신용)'!$E$5:$F$1005,2,0))+IF(ISERROR(VLOOKUP(161500,'[4]손익(신용)'!$B$5:$C$1005,2,0)),0,VLOOKUP(161500,'[4]손익(신용)'!$B$5:$C$1005,2,0))+IF(ISERROR(VLOOKUP(161500,'[4]손익(신용)'!$E$5:$F$1005,2,0)),0,VLOOKUP(161500,'[4]손익(신용)'!$E$5:$F$1005,2,0))</f>
        <v>0</v>
      </c>
      <c r="E20" s="398">
        <f>IF(ISERROR(VLOOKUP(C20,'[4]손익(신용전기)'!$B$5:$C$1005,2,0)),0,VLOOKUP(C20,'[4]손익(신용전기)'!$B$5:$C$1005,2,0))+IF(ISERROR(VLOOKUP(C20,'[4]손익(신용전기)'!$E$5:$F$1005,2,0)),0,VLOOKUP(C20,'[4]손익(신용전기)'!$E$5:$F$1005,2,0))+IF(ISERROR(VLOOKUP(161500,'[4]손익(신용전기)'!$B$5:$C$1005,2,0)),0,VLOOKUP(161500,'[4]손익(신용전기)'!$B$5:$C$1005,2,0))+IF(ISERROR(VLOOKUP(161500,'[4]손익(신용전기)'!$E$5:$F$1005,2,0)),0,VLOOKUP(161500,'[4]손익(신용전기)'!$E$5:$F$1005,2,0))</f>
        <v>0</v>
      </c>
      <c r="F20" s="258" t="s">
        <v>770</v>
      </c>
      <c r="G20" s="259" t="s">
        <v>771</v>
      </c>
      <c r="H20" s="409"/>
      <c r="I20" s="385">
        <f>SUM(I21:I39)</f>
        <v>1758862</v>
      </c>
      <c r="J20" s="385">
        <f>SUM(J21:J39)</f>
        <v>1924410</v>
      </c>
    </row>
    <row r="21" spans="1:10" ht="17.25" customHeight="1">
      <c r="A21" s="410">
        <v>4</v>
      </c>
      <c r="B21" s="35" t="s">
        <v>309</v>
      </c>
      <c r="C21" s="403">
        <v>154200</v>
      </c>
      <c r="D21" s="408">
        <f>IF(ISERROR(VLOOKUP(C21,'[4]손익(신용)'!$B$5:$C$1005,2,0)),0,VLOOKUP(C21,'[4]손익(신용)'!$B$5:$C$1005,2,0))+IF(ISERROR(VLOOKUP(C21,'[4]손익(신용)'!$E$5:$F$1005,2,0)),0,VLOOKUP(C21,'[4]손익(신용)'!$E$5:$F$1005,2,0))+IF(ISERROR(VLOOKUP(161800,'[4]손익(신용)'!$B$5:$C$1005,2,0)),0,VLOOKUP(161800,'[4]손익(신용)'!$B$5:$C$1005,2,0))+IF(ISERROR(VLOOKUP(161800,'[4]손익(신용)'!$E$5:$F$1005,2,0)),0,VLOOKUP(161800,'[4]손익(신용)'!$E$5:$F$1005,2,0))</f>
        <v>261</v>
      </c>
      <c r="E21" s="398">
        <f>IF(ISERROR(VLOOKUP(C21,'[4]손익(신용전기)'!$B$5:$C$1005,2,0)),0,VLOOKUP(C21,'[4]손익(신용전기)'!$B$5:$C$1005,2,0))+IF(ISERROR(VLOOKUP(C21,'[4]손익(신용전기)'!$E$5:$F$1005,2,0)),0,VLOOKUP(C21,'[4]손익(신용전기)'!$E$5:$F$1005,2,0))+IF(ISERROR(VLOOKUP(161800,'[4]손익(신용전기)'!$B$5:$C$1005,2,0)),0,VLOOKUP(161800,'[4]손익(신용전기)'!$B$5:$C$1005,2,0))+IF(ISERROR(VLOOKUP(161800,'[4]손익(신용전기)'!$E$5:$F$1005,2,0)),0,VLOOKUP(161800,'[4]손익(신용전기)'!$E$5:$F$1005,2,0))</f>
        <v>0</v>
      </c>
      <c r="F21" s="411">
        <v>1</v>
      </c>
      <c r="G21" s="412" t="s">
        <v>772</v>
      </c>
      <c r="H21" s="387">
        <v>160100</v>
      </c>
      <c r="I21" s="388">
        <f>IF(ISERROR(VLOOKUP(H21,'[4]손익(신용)'!$B$5:$C$1005,2,0)),0,VLOOKUP(H21,'[4]손익(신용)'!$B$5:$C$1005,2,0))+IF(ISERROR(VLOOKUP(H21,'[4]손익(신용)'!$E$5:$F$1005,2,0)),0,VLOOKUP(H21,'[4]손익(신용)'!$E$5:$F$1005,2,0))</f>
        <v>0</v>
      </c>
      <c r="J21" s="389">
        <f>IF(ISERROR(VLOOKUP(H21,'[4]손익(신용전기)'!$B$5:$C$1005,2,0)),0,VLOOKUP(H21,'[4]손익(신용전기)'!$B$5:$C$1005,2,0))+IF(ISERROR(VLOOKUP(H21,'[4]손익(신용전기)'!$E$5:$F$1005,2,0)),0,VLOOKUP(H21,'[4]손익(신용전기)'!$E$5:$F$1005,2,0))</f>
        <v>0</v>
      </c>
    </row>
    <row r="22" spans="1:10" ht="17.25" customHeight="1">
      <c r="A22" s="96">
        <v>5</v>
      </c>
      <c r="B22" s="35" t="s">
        <v>311</v>
      </c>
      <c r="C22" s="403">
        <v>160500</v>
      </c>
      <c r="D22" s="36">
        <f>IF(ISERROR(VLOOKUP(C22,'[4]손익(신용)'!$B$5:$C$1005,2,0)),0,VLOOKUP(C22,'[4]손익(신용)'!$B$5:$C$1005,2,0))+IF(ISERROR(VLOOKUP(C22,'[4]손익(신용)'!$E$5:$F$1005,2,0)),0,VLOOKUP(C22,'[4]손익(신용)'!$E$5:$F$1005,2,0))</f>
        <v>0</v>
      </c>
      <c r="E22" s="37">
        <f>IF(ISERROR(VLOOKUP(C22,'[4]손익(신용전기)'!$B$5:$C$1005,2,0)),0,VLOOKUP(C22,'[4]손익(신용전기)'!$B$5:$C$1005,2,0))+IF(ISERROR(VLOOKUP(C22,'[4]손익(신용전기)'!$E$5:$F$1005,2,0)),0,VLOOKUP(C22,'[4]손익(신용전기)'!$E$5:$F$1005,2,0))</f>
        <v>0</v>
      </c>
      <c r="F22" s="413">
        <v>2</v>
      </c>
      <c r="G22" s="273" t="s">
        <v>339</v>
      </c>
      <c r="H22" s="387">
        <v>160200</v>
      </c>
      <c r="I22" s="395">
        <f>IF(ISERROR(VLOOKUP(H22,'[4]손익(신용)'!$B$5:$C$1005,2,0)),0,VLOOKUP(H22,'[4]손익(신용)'!$B$5:$C$1005,2,0))+IF(ISERROR(VLOOKUP(H22,'[4]손익(신용)'!$E$5:$F$1005,2,0)),0,VLOOKUP(H22,'[4]손익(신용)'!$E$5:$F$1005,2,0))</f>
        <v>0</v>
      </c>
      <c r="J22" s="396">
        <f>IF(ISERROR(VLOOKUP(H22,'[4]손익(신용전기)'!$B$5:$C$1005,2,0)),0,VLOOKUP(H22,'[4]손익(신용전기)'!$B$5:$C$1005,2,0))+IF(ISERROR(VLOOKUP(H22,'[4]손익(신용전기)'!$E$5:$F$1005,2,0)),0,VLOOKUP(H22,'[4]손익(신용전기)'!$E$5:$F$1005,2,0))</f>
        <v>0</v>
      </c>
    </row>
    <row r="23" spans="1:10" ht="17.25" customHeight="1">
      <c r="A23" s="96">
        <v>6</v>
      </c>
      <c r="B23" s="35" t="s">
        <v>313</v>
      </c>
      <c r="C23" s="403">
        <v>153800</v>
      </c>
      <c r="D23" s="408">
        <f>IF(ISERROR(VLOOKUP(C23,'[4]손익(신용)'!$B$5:$C$1005,2,0)),0,VLOOKUP(C23,'[4]손익(신용)'!$B$5:$C$1005,2,0))+IF(ISERROR(VLOOKUP(C23,'[4]손익(신용)'!$E$5:$F$1005,2,0)),0,VLOOKUP(C23,'[4]손익(신용)'!$E$5:$F$1005,2,0))+IF(ISERROR(VLOOKUP(161700,'[4]손익(신용)'!$B$5:$C$1005,2,0)),0,VLOOKUP(161700,'[4]손익(신용)'!$B$5:$C$1005,2,0))+IF(ISERROR(VLOOKUP(161700,'[4]손익(신용)'!$E$5:$F$1005,2,0)),0,VLOOKUP(161700,'[4]손익(신용)'!$E$5:$F$1005,2,0))</f>
        <v>0</v>
      </c>
      <c r="E23" s="398">
        <f>IF(ISERROR(VLOOKUP(C23,'[4]손익(신용전기)'!$B$5:$C$1005,2,0)),0,VLOOKUP(C23,'[4]손익(신용전기)'!$B$5:$C$1005,2,0))+IF(ISERROR(VLOOKUP(C23,'[4]손익(신용전기)'!$E$5:$F$1005,2,0)),0,VLOOKUP(C23,'[4]손익(신용전기)'!$E$5:$F$1005,2,0))+IF(ISERROR(VLOOKUP(161700,'[4]손익(신용전기)'!$B$5:$C$1005,2,0)),0,VLOOKUP(161700,'[4]손익(신용전기)'!$B$5:$C$1005,2,0))+IF(ISERROR(VLOOKUP(161700,'[4]손익(신용전기)'!$E$5:$F$1005,2,0)),0,VLOOKUP(161700,'[4]손익(신용전기)'!$E$5:$F$1005,2,0))</f>
        <v>0</v>
      </c>
      <c r="F23" s="413">
        <v>3</v>
      </c>
      <c r="G23" s="273" t="s">
        <v>321</v>
      </c>
      <c r="H23" s="387">
        <v>160300</v>
      </c>
      <c r="I23" s="395">
        <f>IF(ISERROR(VLOOKUP(H23,'[4]손익(신용)'!$B$5:$C$1005,2,0)),0,VLOOKUP(H23,'[4]손익(신용)'!$B$5:$C$1005,2,0))+IF(ISERROR(VLOOKUP(H23,'[4]손익(신용)'!$E$5:$F$1005,2,0)),0,VLOOKUP(H23,'[4]손익(신용)'!$E$5:$F$1005,2,0))</f>
        <v>0</v>
      </c>
      <c r="J23" s="396">
        <f>IF(ISERROR(VLOOKUP(H23,'[4]손익(신용전기)'!$B$5:$C$1005,2,0)),0,VLOOKUP(H23,'[4]손익(신용전기)'!$B$5:$C$1005,2,0))+IF(ISERROR(VLOOKUP(H23,'[4]손익(신용전기)'!$E$5:$F$1005,2,0)),0,VLOOKUP(H23,'[4]손익(신용전기)'!$E$5:$F$1005,2,0))</f>
        <v>0</v>
      </c>
    </row>
    <row r="24" spans="1:10" ht="17.25" customHeight="1">
      <c r="A24" s="96">
        <v>7</v>
      </c>
      <c r="B24" s="35" t="s">
        <v>315</v>
      </c>
      <c r="C24" s="403">
        <v>154300</v>
      </c>
      <c r="D24" s="408">
        <f>IF(ISERROR(VLOOKUP(C24,'[4]손익(신용)'!$B$5:$C$1005,2,0)),0,VLOOKUP(C24,'[4]손익(신용)'!$B$5:$C$1005,2,0))+IF(ISERROR(VLOOKUP(C24,'[4]손익(신용)'!$E$5:$F$1005,2,0)),0,VLOOKUP(C24,'[4]손익(신용)'!$E$5:$F$1005,2,0))+IF(ISERROR(VLOOKUP(162100,'[4]손익(신용)'!$B$5:$C$1005,2,0)),0,VLOOKUP(162100,'[4]손익(신용)'!$B$5:$C$1005,2,0))+IF(ISERROR(VLOOKUP(162100,'[4]손익(신용)'!$E$5:$F$1005,2,0)),0,VLOOKUP(162100,'[4]손익(신용)'!$E$5:$F$1005,2,0))</f>
        <v>0</v>
      </c>
      <c r="E24" s="398">
        <f>IF(ISERROR(VLOOKUP(C24,'[4]손익(신용전기)'!$B$5:$C$1005,2,0)),0,VLOOKUP(C24,'[4]손익(신용전기)'!$B$5:$C$1005,2,0))+IF(ISERROR(VLOOKUP(C24,'[4]손익(신용전기)'!$E$5:$F$1005,2,0)),0,VLOOKUP(C24,'[4]손익(신용전기)'!$E$5:$F$1005,2,0))+IF(ISERROR(VLOOKUP(162100,'[4]손익(신용전기)'!$B$5:$C$1005,2,0)),0,VLOOKUP(162100,'[4]손익(신용전기)'!$B$5:$C$1005,2,0))+IF(ISERROR(VLOOKUP(162100,'[4]손익(신용전기)'!$E$5:$F$1005,2,0)),0,VLOOKUP(162100,'[4]손익(신용전기)'!$E$5:$F$1005,2,0))</f>
        <v>0</v>
      </c>
      <c r="F24" s="413">
        <v>4</v>
      </c>
      <c r="G24" s="273" t="s">
        <v>332</v>
      </c>
      <c r="H24" s="387">
        <v>160400</v>
      </c>
      <c r="I24" s="395">
        <f>IF(ISERROR(VLOOKUP(H24,'[4]손익(신용)'!$B$5:$C$1005,2,0)),0,VLOOKUP(H24,'[4]손익(신용)'!$B$5:$C$1005,2,0))+IF(ISERROR(VLOOKUP(H24,'[4]손익(신용)'!$E$5:$F$1005,2,0)),0,VLOOKUP(H24,'[4]손익(신용)'!$E$5:$F$1005,2,0))</f>
        <v>0</v>
      </c>
      <c r="J24" s="396">
        <f>IF(ISERROR(VLOOKUP(H24,'[4]손익(신용전기)'!$B$5:$C$1005,2,0)),0,VLOOKUP(H24,'[4]손익(신용전기)'!$B$5:$C$1005,2,0))+IF(ISERROR(VLOOKUP(H24,'[4]손익(신용전기)'!$E$5:$F$1005,2,0)),0,VLOOKUP(H24,'[4]손익(신용전기)'!$E$5:$F$1005,2,0))</f>
        <v>0</v>
      </c>
    </row>
    <row r="25" spans="1:10" ht="17.25" customHeight="1">
      <c r="A25" s="87">
        <v>8</v>
      </c>
      <c r="B25" s="88" t="s">
        <v>317</v>
      </c>
      <c r="C25" s="403">
        <v>160600</v>
      </c>
      <c r="D25" s="100">
        <f>IF(ISERROR(VLOOKUP(C25,'[4]손익(신용)'!$B$5:$C$1005,2,0)),0,VLOOKUP(C25,'[4]손익(신용)'!$B$5:$C$1005,2,0))+IF(ISERROR(VLOOKUP(C25,'[4]손익(신용)'!$E$5:$F$1005,2,0)),0,VLOOKUP(C25,'[4]손익(신용)'!$E$5:$F$1005,2,0))</f>
        <v>0</v>
      </c>
      <c r="E25" s="66">
        <f>IF(ISERROR(VLOOKUP(C25,'[4]손익(신용전기)'!$B$5:$C$1005,2,0)),0,VLOOKUP(C25,'[4]손익(신용전기)'!$B$5:$C$1005,2,0))+IF(ISERROR(VLOOKUP(C25,'[4]손익(신용전기)'!$E$5:$F$1005,2,0)),0,VLOOKUP(C25,'[4]손익(신용전기)'!$E$5:$F$1005,2,0))</f>
        <v>0</v>
      </c>
      <c r="F25" s="272">
        <v>5</v>
      </c>
      <c r="G25" s="273" t="s">
        <v>773</v>
      </c>
      <c r="H25" s="414">
        <v>160700</v>
      </c>
      <c r="I25" s="408">
        <f>IF(ISERROR(VLOOKUP(H25,'[4]손익(신용)'!$B$5:$C$1005,2,0)),0,VLOOKUP(H25,'[4]손익(신용)'!$B$5:$C$1005,2,0))+IF(ISERROR(VLOOKUP(H25,'[4]손익(신용)'!$E$5:$F$1005,2,0)),0,VLOOKUP(H25,'[4]손익(신용)'!$E$5:$F$1005,2,0))</f>
        <v>0</v>
      </c>
      <c r="J25" s="398">
        <f>IF(ISERROR(VLOOKUP(H25,'[4]손익(신용전기)'!$B$5:$C$1005,2,0)),0,VLOOKUP(H25,'[4]손익(신용전기)'!$B$5:$C$1005,2,0))+IF(ISERROR(VLOOKUP(H25,'[4]손익(신용전기)'!$E$5:$F$1005,2,0)),0,VLOOKUP(H25,'[4]손익(신용전기)'!$E$5:$F$1005,2,0))</f>
        <v>51503</v>
      </c>
    </row>
    <row r="26" spans="1:10" ht="17.25" customHeight="1">
      <c r="A26" s="415" t="s">
        <v>248</v>
      </c>
      <c r="B26" s="72" t="s">
        <v>320</v>
      </c>
      <c r="C26" s="416"/>
      <c r="D26" s="74">
        <f>SUM(D27:D28)</f>
        <v>0</v>
      </c>
      <c r="E26" s="74">
        <f>SUM(E27:E28)</f>
        <v>0</v>
      </c>
      <c r="F26" s="272">
        <v>6</v>
      </c>
      <c r="G26" s="273" t="s">
        <v>774</v>
      </c>
      <c r="H26" s="414">
        <v>161000</v>
      </c>
      <c r="I26" s="408">
        <f>IF(ISERROR(VLOOKUP(H26,'[4]손익(신용)'!$B$5:$C$1005,2,0)),0,VLOOKUP(H26,'[4]손익(신용)'!$B$5:$C$1005,2,0))+IF(ISERROR(VLOOKUP(H26,'[4]손익(신용)'!$E$5:$F$1005,2,0)),0,VLOOKUP(H26,'[4]손익(신용)'!$E$5:$F$1005,2,0))</f>
        <v>0</v>
      </c>
      <c r="J26" s="398">
        <f>IF(ISERROR(VLOOKUP(H26,'[4]손익(신용전기)'!$B$5:$C$1005,2,0)),0,VLOOKUP(H26,'[4]손익(신용전기)'!$B$5:$C$1005,2,0))+IF(ISERROR(VLOOKUP(H26,'[4]손익(신용전기)'!$E$5:$F$1005,2,0)),0,VLOOKUP(H26,'[4]손익(신용전기)'!$E$5:$F$1005,2,0))</f>
        <v>0</v>
      </c>
    </row>
    <row r="27" spans="1:10" ht="17.25" customHeight="1">
      <c r="A27" s="417">
        <v>1</v>
      </c>
      <c r="B27" s="418" t="s">
        <v>322</v>
      </c>
      <c r="C27" s="403">
        <v>153500</v>
      </c>
      <c r="D27" s="419">
        <f>IF(ISERROR(VLOOKUP(C27,'[4]손익(신용)'!$B$5:$C$1005,2,0)),0,VLOOKUP(C27,'[4]손익(신용)'!$B$5:$C$1005,2,0))+IF(ISERROR(VLOOKUP(C27,'[4]손익(신용)'!$E$5:$F$1005,2,0)),0,VLOOKUP(C27,'[4]손익(신용)'!$E$5:$F$1005,2,0))</f>
        <v>0</v>
      </c>
      <c r="E27" s="419">
        <f>IF(ISERROR(VLOOKUP(C27,'[4]손익(신용전기)'!$B$5:$C$1005,2,0)),0,VLOOKUP(C27,'[4]손익(신용전기)'!$B$5:$C$1005,2,0))+IF(ISERROR(VLOOKUP(C27,'[4]손익(신용전기)'!$E$5:$F$1005,2,0)),0,VLOOKUP(C27,'[4]손익(신용전기)'!$E$5:$F$1005,2,0))</f>
        <v>0</v>
      </c>
      <c r="F27" s="272">
        <v>7</v>
      </c>
      <c r="G27" s="273" t="s">
        <v>775</v>
      </c>
      <c r="H27" s="414">
        <v>161100</v>
      </c>
      <c r="I27" s="408">
        <f>IF(ISERROR(VLOOKUP(H27,'[4]손익(신용)'!$B$5:$C$1005,2,0)),0,VLOOKUP(H27,'[4]손익(신용)'!$B$5:$C$1005,2,0))+IF(ISERROR(VLOOKUP(H27,'[4]손익(신용)'!$E$5:$F$1005,2,0)),0,VLOOKUP(H27,'[4]손익(신용)'!$E$5:$F$1005,2,0))</f>
        <v>0</v>
      </c>
      <c r="J27" s="398">
        <f>IF(ISERROR(VLOOKUP(H27,'[4]손익(신용전기)'!$B$5:$C$1005,2,0)),0,VLOOKUP(H27,'[4]손익(신용전기)'!$B$5:$C$1005,2,0))+IF(ISERROR(VLOOKUP(H27,'[4]손익(신용전기)'!$E$5:$F$1005,2,0)),0,VLOOKUP(H27,'[4]손익(신용전기)'!$E$5:$F$1005,2,0))</f>
        <v>0</v>
      </c>
    </row>
    <row r="28" spans="1:10" ht="17.25" customHeight="1">
      <c r="A28" s="87">
        <v>2</v>
      </c>
      <c r="B28" s="99" t="s">
        <v>324</v>
      </c>
      <c r="C28" s="403">
        <v>154600</v>
      </c>
      <c r="D28" s="420">
        <f>IF(ISERROR(VLOOKUP(C28,'[4]손익(신용)'!$B$5:$C$1005,2,0)),0,VLOOKUP(C28,'[4]손익(신용)'!$B$5:$C$1005,2,0))+IF(ISERROR(VLOOKUP(C28,'[4]손익(신용)'!$E$5:$F$1005,2,0)),0,VLOOKUP(C28,'[4]손익(신용)'!$E$5:$F$1005,2,0))+IF(ISERROR(VLOOKUP(161400,'[4]손익(신용)'!$B$5:$C$1005,2,0)),0,VLOOKUP(161400,'[4]손익(신용)'!$B$5:$C$1005,2,0))+IF(ISERROR(VLOOKUP(161400,'[4]손익(신용)'!$E$5:$F$1005,2,0)),0,VLOOKUP(161400,'[4]손익(신용)'!$E$5:$F$1005,2,0))</f>
        <v>0</v>
      </c>
      <c r="E28" s="420">
        <f>IF(ISERROR(VLOOKUP(C28,'[4]손익(신용전기)'!$B$5:$C$1005,2,0)),0,VLOOKUP(C28,'[4]손익(신용전기)'!$B$5:$C$1005,2,0))+IF(ISERROR(VLOOKUP(C28,'[4]손익(신용전기)'!$E$5:$F$1005,2,0)),0,VLOOKUP(C28,'[4]손익(신용전기)'!$E$5:$F$1005,2,0))+IF(ISERROR(VLOOKUP(161400,'[4]손익(신용전기)'!$B$5:$C$1005,2,0)),0,VLOOKUP(161400,'[4]손익(신용전기)'!$B$5:$C$1005,2,0))+IF(ISERROR(VLOOKUP(161400,'[4]손익(신용전기)'!$E$5:$F$1005,2,0)),0,VLOOKUP(161400,'[4]손익(신용전기)'!$E$5:$F$1005,2,0))</f>
        <v>0</v>
      </c>
      <c r="F28" s="272">
        <v>8</v>
      </c>
      <c r="G28" s="273" t="s">
        <v>362</v>
      </c>
      <c r="H28" s="414">
        <v>161300</v>
      </c>
      <c r="I28" s="408">
        <f>IF(ISERROR(VLOOKUP(H28,'[4]손익(신용)'!$B$5:$C$1005,2,0)),0,VLOOKUP(H28,'[4]손익(신용)'!$B$5:$C$1005,2,0))+IF(ISERROR(VLOOKUP(H28,'[4]손익(신용)'!$E$5:$F$1005,2,0)),0,VLOOKUP(H28,'[4]손익(신용)'!$E$5:$F$1005,2,0))</f>
        <v>1197</v>
      </c>
      <c r="J28" s="398">
        <f>IF(ISERROR(VLOOKUP(H28,'[4]손익(신용전기)'!$B$5:$C$1005,2,0)),0,VLOOKUP(H28,'[4]손익(신용전기)'!$B$5:$C$1005,2,0))+IF(ISERROR(VLOOKUP(H28,'[4]손익(신용전기)'!$E$5:$F$1005,2,0)),0,VLOOKUP(H28,'[4]손익(신용전기)'!$E$5:$F$1005,2,0))</f>
        <v>0</v>
      </c>
    </row>
    <row r="29" spans="1:10" ht="17.25" customHeight="1">
      <c r="A29" s="415" t="s">
        <v>263</v>
      </c>
      <c r="B29" s="72" t="s">
        <v>327</v>
      </c>
      <c r="C29" s="421"/>
      <c r="D29" s="74">
        <f>SUM(D30:D31)</f>
        <v>0</v>
      </c>
      <c r="E29" s="74">
        <f>SUM(E30:E31)</f>
        <v>0</v>
      </c>
      <c r="F29" s="272">
        <v>9</v>
      </c>
      <c r="G29" s="273" t="s">
        <v>776</v>
      </c>
      <c r="H29" s="414">
        <v>158000</v>
      </c>
      <c r="I29" s="408">
        <f>IF(ISERROR(VLOOKUP(H29,'[4]손익(신용)'!$B$5:$C$1005,2,0)),0,VLOOKUP(H29,'[4]손익(신용)'!$B$5:$C$1005,2,0))+IF(ISERROR(VLOOKUP(H29,'[4]손익(신용)'!$E$5:$F$1005,2,0)),0,VLOOKUP(H29,'[4]손익(신용)'!$E$5:$F$1005,2,0))</f>
        <v>1222778</v>
      </c>
      <c r="J29" s="398">
        <f>IF(ISERROR(VLOOKUP(H29,'[4]손익(신용전기)'!$B$5:$C$1005,2,0)),0,VLOOKUP(H29,'[4]손익(신용전기)'!$B$5:$C$1005,2,0))+IF(ISERROR(VLOOKUP(H29,'[4]손익(신용전기)'!$E$5:$F$1005,2,0)),0,VLOOKUP(H29,'[4]손익(신용전기)'!$E$5:$F$1005,2,0))</f>
        <v>1487320</v>
      </c>
    </row>
    <row r="30" spans="1:10" ht="17.25" customHeight="1">
      <c r="A30" s="386">
        <v>1</v>
      </c>
      <c r="B30" s="60" t="s">
        <v>329</v>
      </c>
      <c r="C30" s="422">
        <v>154400</v>
      </c>
      <c r="D30" s="423">
        <f>IF(ISERROR(VLOOKUP(C30,'[4]손익(신용)'!$B$5:$C$1005,2,0)),0,VLOOKUP(C30,'[4]손익(신용)'!$B$5:$C$1005,2,0))+IF(ISERROR(VLOOKUP(C30,'[4]손익(신용)'!$E$5:$F$1005,2,0)),0,VLOOKUP(C30,'[4]손익(신용)'!$E$5:$F$1005,2,0))+IF(ISERROR(VLOOKUP(160800,'[4]손익(신용)'!$B$5:$C$1005,2,0)),0,VLOOKUP(160800,'[4]손익(신용)'!$B$5:$C$1005,2,0))+IF(ISERROR(VLOOKUP(160800,'[4]손익(신용)'!$E$5:$F$1005,2,0)),0,VLOOKUP(160800,'[4]손익(신용)'!$E$5:$F$1005,2,0))</f>
        <v>0</v>
      </c>
      <c r="E30" s="423">
        <f>IF(ISERROR(VLOOKUP(C30,'[4]손익(신용전기)'!$B$5:$C$1005,2,0)),0,VLOOKUP(C30,'[4]손익(신용전기)'!$B$5:$C$1005,2,0))+IF(ISERROR(VLOOKUP(C30,'[4]손익(신용전기)'!$E$5:$F$1005,2,0)),0,VLOOKUP(C30,'[4]손익(신용전기)'!$E$5:$F$1005,2,0))+IF(ISERROR(VLOOKUP(160800,'[4]손익(신용전기)'!$B$5:$C$1005,2,0)),0,VLOOKUP(160800,'[4]손익(신용전기)'!$B$5:$C$1005,2,0))+IF(ISERROR(VLOOKUP(160800,'[4]손익(신용전기)'!$E$5:$F$1005,2,0)),0,VLOOKUP(160800,'[4]손익(신용전기)'!$E$5:$F$1005,2,0))</f>
        <v>0</v>
      </c>
      <c r="F30" s="272">
        <v>10</v>
      </c>
      <c r="G30" s="273" t="s">
        <v>366</v>
      </c>
      <c r="H30" s="414">
        <v>161600</v>
      </c>
      <c r="I30" s="408">
        <f>IF(ISERROR(VLOOKUP(H30,'[4]손익(신용)'!$B$5:$C$1005,2,0)),0,VLOOKUP(H30,'[4]손익(신용)'!$B$5:$C$1005,2,0))+IF(ISERROR(VLOOKUP(H30,'[4]손익(신용)'!$E$5:$F$1005,2,0)),0,VLOOKUP(H30,'[4]손익(신용)'!$E$5:$F$1005,2,0))</f>
        <v>0</v>
      </c>
      <c r="J30" s="398">
        <f>IF(ISERROR(VLOOKUP(H30,'[4]손익(신용전기)'!$B$5:$C$1005,2,0)),0,VLOOKUP(H30,'[4]손익(신용전기)'!$B$5:$C$1005,2,0))+IF(ISERROR(VLOOKUP(H30,'[4]손익(신용전기)'!$E$5:$F$1005,2,0)),0,VLOOKUP(H30,'[4]손익(신용전기)'!$E$5:$F$1005,2,0))</f>
        <v>0</v>
      </c>
    </row>
    <row r="31" spans="1:10" ht="17.25" customHeight="1">
      <c r="A31" s="87">
        <v>2</v>
      </c>
      <c r="B31" s="99" t="s">
        <v>331</v>
      </c>
      <c r="C31" s="422">
        <v>154500</v>
      </c>
      <c r="D31" s="66">
        <f>IF(ISERROR(VLOOKUP(C31,'[4]손익(신용)'!$B$5:$C$1005,2,0)),0,VLOOKUP(C31,'[4]손익(신용)'!$B$5:$C$1005,2,0))+IF(ISERROR(VLOOKUP(C31,'[4]손익(신용)'!$E$5:$F$1005,2,0)),0,VLOOKUP(C31,'[4]손익(신용)'!$E$5:$F$1005,2,0))+IF(ISERROR(VLOOKUP(160900,'[4]손익(신용)'!$B$5:$C$1005,2,0)),0,VLOOKUP(160900,'[4]손익(신용)'!$B$5:$C$1005,2,0))+IF(ISERROR(VLOOKUP(160900,'[4]손익(신용)'!$E$5:$F$1005,2,0)),0,VLOOKUP(160900,'[4]손익(신용)'!$E$5:$F$1005,2,0))</f>
        <v>0</v>
      </c>
      <c r="E31" s="66">
        <f>IF(ISERROR(VLOOKUP(C31,'[4]손익(신용전기)'!$B$5:$C$1005,2,0)),0,VLOOKUP(C31,'[4]손익(신용전기)'!$B$5:$C$1005,2,0))+IF(ISERROR(VLOOKUP(C31,'[4]손익(신용전기)'!$E$5:$F$1005,2,0)),0,VLOOKUP(C31,'[4]손익(신용전기)'!$E$5:$F$1005,2,0))+IF(ISERROR(VLOOKUP(160900,'[4]손익(신용전기)'!$B$5:$C$1005,2,0)),0,VLOOKUP(160900,'[4]손익(신용전기)'!$B$5:$C$1005,2,0))+IF(ISERROR(VLOOKUP(160900,'[4]손익(신용전기)'!$E$5:$F$1005,2,0)),0,VLOOKUP(160900,'[4]손익(신용전기)'!$E$5:$F$1005,2,0))</f>
        <v>0</v>
      </c>
      <c r="F31" s="272">
        <v>11</v>
      </c>
      <c r="G31" s="273" t="s">
        <v>380</v>
      </c>
      <c r="H31" s="414">
        <v>162200</v>
      </c>
      <c r="I31" s="408">
        <f>IF(ISERROR(VLOOKUP(H31,'[4]손익(신용)'!$B$5:$C$1005,2,0)),0,VLOOKUP(H31,'[4]손익(신용)'!$B$5:$C$1005,2,0))+IF(ISERROR(VLOOKUP(H31,'[4]손익(신용)'!$E$5:$F$1005,2,0)),0,VLOOKUP(H31,'[4]손익(신용)'!$E$5:$F$1005,2,0))</f>
        <v>0</v>
      </c>
      <c r="J31" s="398">
        <f>IF(ISERROR(VLOOKUP(H31,'[4]손익(신용전기)'!$B$5:$C$1005,2,0)),0,VLOOKUP(H31,'[4]손익(신용전기)'!$B$5:$C$1005,2,0))+IF(ISERROR(VLOOKUP(H31,'[4]손익(신용전기)'!$E$5:$F$1005,2,0)),0,VLOOKUP(H31,'[4]손익(신용전기)'!$E$5:$F$1005,2,0))</f>
        <v>0</v>
      </c>
    </row>
    <row r="32" spans="1:10" ht="17.25" customHeight="1">
      <c r="A32" s="415" t="s">
        <v>777</v>
      </c>
      <c r="B32" s="72" t="s">
        <v>334</v>
      </c>
      <c r="C32" s="421"/>
      <c r="D32" s="74">
        <f>SUM(D33:D35)</f>
        <v>446668</v>
      </c>
      <c r="E32" s="74">
        <f>SUM(E33:E35)</f>
        <v>117587</v>
      </c>
      <c r="F32" s="272">
        <v>12</v>
      </c>
      <c r="G32" s="273" t="s">
        <v>376</v>
      </c>
      <c r="H32" s="414">
        <v>162300</v>
      </c>
      <c r="I32" s="408">
        <f>IF(ISERROR(VLOOKUP(H32,'[4]손익(신용)'!$B$5:$C$1005,2,0)),0,VLOOKUP(H32,'[4]손익(신용)'!$B$5:$C$1005,2,0))+IF(ISERROR(VLOOKUP(H32,'[4]손익(신용)'!$E$5:$F$1005,2,0)),0,VLOOKUP(H32,'[4]손익(신용)'!$E$5:$F$1005,2,0))</f>
        <v>0</v>
      </c>
      <c r="J32" s="398">
        <f>IF(ISERROR(VLOOKUP(H32,'[4]손익(신용전기)'!$B$5:$C$1005,2,0)),0,VLOOKUP(H32,'[4]손익(신용전기)'!$B$5:$C$1005,2,0))+IF(ISERROR(VLOOKUP(H32,'[4]손익(신용전기)'!$E$5:$F$1005,2,0)),0,VLOOKUP(H32,'[4]손익(신용전기)'!$E$5:$F$1005,2,0))</f>
        <v>0</v>
      </c>
    </row>
    <row r="33" spans="1:10" ht="17.25" customHeight="1">
      <c r="A33" s="386">
        <v>1</v>
      </c>
      <c r="B33" s="60" t="s">
        <v>336</v>
      </c>
      <c r="C33" s="422">
        <v>152100</v>
      </c>
      <c r="D33" s="419">
        <f>IF(ISERROR(VLOOKUP(C33,'[4]손익(신용)'!$B$5:$C$1005,2,0)),0,VLOOKUP(C33,'[4]손익(신용)'!$B$5:$C$1005,2,0))+IF(ISERROR(VLOOKUP(C33,'[4]손익(신용)'!$E$5:$F$1005,2,0)),0,VLOOKUP(C33,'[4]손익(신용)'!$E$5:$F$1005,2,0))-IF(ISERROR(VLOOKUP(179316,'[4]손익(신용)'!$B$5:$C$1005,2,0)),0,VLOOKUP(179316,'[4]손익(신용)'!$B$5:$C$1005,2,0))-IF(ISERROR(VLOOKUP(179316,'[4]손익(신용)'!$E$5:$F$1005,2,0)),0,VLOOKUP(179316,'[4]손익(신용)'!$E$5:$F$1005,2,0))
-IF(ISERROR(VLOOKUP(179317,'[4]손익(신용)'!$B$5:$C$1005,2,0)),0,VLOOKUP(179317,'[4]손익(신용)'!$B$5:$C$1005,2,0))-IF(ISERROR(VLOOKUP(179317,'[4]손익(신용)'!$E$5:$F$1005,2,0)),0,VLOOKUP(179317,'[4]손익(신용)'!$E$5:$F$1005,2,0))-IF(ISERROR(VLOOKUP(179318,'[4]손익(신용)'!$B$5:$C$1005,2,0)),0,VLOOKUP(179318,'[4]손익(신용)'!$B$5:$C$1005,2,0))-IF(ISERROR(VLOOKUP(179318,'[4]손익(신용)'!$E$5:$F$1005,2,0)),0,VLOOKUP(179318,'[4]손익(신용)'!$E$5:$F$1005,2,0))-IF(ISERROR(VLOOKUP(179600,'[4]손익(신용)'!$B$5:$C$1005,2,0)),0,VLOOKUP(179600,'[4]손익(신용)'!$B$5:$C$1005,2,0))-IF(ISERROR(VLOOKUP(179600,'[4]손익(신용)'!$E$5:$F$1005,2,0)),0,VLOOKUP(179600,'[4]손익(신용)'!$E$5:$F$1005,2,0))</f>
        <v>374121</v>
      </c>
      <c r="E33" s="419">
        <f>IF(ISERROR(VLOOKUP(C33,'[4]손익(신용전기)'!$B$5:$C$1005,2,0)),0,VLOOKUP(C33,'[4]손익(신용전기)'!$B$5:$C$1005,2,0))+IF(ISERROR(VLOOKUP(C33,'[4]손익(신용전기)'!$E$5:$F$1005,2,0)),0,VLOOKUP(C33,'[4]손익(신용전기)'!$E$5:$F$1005,2,0))-IF(ISERROR(VLOOKUP(179316,'[4]손익(신용전기)'!$B$5:$C$1005,2,0)),0,VLOOKUP(179316,'[4]손익(신용전기)'!$B$5:$C$1005,2,0))-IF(ISERROR(VLOOKUP(179316,'[4]손익(신용전기)'!$E$5:$F$1005,2,0)),0,VLOOKUP(179316,'[4]손익(신용전기)'!$E$5:$F$1005,2,0))-IF(ISERROR(VLOOKUP(179317,'[4]손익(신용전기)'!$B$5:$C$1005,2,0)),0,VLOOKUP(179317,'[4]손익(신용전기)'!$B$5:$C$1005,2,0))-IF(ISERROR(VLOOKUP(179317,'[4]손익(신용전기)'!$E$5:$F$1005,2,0)),0,VLOOKUP(179317,'[4]손익(신용전기)'!$E$5:$F$1005,2,0))-IF(ISERROR(VLOOKUP(179318,'[4]손익(신용전기)'!$B$5:$C$1005,2,0)),0,VLOOKUP(179318,'[4]손익(신용전기)'!$B$5:$C$1005,2,0))-IF(ISERROR(VLOOKUP(179318,'[4]손익(신용전기)'!$E$5:$F$1005,2,0)),0,VLOOKUP(179318,'[4]손익(신용전기)'!$E$5:$F$1005,2,0))-IF(ISERROR(VLOOKUP(179600,'[4]손익(신용전기)'!$B$5:$C$1005,2,0)),0,VLOOKUP(179600,'[4]손익(신용전기)'!$B$5:$C$1005,2,0))-IF(ISERROR(VLOOKUP(179600,'[4]손익(신용전기)'!$E$5:$F$1005,2,0)),0,VLOOKUP(179600,'[4]손익(신용전기)'!$E$5:$F$1005,2,0))</f>
        <v>39862</v>
      </c>
      <c r="F33" s="272">
        <v>13</v>
      </c>
      <c r="G33" s="273" t="s">
        <v>378</v>
      </c>
      <c r="H33" s="414">
        <v>162400</v>
      </c>
      <c r="I33" s="408">
        <f>IF(ISERROR(VLOOKUP(H33,'[4]손익(신용)'!$B$5:$C$1005,2,0)),0,VLOOKUP(H33,'[4]손익(신용)'!$B$5:$C$1005,2,0))+IF(ISERROR(VLOOKUP(H33,'[4]손익(신용)'!$E$5:$F$1005,2,0)),0,VLOOKUP(H33,'[4]손익(신용)'!$E$5:$F$1005,2,0))</f>
        <v>0</v>
      </c>
      <c r="J33" s="398">
        <f>IF(ISERROR(VLOOKUP(H33,'[4]손익(신용전기)'!$B$5:$C$1005,2,0)),0,VLOOKUP(H33,'[4]손익(신용전기)'!$B$5:$C$1005,2,0))+IF(ISERROR(VLOOKUP(H33,'[4]손익(신용전기)'!$E$5:$F$1005,2,0)),0,VLOOKUP(H33,'[4]손익(신용전기)'!$E$5:$F$1005,2,0))</f>
        <v>0</v>
      </c>
    </row>
    <row r="34" spans="1:10" ht="17.25" customHeight="1">
      <c r="A34" s="96">
        <v>2</v>
      </c>
      <c r="B34" s="35" t="s">
        <v>338</v>
      </c>
      <c r="C34" s="422">
        <v>152200</v>
      </c>
      <c r="D34" s="37">
        <f>IF(ISERROR(VLOOKUP(C34,'[4]손익(신용)'!$B$5:$C$1005,2,0)),0,VLOOKUP(C34,'[4]손익(신용)'!$B$5:$C$1005,2,0))+IF(ISERROR(VLOOKUP(C34,'[4]손익(신용)'!$E$5:$F$1005,2,0)),0,VLOOKUP(C34,'[4]손익(신용)'!$E$5:$F$1005,2,0))</f>
        <v>69118</v>
      </c>
      <c r="E34" s="37">
        <f>IF(ISERROR(VLOOKUP(C34,'[4]손익(신용전기)'!$B$5:$C$1005,2,0)),0,VLOOKUP(C34,'[4]손익(신용전기)'!$B$5:$C$1005,2,0))+IF(ISERROR(VLOOKUP(C34,'[4]손익(신용전기)'!$E$5:$F$1005,2,0)),0,VLOOKUP(C34,'[4]손익(신용전기)'!$E$5:$F$1005,2,0))</f>
        <v>77725</v>
      </c>
      <c r="F34" s="272">
        <v>14</v>
      </c>
      <c r="G34" s="273" t="s">
        <v>778</v>
      </c>
      <c r="H34" s="387">
        <v>165100</v>
      </c>
      <c r="I34" s="408">
        <f>IF(ISERROR(VLOOKUP(H34,'[4]손익(신용)'!$B$5:$C$1005,2,0)),0,VLOOKUP(H34,'[4]손익(신용)'!$B$5:$C$1005,2,0))+IF(ISERROR(VLOOKUP(H34,'[4]손익(신용)'!$E$5:$F$1005,2,0)),0,VLOOKUP(H34,'[4]손익(신용)'!$E$5:$F$1005,2,0))</f>
        <v>529181</v>
      </c>
      <c r="J34" s="398">
        <f>IF(ISERROR(VLOOKUP(H34,'[4]손익(신용전기)'!$B$5:$C$1005,2,0)),0,VLOOKUP(H34,'[4]손익(신용전기)'!$B$5:$C$1005,2,0))+IF(ISERROR(VLOOKUP(H34,'[4]손익(신용전기)'!$E$5:$F$1005,2,0)),0,VLOOKUP(H34,'[4]손익(신용전기)'!$E$5:$F$1005,2,0))</f>
        <v>376997</v>
      </c>
    </row>
    <row r="35" spans="1:10" ht="17.25" customHeight="1">
      <c r="A35" s="87">
        <v>3</v>
      </c>
      <c r="B35" s="99" t="s">
        <v>340</v>
      </c>
      <c r="C35" s="422">
        <v>152900</v>
      </c>
      <c r="D35" s="66">
        <f>IF(ISERROR(VLOOKUP(C35,'[4]손익(신용)'!$B$5:$C$1005,2,0)),0,VLOOKUP(C35,'[4]손익(신용)'!$B$5:$C$1005,2,0))+IF(ISERROR(VLOOKUP(C35,'[4]손익(신용)'!$E$5:$F$1005,2,0)),0,VLOOKUP(C35,'[4]손익(신용)'!$E$5:$F$1005,2,0))</f>
        <v>3429</v>
      </c>
      <c r="E35" s="66">
        <f>IF(ISERROR(VLOOKUP(C35,'[4]손익(신용전기)'!$B$5:$C$1005,2,0)),0,VLOOKUP(C35,'[4]손익(신용전기)'!$B$5:$C$1005,2,0))+IF(ISERROR(VLOOKUP(C35,'[4]손익(신용전기)'!$E$5:$F$1005,2,0)),0,VLOOKUP(C35,'[4]손익(신용전기)'!$E$5:$F$1005,2,0))</f>
        <v>0</v>
      </c>
      <c r="F35" s="272">
        <v>15</v>
      </c>
      <c r="G35" s="273" t="s">
        <v>382</v>
      </c>
      <c r="H35" s="387">
        <v>162600</v>
      </c>
      <c r="I35" s="408">
        <f>IF(ISERROR(VLOOKUP(H35,'[4]손익(신용)'!$B$5:$C$1005,2,0)),0,VLOOKUP(H35,'[4]손익(신용)'!$B$5:$C$1005,2,0))+IF(ISERROR(VLOOKUP(H35,'[4]손익(신용)'!$E$5:$F$1005,2,0)),0,VLOOKUP(H35,'[4]손익(신용)'!$E$5:$F$1005,2,0))+IF(ISERROR(VLOOKUP(163200,'[4]손익(신용)'!$B$5:$C$1005,2,0)),0,VLOOKUP(163200,'[4]손익(신용)'!$B$5:$C$1005,2,0))+IF(ISERROR(VLOOKUP(163200,'[4]손익(신용)'!$E$5:$F$1005,2,0)),0,VLOOKUP(163200,'[4]손익(신용)'!$E$5:$F$1005,2,0))</f>
        <v>0</v>
      </c>
      <c r="J35" s="398">
        <f>IF(ISERROR(VLOOKUP(H35,'[4]손익(신용전기)'!$B$5:$C$1005,2,0)),0,VLOOKUP(H35,'[4]손익(신용전기)'!$B$5:$C$1005,2,0))+IF(ISERROR(VLOOKUP(H35,'[4]손익(신용전기)'!$E$5:$F$1005,2,0)),0,VLOOKUP(H35,'[4]손익(신용전기)'!$E$5:$F$1005,2,0))+IF(ISERROR(VLOOKUP(163200,'[4]손익(신용전기)'!$B$5:$C$1005,2,0)),0,VLOOKUP(163200,'[4]손익(신용전기)'!$B$5:$C$1005,2,0))+IF(ISERROR(VLOOKUP(163200,'[4]손익(신용전기)'!$E$5:$F$1005,2,0)),0,VLOOKUP(163200,'[4]손익(신용전기)'!$E$5:$F$1005,2,0))</f>
        <v>696</v>
      </c>
    </row>
    <row r="36" spans="1:10" ht="17.25" customHeight="1">
      <c r="A36" s="415" t="s">
        <v>779</v>
      </c>
      <c r="B36" s="72" t="s">
        <v>343</v>
      </c>
      <c r="C36" s="403">
        <v>154000</v>
      </c>
      <c r="D36" s="74">
        <f>IF(ISERROR(VLOOKUP(C36,'[4]손익(신용)'!$B$5:$C$1005,2,0)),0,VLOOKUP(C36,'[4]손익(신용)'!$B$5:$C$1005,2,0))+IF(ISERROR(VLOOKUP(C36,'[4]손익(신용)'!$E$5:$F$1005,2,0)),0,VLOOKUP(C36,'[4]손익(신용)'!$E$5:$F$1005,2,0))</f>
        <v>0</v>
      </c>
      <c r="E36" s="74">
        <f>IF(ISERROR(VLOOKUP(C36,'[4]손익(신용전기)'!$B$5:$C$1005,2,0)),0,VLOOKUP(C36,'[4]손익(신용전기)'!$B$5:$C$1005,2,0))+IF(ISERROR(VLOOKUP(C36,'[4]손익(신용전기)'!$E$5:$F$1005,2,0)),0,VLOOKUP(C36,'[4]손익(신용전기)'!$E$5:$F$1005,2,0))</f>
        <v>0</v>
      </c>
      <c r="F36" s="272">
        <v>16</v>
      </c>
      <c r="G36" s="294" t="s">
        <v>384</v>
      </c>
      <c r="H36" s="387">
        <v>162700</v>
      </c>
      <c r="I36" s="408">
        <f>IF(ISERROR(VLOOKUP(H36,'[4]손익(신용)'!$B$5:$C$1005,2,0)),0,VLOOKUP(H36,'[4]손익(신용)'!$B$5:$C$1005,2,0))+IF(ISERROR(VLOOKUP(H36,'[4]손익(신용)'!$E$5:$F$1005,2,0)),0,VLOOKUP(H36,'[4]손익(신용)'!$E$5:$F$1005,2,0))+IF(ISERROR(VLOOKUP(163300,'[4]손익(신용)'!$B$5:$C$1005,2,0)),0,VLOOKUP(163300,'[4]손익(신용)'!$B$5:$C$1005,2,0))+IF(ISERROR(VLOOKUP(163300,'[4]손익(신용)'!$E$5:$F$1005,2,0)),0,VLOOKUP(163300,'[4]손익(신용)'!$E$5:$F$1005,2,0))</f>
        <v>0</v>
      </c>
      <c r="J36" s="398">
        <f>IF(ISERROR(VLOOKUP(H36,'[4]손익(신용전기)'!$B$5:$C$1005,2,0)),0,VLOOKUP(H36,'[4]손익(신용전기)'!$B$5:$C$1005,2,0))+IF(ISERROR(VLOOKUP(H36,'[4]손익(신용전기)'!$E$5:$F$1005,2,0)),0,VLOOKUP(H36,'[4]손익(신용전기)'!$E$5:$F$1005,2,0))+IF(ISERROR(VLOOKUP(163300,'[4]손익(신용전기)'!$B$5:$C$1005,2,0)),0,VLOOKUP(163300,'[4]손익(신용전기)'!$B$5:$C$1005,2,0))+IF(ISERROR(VLOOKUP(163300,'[4]손익(신용전기)'!$E$5:$F$1005,2,0)),0,VLOOKUP(163300,'[4]손익(신용전기)'!$E$5:$F$1005,2,0))</f>
        <v>0</v>
      </c>
    </row>
    <row r="37" spans="1:10" ht="17.25" customHeight="1">
      <c r="A37" s="415" t="s">
        <v>757</v>
      </c>
      <c r="B37" s="72" t="s">
        <v>346</v>
      </c>
      <c r="C37" s="416"/>
      <c r="D37" s="74">
        <f>SUM(D38:D42)</f>
        <v>299066</v>
      </c>
      <c r="E37" s="74">
        <f>SUM(E38:E42)</f>
        <v>309153</v>
      </c>
      <c r="F37" s="272">
        <v>17</v>
      </c>
      <c r="G37" s="294" t="s">
        <v>386</v>
      </c>
      <c r="H37" s="387">
        <v>162500</v>
      </c>
      <c r="I37" s="408">
        <f>IF(ISERROR(VLOOKUP(H37,'[4]손익(신용)'!$B$5:$C$1005,2,0)),0,VLOOKUP(H37,'[4]손익(신용)'!$B$5:$C$1005,2,0))+IF(ISERROR(VLOOKUP(H37,'[4]손익(신용)'!$E$5:$F$1005,2,0)),0,VLOOKUP(H37,'[4]손익(신용)'!$E$5:$F$1005,2,0))+IF(ISERROR(VLOOKUP(163100,'[4]손익(신용)'!$B$5:$C$1005,2,0)),0,VLOOKUP(163100,'[4]손익(신용)'!$B$5:$C$1005,2,0))+IF(ISERROR(VLOOKUP(163100,'[4]손익(신용)'!$E$5:$F$1005,2,0)),0,VLOOKUP(163100,'[4]손익(신용)'!$E$5:$F$1005,2,0))</f>
        <v>0</v>
      </c>
      <c r="J37" s="398">
        <f>IF(ISERROR(VLOOKUP(H37,'[4]손익(신용전기)'!$B$5:$C$1005,2,0)),0,VLOOKUP(H37,'[4]손익(신용전기)'!$B$5:$C$1005,2,0))+IF(ISERROR(VLOOKUP(H37,'[4]손익(신용전기)'!$E$5:$F$1005,2,0)),0,VLOOKUP(H37,'[4]손익(신용전기)'!$E$5:$F$1005,2,0))+IF(ISERROR(VLOOKUP(163100,'[4]손익(신용전기)'!$B$5:$C$1005,2,0)),0,VLOOKUP(163100,'[4]손익(신용전기)'!$B$5:$C$1005,2,0))+IF(ISERROR(VLOOKUP(163100,'[4]손익(신용전기)'!$E$5:$F$1005,2,0)),0,VLOOKUP(163100,'[4]손익(신용전기)'!$E$5:$F$1005,2,0))</f>
        <v>0</v>
      </c>
    </row>
    <row r="38" spans="1:10" ht="17.25" customHeight="1">
      <c r="A38" s="386">
        <v>1</v>
      </c>
      <c r="B38" s="60" t="s">
        <v>348</v>
      </c>
      <c r="C38" s="403">
        <v>153300</v>
      </c>
      <c r="D38" s="419">
        <f>IF(ISERROR(VLOOKUP(C38,'[4]손익(신용)'!$B$5:$C$1005,2,0)),0,VLOOKUP(C38,'[4]손익(신용)'!$B$5:$C$1005,2,0))+IF(ISERROR(VLOOKUP(C38,'[4]손익(신용)'!$E$5:$F$1005,2,0)),0,VLOOKUP(C38,'[4]손익(신용)'!$E$5:$F$1005,2,0))</f>
        <v>0</v>
      </c>
      <c r="E38" s="419">
        <f>IF(ISERROR(VLOOKUP(C38,'[4]손익(신용전기)'!$B$5:$C$1005,2,0)),0,VLOOKUP(C38,'[4]손익(신용전기)'!$B$5:$C$1005,2,0))+IF(ISERROR(VLOOKUP(C38,'[4]손익(신용전기)'!$E$5:$F$1005,2,0)),0,VLOOKUP(C38,'[4]손익(신용전기)'!$E$5:$F$1005,2,0))</f>
        <v>0</v>
      </c>
      <c r="F38" s="424">
        <v>18</v>
      </c>
      <c r="G38" s="425" t="s">
        <v>388</v>
      </c>
      <c r="H38" s="387">
        <v>162800</v>
      </c>
      <c r="I38" s="426">
        <f>IF(ISERROR(VLOOKUP(H38,'[4]손익(신용)'!$B$5:$C$1005,2,0)),0,VLOOKUP(H38,'[4]손익(신용)'!$B$5:$C$1005,2,0))+IF(ISERROR(VLOOKUP(H38,'[4]손익(신용)'!$E$5:$F$1005,2,0)),0,VLOOKUP(H38,'[4]손익(신용)'!$E$5:$F$1005,2,0))</f>
        <v>0</v>
      </c>
      <c r="J38" s="427">
        <f>IF(ISERROR(VLOOKUP(H38,'[4]손익(신용전기)'!$B$5:$C$1005,2,0)),0,VLOOKUP(H38,'[4]손익(신용전기)'!$B$5:$C$1005,2,0))+IF(ISERROR(VLOOKUP(H38,'[4]손익(신용전기)'!$E$5:$F$1005,2,0)),0,VLOOKUP(H38,'[4]손익(신용전기)'!$E$5:$F$1005,2,0))</f>
        <v>0</v>
      </c>
    </row>
    <row r="39" spans="1:10" ht="17.25" customHeight="1">
      <c r="A39" s="96">
        <v>2</v>
      </c>
      <c r="B39" s="35" t="s">
        <v>350</v>
      </c>
      <c r="C39" s="403">
        <v>153400</v>
      </c>
      <c r="D39" s="37">
        <f>IF(ISERROR(VLOOKUP(C39,'[4]손익(신용)'!$B$5:$C$1005,2,0)),0,VLOOKUP(C39,'[4]손익(신용)'!$B$5:$C$1005,2,0))+IF(ISERROR(VLOOKUP(C39,'[4]손익(신용)'!$E$5:$F$1005,2,0)),0,VLOOKUP(C39,'[4]손익(신용)'!$E$5:$F$1005,2,0))</f>
        <v>0</v>
      </c>
      <c r="E39" s="37">
        <f>IF(ISERROR(VLOOKUP(C39,'[4]손익(신용전기)'!$B$5:$C$1005,2,0)),0,VLOOKUP(C39,'[4]손익(신용전기)'!$B$5:$C$1005,2,0))+IF(ISERROR(VLOOKUP(C39,'[4]손익(신용전기)'!$E$5:$F$1005,2,0)),0,VLOOKUP(C39,'[4]손익(신용전기)'!$E$5:$F$1005,2,0))</f>
        <v>0</v>
      </c>
      <c r="F39" s="428">
        <v>19</v>
      </c>
      <c r="G39" s="300" t="s">
        <v>392</v>
      </c>
      <c r="H39" s="422">
        <v>161900</v>
      </c>
      <c r="I39" s="429">
        <f>IF(ISERROR(VLOOKUP(H39,'[4]손익(신용)'!$B$5:$C$1005,2,0)),0,VLOOKUP(H39,'[4]손익(신용)'!$B$5:$C$1005,2,0))+IF(ISERROR(VLOOKUP(H39,'[4]손익(신용)'!$E$5:$F$1005,2,0)),0,VLOOKUP(H39,'[4]손익(신용)'!$E$5:$F$1005,2,0))+IF(ISERROR(VLOOKUP(163900,'[4]손익(신용)'!$B$5:$C$1005,2,0)),0,VLOOKUP(163900,'[4]손익(신용)'!$B$5:$C$1005,2,0))+IF(ISERROR(VLOOKUP(163900,'[4]손익(신용)'!$E$5:$F$1005,2,0)),0,VLOOKUP(163900,'[4]손익(신용)'!$E$5:$F$1005,2,0))</f>
        <v>5706</v>
      </c>
      <c r="J39" s="404">
        <f>IF(ISERROR(VLOOKUP(H39,'[4]손익(신용전기)'!$B$5:$C$1005,2,0)),0,VLOOKUP(H39,'[4]손익(신용전기)'!$B$5:$C$1005,2,0))+IF(ISERROR(VLOOKUP(H39,'[4]손익(신용전기)'!$E$5:$F$1005,2,0)),0,VLOOKUP(H39,'[4]손익(신용전기)'!$E$5:$F$1005,2,0))+IF(ISERROR(VLOOKUP(163900,'[4]손익(신용전기)'!$B$5:$C$1005,2,0)),0,VLOOKUP(163900,'[4]손익(신용전기)'!$B$5:$C$1005,2,0))+IF(ISERROR(VLOOKUP(163900,'[4]손익(신용전기)'!$E$5:$F$1005,2,0)),0,VLOOKUP(163900,'[4]손익(신용전기)'!$E$5:$F$1005,2,0))</f>
        <v>7894</v>
      </c>
    </row>
    <row r="40" spans="1:10" ht="17.25" customHeight="1">
      <c r="A40" s="96">
        <v>3</v>
      </c>
      <c r="B40" s="35" t="s">
        <v>352</v>
      </c>
      <c r="C40" s="403">
        <v>154100</v>
      </c>
      <c r="D40" s="37">
        <f>IF(ISERROR(VLOOKUP(C40,'[4]손익(신용)'!$B$5:$C$1005,2,0)),0,VLOOKUP(C40,'[4]손익(신용)'!$B$5:$C$1005,2,0))+IF(ISERROR(VLOOKUP(C40,'[4]손익(신용)'!$E$5:$F$1005,2,0)),0,VLOOKUP(C40,'[4]손익(신용)'!$E$5:$F$1005,2,0))</f>
        <v>0</v>
      </c>
      <c r="E40" s="37">
        <f>IF(ISERROR(VLOOKUP(C40,'[4]손익(신용전기)'!$B$5:$C$1005,2,0)),0,VLOOKUP(C40,'[4]손익(신용전기)'!$B$5:$C$1005,2,0))+IF(ISERROR(VLOOKUP(C40,'[4]손익(신용전기)'!$E$5:$F$1005,2,0)),0,VLOOKUP(C40,'[4]손익(신용전기)'!$E$5:$F$1005,2,0))</f>
        <v>0</v>
      </c>
      <c r="F40" s="258" t="s">
        <v>780</v>
      </c>
      <c r="G40" s="259" t="s">
        <v>781</v>
      </c>
      <c r="H40" s="384"/>
      <c r="I40" s="24">
        <f>SUM(I41:I56)</f>
        <v>1261714</v>
      </c>
      <c r="J40" s="24">
        <f>SUM(J41:J56)</f>
        <v>1540859</v>
      </c>
    </row>
    <row r="41" spans="1:10" ht="17.25" customHeight="1">
      <c r="A41" s="430">
        <v>4</v>
      </c>
      <c r="B41" s="47" t="s">
        <v>354</v>
      </c>
      <c r="C41" s="431">
        <v>153900</v>
      </c>
      <c r="D41" s="57">
        <f>IF(ISERROR(VLOOKUP(C41,'[4]손익(신용)'!$B$5:$C$1005,2,0)),0,VLOOKUP(C41,'[4]손익(신용)'!$B$5:$C$1005,2,0))+IF(ISERROR(VLOOKUP(C41,'[4]손익(신용)'!$E$5:$F$1005,2,0)),0,VLOOKUP(C41,'[4]손익(신용)'!$E$5:$F$1005,2,0))-IF(ISERROR(VLOOKUP(179311,'[4]손익(신용)'!$B$5:$C$1005,2,0)),0,VLOOKUP(179311,'[4]손익(신용)'!$B$5:$C$1005,2,0))-IF(ISERROR(VLOOKUP(179311,'[4]손익(신용)'!$E$5:$F$1005,2,0)),0,VLOOKUP(179311,'[4]손익(신용)'!$E$5:$F$1005,2,0))</f>
        <v>843</v>
      </c>
      <c r="E41" s="57">
        <f>IF(ISERROR(VLOOKUP(C41,'[4]손익(신용전기)'!$B$5:$C$1005,2,0)),0,VLOOKUP(C41,'[4]손익(신용전기)'!$B$5:$C$1005,2,0))+IF(ISERROR(VLOOKUP(C41,'[4]손익(신용전기)'!$E$5:$F$1005,2,0)),0,VLOOKUP(C41,'[4]손익(신용전기)'!$E$5:$F$1005,2,0))-IF(ISERROR(VLOOKUP(179311,'[4]손익(신용전기)'!$B$5:$C$1005,2,0)),0,VLOOKUP(179311,'[4]손익(신용전기)'!$B$5:$C$1005,2,0))-IF(ISERROR(VLOOKUP(179311,'[4]손익(신용전기)'!$E$5:$F$1005,2,0)),0,VLOOKUP(179311,'[4]손익(신용전기)'!$E$5:$F$1005,2,0))</f>
        <v>21132</v>
      </c>
      <c r="F41" s="411">
        <v>1</v>
      </c>
      <c r="G41" s="412" t="s">
        <v>414</v>
      </c>
      <c r="H41" s="414">
        <v>180100</v>
      </c>
      <c r="I41" s="407">
        <f>IF(ISERROR(VLOOKUP(H41,'[4]손익(신용)'!$B$5:$C$1005,2,0)),0,VLOOKUP(H41,'[4]손익(신용)'!$B$5:$C$1005,2,0))+IF(ISERROR(VLOOKUP(H41,'[4]손익(신용)'!$E$5:$F$1005,2,0)),0,VLOOKUP(H41,'[4]손익(신용)'!$E$5:$F$1005,2,0))</f>
        <v>54</v>
      </c>
      <c r="J41" s="394">
        <f>IF(ISERROR(VLOOKUP(H41,'[4]손익(신용전기)'!$B$5:$C$1005,2,0)),0,VLOOKUP(H41,'[4]손익(신용전기)'!$B$5:$C$1005,2,0))+IF(ISERROR(VLOOKUP(H41,'[4]손익(신용전기)'!$E$5:$F$1005,2,0)),0,VLOOKUP(H41,'[4]손익(신용전기)'!$E$5:$F$1005,2,0))</f>
        <v>34</v>
      </c>
    </row>
    <row r="42" spans="1:10" ht="17.25" customHeight="1">
      <c r="A42" s="87">
        <v>5</v>
      </c>
      <c r="B42" s="99" t="s">
        <v>356</v>
      </c>
      <c r="C42" s="301">
        <v>153600</v>
      </c>
      <c r="D42" s="66">
        <f>IF(ISERROR(VLOOKUP(C42,'[4]손익(신용)'!$B$5:$C$1005,2,0)),0,VLOOKUP(C42,'[4]손익(신용)'!$B$5:$C$1005,2,0))+IF(ISERROR(VLOOKUP(C42,'[4]손익(신용)'!$E$5:$F$1005,2,0)),0,VLOOKUP(C42,'[4]손익(신용)'!$E$5:$F$1005,2,0))-IF(ISERROR(VLOOKUP(179400,'[4]손익(신용)'!$B$5:$C$1005,2,0)),0,VLOOKUP(179400,'[4]손익(신용)'!$B$5:$C$1005,2,0))-IF(ISERROR(VLOOKUP(179400,'[4]손익(신용)'!$E$5:$F$1005,2,0)),0,VLOOKUP(179400,'[4]손익(신용)'!$E$5:$F$1005,2,0))</f>
        <v>298223</v>
      </c>
      <c r="E42" s="66">
        <f>IF(ISERROR(VLOOKUP(C42,'[4]손익(신용전기)'!$B$5:$C$1005,2,0)),0,VLOOKUP(C42,'[4]손익(신용전기)'!$B$5:$C$1005,2,0))+IF(ISERROR(VLOOKUP(C42,'[4]손익(신용전기)'!$E$5:$F$1005,2,0)),0,VLOOKUP(C42,'[4]손익(신용전기)'!$E$5:$F$1005,2,0))-IF(ISERROR(VLOOKUP(179400,'[4]손익(신용전기)'!$B$5:$C$1005,2,0)),0,VLOOKUP(179400,'[4]손익(신용전기)'!$B$5:$C$1005,2,0))-IF(ISERROR(VLOOKUP(179400,'[4]손익(신용전기)'!$E$5:$F$1005,2,0)),0,VLOOKUP(179400,'[4]손익(신용전기)'!$E$5:$F$1005,2,0))</f>
        <v>288021</v>
      </c>
      <c r="F42" s="413">
        <v>2</v>
      </c>
      <c r="G42" s="273" t="s">
        <v>412</v>
      </c>
      <c r="H42" s="414">
        <v>180200</v>
      </c>
      <c r="I42" s="408">
        <f>IF(ISERROR(VLOOKUP(H42,'[4]손익(신용)'!$B$5:$C$1005,2,0)),0,VLOOKUP(H42,'[4]손익(신용)'!$B$5:$C$1005,2,0))+IF(ISERROR(VLOOKUP(H42,'[4]손익(신용)'!$E$5:$F$1005,2,0)),0,VLOOKUP(H42,'[4]손익(신용)'!$E$5:$F$1005,2,0))</f>
        <v>0</v>
      </c>
      <c r="J42" s="398">
        <f>IF(ISERROR(VLOOKUP(H42,'[4]손익(신용전기)'!$B$5:$C$1005,2,0)),0,VLOOKUP(H42,'[4]손익(신용전기)'!$B$5:$C$1005,2,0))+IF(ISERROR(VLOOKUP(H42,'[4]손익(신용전기)'!$E$5:$F$1005,2,0)),0,VLOOKUP(H42,'[4]손익(신용전기)'!$E$5:$F$1005,2,0))</f>
        <v>0</v>
      </c>
    </row>
    <row r="43" spans="1:10" ht="17.25" customHeight="1">
      <c r="A43" s="415" t="s">
        <v>782</v>
      </c>
      <c r="B43" s="72" t="s">
        <v>358</v>
      </c>
      <c r="C43" s="432">
        <v>154651</v>
      </c>
      <c r="D43" s="420">
        <f>IF(ISERROR(VLOOKUP(C43,'[4]손익(신용)'!$B$5:$C$1005,2,0)),0,VLOOKUP(C43,'[4]손익(신용)'!$B$5:$C$1005,2,0))+IF(ISERROR(VLOOKUP(C43,'[4]손익(신용)'!$E$5:$F$1005,2,0)),0,VLOOKUP(C43,'[4]손익(신용)'!$E$5:$F$1005,2,0))</f>
        <v>10847</v>
      </c>
      <c r="E43" s="420">
        <f>IF(ISERROR(VLOOKUP(C43,'[4]손익(신용전기)'!$B$5:$C$1005,2,0)),0,VLOOKUP(C43,'[4]손익(신용전기)'!$B$5:$C$1005,2,0))+IF(ISERROR(VLOOKUP(C43,'[4]손익(신용전기)'!$E$5:$F$1005,2,0)),0,VLOOKUP(C43,'[4]손익(신용전기)'!$E$5:$F$1005,2,0))</f>
        <v>0</v>
      </c>
      <c r="F43" s="413"/>
      <c r="G43" s="273"/>
      <c r="H43" s="414"/>
      <c r="I43" s="408"/>
      <c r="J43" s="398"/>
    </row>
    <row r="44" spans="1:10" ht="17.25" customHeight="1">
      <c r="A44" s="255" t="s">
        <v>629</v>
      </c>
      <c r="B44" s="72" t="s">
        <v>783</v>
      </c>
      <c r="C44" s="383"/>
      <c r="D44" s="24">
        <f>SUM(D45,D50,D59,D63,D66,D68,I7)</f>
        <v>8198007</v>
      </c>
      <c r="E44" s="24">
        <f>SUM(E45,E50,E59,E63,E66,E68,J7)</f>
        <v>8094902</v>
      </c>
      <c r="F44" s="413">
        <v>3</v>
      </c>
      <c r="G44" s="273" t="s">
        <v>406</v>
      </c>
      <c r="H44" s="414">
        <v>180300</v>
      </c>
      <c r="I44" s="408">
        <f>IF(ISERROR(VLOOKUP(H44,'[4]손익(신용)'!$B$5:$C$1005,2,0)),0,VLOOKUP(H44,'[4]손익(신용)'!$B$5:$C$1005,2,0))+IF(ISERROR(VLOOKUP(H44,'[4]손익(신용)'!$E$5:$F$1005,2,0)),0,VLOOKUP(H44,'[4]손익(신용)'!$E$5:$F$1005,2,0))</f>
        <v>0</v>
      </c>
      <c r="J44" s="398">
        <f>IF(ISERROR(VLOOKUP(H44,'[4]손익(신용전기)'!$B$5:$C$1005,2,0)),0,VLOOKUP(H44,'[4]손익(신용전기)'!$B$5:$C$1005,2,0))+IF(ISERROR(VLOOKUP(H44,'[4]손익(신용전기)'!$E$5:$F$1005,2,0)),0,VLOOKUP(H44,'[4]손익(신용전기)'!$E$5:$F$1005,2,0))</f>
        <v>0</v>
      </c>
    </row>
    <row r="45" spans="1:10" ht="17.25" customHeight="1">
      <c r="A45" s="81" t="s">
        <v>193</v>
      </c>
      <c r="B45" s="72" t="s">
        <v>391</v>
      </c>
      <c r="C45" s="383"/>
      <c r="D45" s="74">
        <f>SUM(D46:D49)</f>
        <v>5204289</v>
      </c>
      <c r="E45" s="74">
        <f>SUM(E46:E49)</f>
        <v>4763865</v>
      </c>
      <c r="F45" s="413">
        <v>4</v>
      </c>
      <c r="G45" s="273" t="s">
        <v>784</v>
      </c>
      <c r="H45" s="414">
        <v>180600</v>
      </c>
      <c r="I45" s="408">
        <f>IF(ISERROR(VLOOKUP(H45,'[4]손익(신용)'!$B$5:$C$1005,2,0)),0,VLOOKUP(H45,'[4]손익(신용)'!$B$5:$C$1005,2,0))+IF(ISERROR(VLOOKUP(H45,'[4]손익(신용)'!$E$5:$F$1005,2,0)),0,VLOOKUP(H45,'[4]손익(신용)'!$E$5:$F$1005,2,0))</f>
        <v>0</v>
      </c>
      <c r="J45" s="398">
        <f>IF(ISERROR(VLOOKUP(H45,'[4]손익(신용전기)'!$B$5:$C$1005,2,0)),0,VLOOKUP(H45,'[4]손익(신용전기)'!$B$5:$C$1005,2,0))+IF(ISERROR(VLOOKUP(H45,'[4]손익(신용전기)'!$E$5:$F$1005,2,0)),0,VLOOKUP(H45,'[4]손익(신용전기)'!$E$5:$F$1005,2,0))</f>
        <v>0</v>
      </c>
    </row>
    <row r="46" spans="1:10" ht="17.25" customHeight="1">
      <c r="A46" s="390">
        <v>1</v>
      </c>
      <c r="B46" s="391" t="s">
        <v>393</v>
      </c>
      <c r="C46" s="403">
        <v>171100</v>
      </c>
      <c r="D46" s="393">
        <v>4572145</v>
      </c>
      <c r="E46" s="394">
        <f>IF(ISERROR(VLOOKUP(C46,'[4]손익(신용전기)'!$B$5:$C$1005,2,0)),0,VLOOKUP(C46,'[4]손익(신용전기)'!$B$5:$C$1005,2,0))+IF(ISERROR(VLOOKUP(C46,'[4]손익(신용전기)'!$E$5:$F$1005,2,0)),0,VLOOKUP(C46,'[4]손익(신용전기)'!$E$5:$F$1005,2,0))-IF(ISERROR(VLOOKUP(159100,'[4]손익(신용전기)'!$B$5:$C$1005,2,0)),0,VLOOKUP(159100,'[4]손익(신용전기)'!$B$5:$C$1005,2,0))-IF(ISERROR(VLOOKUP(159100,'[4]손익(신용전기)'!$E$5:$F$1005,2,0)),0,VLOOKUP(159100,'[4]손익(신용전기)'!$E$5:$F$1005,2,0))</f>
        <v>4281213</v>
      </c>
      <c r="F46" s="413">
        <v>5</v>
      </c>
      <c r="G46" s="273" t="s">
        <v>426</v>
      </c>
      <c r="H46" s="414">
        <v>180700</v>
      </c>
      <c r="I46" s="408">
        <f>IF(ISERROR(VLOOKUP(H46,'[4]손익(신용)'!$B$5:$C$1005,2,0)),0,VLOOKUP(H46,'[4]손익(신용)'!$B$5:$C$1005,2,0))+IF(ISERROR(VLOOKUP(H46,'[4]손익(신용)'!$E$5:$F$1005,2,0)),0,VLOOKUP(H46,'[4]손익(신용)'!$E$5:$F$1005,2,0))</f>
        <v>0</v>
      </c>
      <c r="J46" s="398">
        <f>IF(ISERROR(VLOOKUP(H46,'[4]손익(신용전기)'!$B$5:$C$1005,2,0)),0,VLOOKUP(H46,'[4]손익(신용전기)'!$B$5:$C$1005,2,0))+IF(ISERROR(VLOOKUP(H46,'[4]손익(신용전기)'!$E$5:$F$1005,2,0)),0,VLOOKUP(H46,'[4]손익(신용전기)'!$E$5:$F$1005,2,0))</f>
        <v>0</v>
      </c>
    </row>
    <row r="47" spans="1:10" ht="17.25" customHeight="1">
      <c r="A47" s="319">
        <v>2</v>
      </c>
      <c r="B47" s="65" t="s">
        <v>395</v>
      </c>
      <c r="C47" s="403">
        <v>171200</v>
      </c>
      <c r="D47" s="398">
        <v>578449</v>
      </c>
      <c r="E47" s="398">
        <f>IF(ISERROR(VLOOKUP(C47,'[4]손익(신용전기)'!$B$5:$C$1005,2,0)),0,VLOOKUP(C47,'[4]손익(신용전기)'!$B$5:$C$1005,2,0))+IF(ISERROR(VLOOKUP(C47,'[4]손익(신용전기)'!$E$5:$F$1005,2,0)),0,VLOOKUP(C47,'[4]손익(신용전기)'!$E$5:$F$1005,2,0))-IF(ISERROR(VLOOKUP(159200,'[4]손익(신용전기)'!$B$5:$C$1005,2,0)),0,VLOOKUP(159200,'[4]손익(신용전기)'!$B$5:$C$1005,2,0))-IF(ISERROR(VLOOKUP(159200,'[4]손익(신용전기)'!$E$5:$F$1005,2,0)),0,VLOOKUP(159200,'[4]손익(신용전기)'!$E$5:$F$1005,2,0))</f>
        <v>428544</v>
      </c>
      <c r="F47" s="413">
        <v>6</v>
      </c>
      <c r="G47" s="273" t="s">
        <v>785</v>
      </c>
      <c r="H47" s="414">
        <v>181000</v>
      </c>
      <c r="I47" s="408">
        <f>IF(ISERROR(VLOOKUP(H47,'[4]손익(신용)'!$B$5:$C$1005,2,0)),0,VLOOKUP(H47,'[4]손익(신용)'!$B$5:$C$1005,2,0))+IF(ISERROR(VLOOKUP(H47,'[4]손익(신용)'!$E$5:$F$1005,2,0)),0,VLOOKUP(H47,'[4]손익(신용)'!$E$5:$F$1005,2,0))</f>
        <v>0</v>
      </c>
      <c r="J47" s="398">
        <f>IF(ISERROR(VLOOKUP(H47,'[4]손익(신용전기)'!$B$5:$C$1005,2,0)),0,VLOOKUP(H47,'[4]손익(신용전기)'!$B$5:$C$1005,2,0))+IF(ISERROR(VLOOKUP(H47,'[4]손익(신용전기)'!$E$5:$F$1005,2,0)),0,VLOOKUP(H47,'[4]손익(신용전기)'!$E$5:$F$1005,2,0))</f>
        <v>0</v>
      </c>
    </row>
    <row r="48" spans="1:10" ht="17.25" customHeight="1">
      <c r="A48" s="319">
        <v>3</v>
      </c>
      <c r="B48" s="65" t="s">
        <v>397</v>
      </c>
      <c r="C48" s="403">
        <v>171300</v>
      </c>
      <c r="D48" s="399">
        <f>IF(ISERROR(VLOOKUP(C48,'[4]손익(신용)'!$B$5:$C$1005,2,0)),0,VLOOKUP(C48,'[4]손익(신용)'!$B$5:$C$1005,2,0))+IF(ISERROR(VLOOKUP(C48,'[4]손익(신용)'!$E$5:$F$1005,2,0)),0,VLOOKUP(C48,'[4]손익(신용)'!$E$5:$F$1005,2,0))-IF(ISERROR(VLOOKUP(159901,'[4]손익(신용)'!$B$5:$C$1005,2,0)),0,VLOOKUP(159901,'[4]손익(신용)'!$B$5:$C$1005,2,0))-IF(ISERROR(VLOOKUP(159901,'[4]손익(신용)'!$E$5:$F$1005,2,0)),0,VLOOKUP(159901,'[4]손익(신용)'!$E$5:$F$1005,2,0))</f>
        <v>35623</v>
      </c>
      <c r="E48" s="398">
        <f>IF(ISERROR(VLOOKUP(C48,'[4]손익(신용전기)'!$B$5:$C$1005,2,0)),0,VLOOKUP(C48,'[4]손익(신용전기)'!$B$5:$C$1005,2,0))+IF(ISERROR(VLOOKUP(C48,'[4]손익(신용전기)'!$E$5:$F$1005,2,0)),0,VLOOKUP(C48,'[4]손익(신용전기)'!$E$5:$F$1005,2,0))-IF(ISERROR(VLOOKUP(159901,'[4]손익(신용전기)'!$B$5:$C$1005,2,0)),0,VLOOKUP(159901,'[4]손익(신용전기)'!$B$5:$C$1005,2,0))-IF(ISERROR(VLOOKUP(159901,'[4]손익(신용전기)'!$E$5:$F$1005,2,0)),0,VLOOKUP(159901,'[4]손익(신용전기)'!$E$5:$F$1005,2,0))</f>
        <v>34365</v>
      </c>
      <c r="F48" s="413">
        <v>7</v>
      </c>
      <c r="G48" s="273" t="s">
        <v>430</v>
      </c>
      <c r="H48" s="414">
        <v>181200</v>
      </c>
      <c r="I48" s="408">
        <f>IF(ISERROR(VLOOKUP(H48,'[4]손익(신용)'!$B$5:$C$1005,2,0)),0,VLOOKUP(H48,'[4]손익(신용)'!$B$5:$C$1005,2,0))+IF(ISERROR(VLOOKUP(H48,'[4]손익(신용)'!$E$5:$F$1005,2,0)),0,VLOOKUP(H48,'[4]손익(신용)'!$E$5:$F$1005,2,0))</f>
        <v>0</v>
      </c>
      <c r="J48" s="398">
        <f>IF(ISERROR(VLOOKUP(H48,'[4]손익(신용전기)'!$B$5:$C$1005,2,0)),0,VLOOKUP(H48,'[4]손익(신용전기)'!$B$5:$C$1005,2,0))+IF(ISERROR(VLOOKUP(H48,'[4]손익(신용전기)'!$E$5:$F$1005,2,0)),0,VLOOKUP(H48,'[4]손익(신용전기)'!$E$5:$F$1005,2,0))</f>
        <v>0</v>
      </c>
    </row>
    <row r="49" spans="1:10" ht="17.25" customHeight="1">
      <c r="A49" s="402">
        <v>4</v>
      </c>
      <c r="B49" s="79" t="s">
        <v>786</v>
      </c>
      <c r="C49" s="403">
        <v>177100</v>
      </c>
      <c r="D49" s="404">
        <f>IF(ISERROR(VLOOKUP(C49,'[4]손익(신용)'!$B$5:$C$1005,2,0)),0,VLOOKUP(C49,'[4]손익(신용)'!$B$5:$C$1005,2,0))+IF(ISERROR(VLOOKUP(C49,'[4]손익(신용)'!$E$5:$F$1005,2,0)),0,VLOOKUP(C49,'[4]손익(신용)'!$E$5:$F$1005,2,0))</f>
        <v>18072</v>
      </c>
      <c r="E49" s="404">
        <f>IF(ISERROR(VLOOKUP(C49,'[4]손익(신용전기)'!$B$5:$C$1005,2,0)),0,VLOOKUP(C49,'[4]손익(신용전기)'!$B$5:$C$1005,2,0))+IF(ISERROR(VLOOKUP(C49,'[4]손익(신용전기)'!$E$5:$F$1005,2,0)),0,VLOOKUP(C49,'[4]손익(신용전기)'!$E$5:$F$1005,2,0))</f>
        <v>19743</v>
      </c>
      <c r="F49" s="413">
        <v>8</v>
      </c>
      <c r="G49" s="273" t="s">
        <v>436</v>
      </c>
      <c r="H49" s="414">
        <v>181300</v>
      </c>
      <c r="I49" s="408">
        <f>IF(ISERROR(VLOOKUP(H49,'[4]손익(신용)'!$B$5:$C$1005,2,0)),0,VLOOKUP(H49,'[4]손익(신용)'!$B$5:$C$1005,2,0))+IF(ISERROR(VLOOKUP(H49,'[4]손익(신용)'!$E$5:$F$1005,2,0)),0,VLOOKUP(H49,'[4]손익(신용)'!$E$5:$F$1005,2,0))</f>
        <v>0</v>
      </c>
      <c r="J49" s="398">
        <f>IF(ISERROR(VLOOKUP(H49,'[4]손익(신용전기)'!$B$5:$C$1005,2,0)),0,VLOOKUP(H49,'[4]손익(신용전기)'!$B$5:$C$1005,2,0))+IF(ISERROR(VLOOKUP(H49,'[4]손익(신용전기)'!$E$5:$F$1005,2,0)),0,VLOOKUP(H49,'[4]손익(신용전기)'!$E$5:$F$1005,2,0))</f>
        <v>0</v>
      </c>
    </row>
    <row r="50" spans="1:10" ht="17.25" customHeight="1">
      <c r="A50" s="81" t="s">
        <v>213</v>
      </c>
      <c r="B50" s="72" t="s">
        <v>399</v>
      </c>
      <c r="C50" s="383"/>
      <c r="D50" s="74">
        <f>SUM(D51:D58)</f>
        <v>0</v>
      </c>
      <c r="E50" s="74">
        <f>SUM(E51:E58)</f>
        <v>0</v>
      </c>
      <c r="F50" s="413">
        <v>9</v>
      </c>
      <c r="G50" s="273" t="s">
        <v>442</v>
      </c>
      <c r="H50" s="414">
        <v>181600</v>
      </c>
      <c r="I50" s="408">
        <f>IF(ISERROR(VLOOKUP(H50,'[4]손익(신용)'!$B$5:$C$1005,2,0)),0,VLOOKUP(H50,'[4]손익(신용)'!$B$5:$C$1005,2,0))+IF(ISERROR(VLOOKUP(H50,'[4]손익(신용)'!$E$5:$F$1005,2,0)),0,VLOOKUP(H50,'[4]손익(신용)'!$E$5:$F$1005,2,0))</f>
        <v>0</v>
      </c>
      <c r="J50" s="398">
        <f>IF(ISERROR(VLOOKUP(H50,'[4]손익(신용전기)'!$B$5:$C$1005,2,0)),0,VLOOKUP(H50,'[4]손익(신용전기)'!$B$5:$C$1005,2,0))+IF(ISERROR(VLOOKUP(H50,'[4]손익(신용전기)'!$E$5:$F$1005,2,0)),0,VLOOKUP(H50,'[4]손익(신용전기)'!$E$5:$F$1005,2,0))</f>
        <v>0</v>
      </c>
    </row>
    <row r="51" spans="1:10" ht="17.25" customHeight="1">
      <c r="A51" s="390">
        <v>1</v>
      </c>
      <c r="B51" s="391" t="s">
        <v>401</v>
      </c>
      <c r="C51" s="403">
        <v>173400</v>
      </c>
      <c r="D51" s="394">
        <f>IF(ISERROR(VLOOKUP(C51,'[4]손익(신용)'!$B$5:$C$1005,2,0)),0,VLOOKUP(C51,'[4]손익(신용)'!$B$5:$C$1005,2,0))+IF(ISERROR(VLOOKUP(C51,'[4]손익(신용)'!$E$5:$F$1005,2,0)),0,VLOOKUP(C51,'[4]손익(신용)'!$E$5:$F$1005,2,0))</f>
        <v>0</v>
      </c>
      <c r="E51" s="394">
        <f>IF(ISERROR(VLOOKUP(C51,'[4]손익(신용전기)'!$B$5:$C$1005,2,0)),0,VLOOKUP(C51,'[4]손익(신용전기)'!$B$5:$C$1005,2,0))+IF(ISERROR(VLOOKUP(C51,'[4]손익(신용전기)'!$E$5:$F$1005,2,0)),0,VLOOKUP(C51,'[4]손익(신용전기)'!$E$5:$F$1005,2,0))</f>
        <v>0</v>
      </c>
      <c r="F51" s="413">
        <v>10</v>
      </c>
      <c r="G51" s="273" t="s">
        <v>787</v>
      </c>
      <c r="H51" s="414">
        <v>178000</v>
      </c>
      <c r="I51" s="408">
        <f>IF(ISERROR(VLOOKUP(H51,'[4]손익(신용)'!$B$5:$C$1005,2,0)),0,VLOOKUP(H51,'[4]손익(신용)'!$B$5:$C$1005,2,0))+IF(ISERROR(VLOOKUP(H51,'[4]손익(신용)'!$E$5:$F$1005,2,0)),0,VLOOKUP(H51,'[4]손익(신용)'!$E$5:$F$1005,2,0))</f>
        <v>1222778</v>
      </c>
      <c r="J51" s="398">
        <f>IF(ISERROR(VLOOKUP(H51,'[4]손익(신용전기)'!$B$5:$C$1005,2,0)),0,VLOOKUP(H51,'[4]손익(신용전기)'!$B$5:$C$1005,2,0))+IF(ISERROR(VLOOKUP(H51,'[4]손익(신용전기)'!$E$5:$F$1005,2,0)),0,VLOOKUP(H51,'[4]손익(신용전기)'!$E$5:$F$1005,2,0))</f>
        <v>1487320</v>
      </c>
    </row>
    <row r="52" spans="1:10" ht="17.25" customHeight="1">
      <c r="A52" s="410">
        <v>2</v>
      </c>
      <c r="B52" s="35" t="s">
        <v>403</v>
      </c>
      <c r="C52" s="403">
        <v>173300</v>
      </c>
      <c r="D52" s="37">
        <f>IF(ISERROR(VLOOKUP(C52,'[4]손익(신용)'!$B$5:$C$1005,2,0)),0,VLOOKUP(C52,'[4]손익(신용)'!$B$5:$C$1005,2,0))+IF(ISERROR(VLOOKUP(C52,'[4]손익(신용)'!$E$5:$F$1005,2,0)),0,VLOOKUP(C52,'[4]손익(신용)'!$E$5:$F$1005,2,0))</f>
        <v>0</v>
      </c>
      <c r="E52" s="37">
        <f>IF(ISERROR(VLOOKUP(C52,'[4]손익(신용전기)'!$B$5:$C$1005,2,0)),0,VLOOKUP(C52,'[4]손익(신용전기)'!$B$5:$C$1005,2,0))+IF(ISERROR(VLOOKUP(C52,'[4]손익(신용전기)'!$E$5:$F$1005,2,0)),0,VLOOKUP(C52,'[4]손익(신용전기)'!$E$5:$F$1005,2,0))</f>
        <v>0</v>
      </c>
      <c r="F52" s="413">
        <v>11</v>
      </c>
      <c r="G52" s="273" t="s">
        <v>446</v>
      </c>
      <c r="H52" s="414">
        <v>182200</v>
      </c>
      <c r="I52" s="408">
        <f>IF(ISERROR(VLOOKUP(H52,'[4]손익(신용)'!$B$5:$C$1005,2,0)),0,VLOOKUP(H52,'[4]손익(신용)'!$B$5:$C$1005,2,0))+IF(ISERROR(VLOOKUP(H52,'[4]손익(신용)'!$E$5:$F$1005,2,0)),0,VLOOKUP(H52,'[4]손익(신용)'!$E$5:$F$1005,2,0))</f>
        <v>0</v>
      </c>
      <c r="J52" s="398">
        <f>IF(ISERROR(VLOOKUP(H52,'[4]손익(신용전기)'!$B$5:$C$1005,2,0)),0,VLOOKUP(H52,'[4]손익(신용전기)'!$B$5:$C$1005,2,0))+IF(ISERROR(VLOOKUP(H52,'[4]손익(신용전기)'!$E$5:$F$1005,2,0)),0,VLOOKUP(H52,'[4]손익(신용전기)'!$E$5:$F$1005,2,0))</f>
        <v>0</v>
      </c>
    </row>
    <row r="53" spans="1:10" ht="17.25" customHeight="1">
      <c r="A53" s="41">
        <v>3</v>
      </c>
      <c r="B53" s="35" t="s">
        <v>405</v>
      </c>
      <c r="C53" s="403">
        <v>174100</v>
      </c>
      <c r="D53" s="423">
        <f>IF(ISERROR(VLOOKUP(C53,'[4]손익(신용)'!$B$5:$C$1005,2,0)),0,VLOOKUP(C53,'[4]손익(신용)'!$B$5:$C$1005,2,0))+IF(ISERROR(VLOOKUP(C53,'[4]손익(신용)'!$E$5:$F$1005,2,0)),0,VLOOKUP(C53,'[4]손익(신용)'!$E$5:$F$1005,2,0))+IF(ISERROR(VLOOKUP(181500,'[4]손익(신용)'!$B$5:$C$1005,2,0)),0,VLOOKUP(181500,'[4]손익(신용)'!$B$5:$C$1005,2,0))+IF(ISERROR(VLOOKUP(181500,'[4]손익(신용)'!$E$5:$F$1005,2,0)),0,VLOOKUP(181500,'[4]손익(신용)'!$E$5:$F$1005,2,0))</f>
        <v>0</v>
      </c>
      <c r="E53" s="423">
        <f>IF(ISERROR(VLOOKUP(C53,'[4]손익(신용전기)'!$B$5:$C$1005,2,0)),0,VLOOKUP(C53,'[4]손익(신용전기)'!$B$5:$C$1005,2,0))+IF(ISERROR(VLOOKUP(C53,'[4]손익(신용전기)'!$E$5:$F$1005,2,0)),0,VLOOKUP(C53,'[4]손익(신용전기)'!$E$5:$F$1005,2,0))+IF(ISERROR(VLOOKUP(181500,'[4]손익(신용전기)'!$B$5:$C$1005,2,0)),0,VLOOKUP(181500,'[4]손익(신용전기)'!$B$5:$C$1005,2,0))+IF(ISERROR(VLOOKUP(ㅍ,'[4]손익(신용전기)'!$E$5:$F$1005,2,0)),0,VLOOKUP(181500,'[4]손익(신용전기)'!$E$5:$F$1005,2,0))</f>
        <v>0</v>
      </c>
      <c r="F53" s="413">
        <v>12</v>
      </c>
      <c r="G53" s="273" t="s">
        <v>448</v>
      </c>
      <c r="H53" s="387">
        <v>182300</v>
      </c>
      <c r="I53" s="408">
        <f>IF(ISERROR(VLOOKUP(H53,'[4]손익(신용)'!$B$5:$C$1005,2,0)),0,VLOOKUP(H53,'[4]손익(신용)'!$B$5:$C$1005,2,0))+IF(ISERROR(VLOOKUP(H53,'[4]손익(신용)'!$E$5:$F$1005,2,0)),0,VLOOKUP(H53,'[4]손익(신용)'!$E$5:$F$1005,2,0))</f>
        <v>0</v>
      </c>
      <c r="J53" s="398">
        <f>IF(ISERROR(VLOOKUP(H53,'[4]손익(신용전기)'!$B$5:$C$1005,2,0)),0,VLOOKUP(H53,'[4]손익(신용전기)'!$B$5:$C$1005,2,0))+IF(ISERROR(VLOOKUP(H53,'[4]손익(신용전기)'!$E$5:$F$1005,2,0)),0,VLOOKUP(H53,'[4]손익(신용전기)'!$E$5:$F$1005,2,0))</f>
        <v>0</v>
      </c>
    </row>
    <row r="54" spans="1:10" ht="17.25" customHeight="1">
      <c r="A54" s="96">
        <v>4</v>
      </c>
      <c r="B54" s="35" t="s">
        <v>407</v>
      </c>
      <c r="C54" s="403">
        <v>174300</v>
      </c>
      <c r="D54" s="66">
        <f>IF(ISERROR(VLOOKUP(C54,'[4]손익(신용)'!$B$5:$C$1005,2,0)),0,VLOOKUP(C54,'[4]손익(신용)'!$B$5:$C$1005,2,0))+IF(ISERROR(VLOOKUP(C54,'[4]손익(신용)'!$E$5:$F$1005,2,0)),0,VLOOKUP(C54,'[4]손익(신용)'!$E$5:$F$1005,2,0))+IF(ISERROR(VLOOKUP(181800,'[4]손익(신용)'!$B$5:$C$1005,2,0)),0,VLOOKUP(181800,'[4]손익(신용)'!$B$5:$C$1005,2,0))+IF(ISERROR(VLOOKUP(181800,'[4]손익(신용)'!$E$5:$F$1005,2,0)),0,VLOOKUP(181800,'[4]손익(신용)'!$E$5:$F$1005,2,0))</f>
        <v>0</v>
      </c>
      <c r="E54" s="66">
        <f>IF(ISERROR(VLOOKUP(C54,'[4]손익(신용전기)'!$B$5:$C$1005,2,0)),0,VLOOKUP(C54,'[4]손익(신용전기)'!$B$5:$C$1005,2,0))+IF(ISERROR(VLOOKUP(C54,'[4]손익(신용전기)'!$E$5:$F$1005,2,0)),0,VLOOKUP(C54,'[4]손익(신용전기)'!$E$5:$F$1005,2,0))+IF(ISERROR(VLOOKUP(181800,'[4]손익(신용전기)'!$B$5:$C$1005,2,0)),0,VLOOKUP(181800,'[4]손익(신용전기)'!$B$5:$C$1005,2,0))+IF(ISERROR(VLOOKUP(181800,'[4]손익(신용전기)'!$E$5:$F$1005,2,0)),0,VLOOKUP(181800,'[4]손익(신용전기)'!$E$5:$F$1005,2,0))</f>
        <v>0</v>
      </c>
      <c r="F54" s="413">
        <v>13</v>
      </c>
      <c r="G54" s="273" t="s">
        <v>452</v>
      </c>
      <c r="H54" s="387">
        <v>182400</v>
      </c>
      <c r="I54" s="408">
        <f>IF(ISERROR(VLOOKUP(H54,'[4]손익(신용)'!$B$5:$C$1005,2,0)),0,VLOOKUP(H54,'[4]손익(신용)'!$B$5:$C$1005,2,0))+IF(ISERROR(VLOOKUP(H54,'[4]손익(신용)'!$E$5:$F$1005,2,0)),0,VLOOKUP(H54,'[4]손익(신용)'!$E$5:$F$1005,2,0))+IF(ISERROR(VLOOKUP(183100,'[4]손익(신용)'!$B$5:$C$1005,2,0)),0,VLOOKUP(183100,'[4]손익(신용)'!$B$5:$C$1005,2,0))+IF(ISERROR(VLOOKUP(183100,'[4]손익(신용)'!$E$5:$F$1005,2,0)),0,VLOOKUP(183100,'[4]손익(신용)'!$E$5:$F$1005,2,0))</f>
        <v>0</v>
      </c>
      <c r="J54" s="398">
        <f>IF(ISERROR(VLOOKUP(H54,'[4]손익(신용전기)'!$B$5:$C$1005,2,0)),0,VLOOKUP(H54,'[4]손익(신용전기)'!$B$5:$C$1005,2,0))+IF(ISERROR(VLOOKUP(H54,'[4]손익(신용전기)'!$E$5:$F$1005,2,0)),0,VLOOKUP(H54,'[4]손익(신용전기)'!$E$5:$F$1005,2,0))+IF(ISERROR(VLOOKUP(183100,'[4]손익(신용전기)'!$B$5:$C$1005,2,0)),0,VLOOKUP(183100,'[4]손익(신용전기)'!$B$5:$C$1005,2,0))+IF(ISERROR(VLOOKUP(183100,'[4]손익(신용전기)'!$E$5:$F$1005,2,0)),0,VLOOKUP(183100,'[4]손익(신용전기)'!$E$5:$F$1005,2,0))</f>
        <v>0</v>
      </c>
    </row>
    <row r="55" spans="1:10" ht="17.25" customHeight="1">
      <c r="A55" s="96">
        <v>5</v>
      </c>
      <c r="B55" s="35" t="s">
        <v>788</v>
      </c>
      <c r="C55" s="403">
        <v>180400</v>
      </c>
      <c r="D55" s="37">
        <f>IF(ISERROR(VLOOKUP(C55,'[4]손익(신용)'!$B$5:$C$1005,2,0)),0,VLOOKUP(C55,'[4]손익(신용)'!$B$5:$C$1005,2,0))+IF(ISERROR(VLOOKUP(C55,'[4]손익(신용)'!$E$5:$F$1005,2,0)),0,VLOOKUP(C55,'[4]손익(신용)'!$E$5:$F$1005,2,0))</f>
        <v>0</v>
      </c>
      <c r="E55" s="37">
        <f>IF(ISERROR(VLOOKUP(C55,'[4]손익(신용전기)'!$B$5:$C$1005,2,0)),0,VLOOKUP(C55,'[4]손익(신용전기)'!$B$5:$C$1005,2,0))+IF(ISERROR(VLOOKUP(C55,'[4]손익(신용전기)'!$E$5:$F$1005,2,0)),0,VLOOKUP(C55,'[4]손익(신용전기)'!$E$5:$F$1005,2,0))</f>
        <v>0</v>
      </c>
      <c r="F55" s="433">
        <v>14</v>
      </c>
      <c r="G55" s="425" t="s">
        <v>789</v>
      </c>
      <c r="H55" s="387">
        <v>182500</v>
      </c>
      <c r="I55" s="426">
        <f>IF(ISERROR(VLOOKUP(H55,'[4]손익(신용)'!$B$5:$C$1005,2,0)),0,VLOOKUP(H55,'[4]손익(신용)'!$B$5:$C$1005,2,0))+IF(ISERROR(VLOOKUP(H55,'[4]손익(신용)'!$E$5:$F$1005,2,0)),0,VLOOKUP(H55,'[4]손익(신용)'!$E$5:$F$1005,2,0))</f>
        <v>0</v>
      </c>
      <c r="J55" s="427">
        <f>IF(ISERROR(VLOOKUP(H55,'[4]손익(신용전기)'!$B$5:$C$1005,2,0)),0,VLOOKUP(H55,'[4]손익(신용전기)'!$B$5:$C$1005,2,0))+IF(ISERROR(VLOOKUP(H55,'[4]손익(신용전기)'!$E$5:$F$1005,2,0)),0,VLOOKUP(H55,'[4]손익(신용전기)'!$E$5:$F$1005,2,0))</f>
        <v>0</v>
      </c>
    </row>
    <row r="56" spans="1:10" ht="17.25" customHeight="1">
      <c r="A56" s="96">
        <v>6</v>
      </c>
      <c r="B56" s="35" t="s">
        <v>790</v>
      </c>
      <c r="C56" s="406">
        <v>174200</v>
      </c>
      <c r="D56" s="423">
        <f>IF(ISERROR(VLOOKUP(C56,'[4]손익(신용)'!$B$5:$C$1005,2,0)),0,VLOOKUP(C56,'[4]손익(신용)'!$B$5:$C$1005,2,0))+IF(ISERROR(VLOOKUP(C56,'[4]손익(신용)'!$E$5:$F$1005,2,0)),0,VLOOKUP(C56,'[4]손익(신용)'!$E$5:$F$1005,2,0))+IF(ISERROR(VLOOKUP(181700,'[4]손익(신용)'!$B$5:$C$1005,2,0)),0,VLOOKUP(181700,'[4]손익(신용)'!$B$5:$C$1005,2,0))+IF(ISERROR(VLOOKUP(181700,'[4]손익(신용)'!$E$5:$F$1005,2,0)),0,VLOOKUP(181700,'[4]손익(신용)'!$E$5:$F$1005,2,0))</f>
        <v>0</v>
      </c>
      <c r="E56" s="423">
        <f>IF(ISERROR(VLOOKUP(C56,'[4]손익(신용전기)'!$B$5:$C$1005,2,0)),0,VLOOKUP(C56,'[4]손익(신용전기)'!$B$5:$C$1005,2,0))+IF(ISERROR(VLOOKUP(C56,'[4]손익(신용전기)'!$E$5:$F$1005,2,0)),0,VLOOKUP(C56,'[4]손익(신용전기)'!$E$5:$F$1005,2,0))+IF(ISERROR(VLOOKUP(181700,'[4]손익(신용전기)'!$B$5:$C$1005,2,0)),0,VLOOKUP(181700,'[4]손익(신용전기)'!$B$5:$C$1005,2,0))+IF(ISERROR(VLOOKUP(181700,'[4]손익(신용전기)'!$E$5:$F$1005,2,0)),0,VLOOKUP(181700,'[4]손익(신용전기)'!$E$5:$F$1005,2,0))</f>
        <v>0</v>
      </c>
      <c r="F56" s="434">
        <v>14</v>
      </c>
      <c r="G56" s="300" t="s">
        <v>791</v>
      </c>
      <c r="H56" s="387">
        <v>181900</v>
      </c>
      <c r="I56" s="429">
        <f>IF(ISERROR(VLOOKUP(H56,'[4]손익(신용)'!$B$5:$C$1005,2,0)),0,VLOOKUP(H56,'[4]손익(신용)'!$B$5:$C$1005,2,0))+IF(ISERROR(VLOOKUP(H56,'[4]손익(신용)'!$E$5:$F$1005,2,0)),0,VLOOKUP(H56,'[4]손익(신용)'!$E$5:$F$1005,2,0))+IF(ISERROR(VLOOKUP(183500,'[4]손익(신용)'!$B$5:$C$1005,2,0)),0,VLOOKUP(183500,'[4]손익(신용)'!$B$5:$C$1005,2,0))+IF(ISERROR(VLOOKUP(183500,'[4]손익(신용)'!$E$5:$F$1005,2,0)),0,VLOOKUP(183500,'[4]손익(신용)'!$E$5:$F$1005,2,0))-IF(ISERROR(VLOOKUP(159911,'[4]손익(신용)'!$B$5:$C$1005,2,0)),0,VLOOKUP(159911,'[4]손익(신용)'!$B$5:$C$1005,2,0))-IF(ISERROR(VLOOKUP(159911,'[4]손익(신용)'!$E$5:$F$1005,2,0)),0,VLOOKUP(159911,'[4]손익(신용)'!$E$5:$F$1005,2,0))</f>
        <v>38882</v>
      </c>
      <c r="J56" s="404">
        <f>IF(ISERROR(VLOOKUP(H56,'[4]손익(신용전기)'!$B$5:$C$1005,2,0)),0,VLOOKUP(H56,'[4]손익(신용전기)'!$B$5:$C$1005,2,0))+IF(ISERROR(VLOOKUP(H56,'[4]손익(신용전기)'!$E$5:$F$1005,2,0)),0,VLOOKUP(H56,'[4]손익(신용전기)'!$E$5:$F$1005,2,0))+IF(ISERROR(VLOOKUP(183500,'[4]손익(신용전기)'!$B$5:$C$1005,2,0)),0,VLOOKUP(183500,'[4]손익(신용전기)'!$B$5:$C$1005,2,0))+IF(ISERROR(VLOOKUP(183500,'[4]손익(신용전기)'!$E$5:$F$1005,2,0)),0,VLOOKUP(183500,'[4]손익(신용전기)'!$E$5:$F$1005,2,0))-IF(ISERROR(VLOOKUP(159911,'[4]손익(신용전기)'!$B$5:$C$1005,2,0)),0,VLOOKUP(159911,'[4]손익(신용전기)'!$B$5:$C$1005,2,0))-IF(ISERROR(VLOOKUP(159911,'[4]손익(신용전기)'!$E$5:$F$1005,2,0)),0,VLOOKUP(159911,'[4]손익(신용전기)'!$E$5:$F$1005,2,0))</f>
        <v>53505</v>
      </c>
    </row>
    <row r="57" spans="1:10" ht="17.25" customHeight="1">
      <c r="A57" s="96">
        <v>7</v>
      </c>
      <c r="B57" s="35" t="s">
        <v>413</v>
      </c>
      <c r="C57" s="403">
        <v>174400</v>
      </c>
      <c r="D57" s="66">
        <f>IF(ISERROR(VLOOKUP(C57,'[4]손익(신용)'!$B$5:$C$1005,2,0)),0,VLOOKUP(C57,'[4]손익(신용)'!$B$5:$C$1005,2,0))+IF(ISERROR(VLOOKUP(C57,'[4]손익(신용)'!$E$5:$F$1005,2,0)),0,VLOOKUP(C57,'[4]손익(신용)'!$E$5:$F$1005,2,0))+IF(ISERROR(VLOOKUP(182100,'[4]손익(신용)'!$B$5:$C$1005,2,0)),0,VLOOKUP(182100,'[4]손익(신용)'!$B$5:$C$1005,2,0))+IF(ISERROR(VLOOKUP(182100,'[4]손익(신용)'!$E$5:$F$1005,2,0)),0,VLOOKUP(182100,'[4]손익(신용)'!$E$5:$F$1005,2,0))</f>
        <v>0</v>
      </c>
      <c r="E57" s="66">
        <f>IF(ISERROR(VLOOKUP(C57,'[4]손익(신용전기)'!$B$5:$C$1005,2,0)),0,VLOOKUP(C57,'[4]손익(신용전기)'!$B$5:$C$1005,2,0))+IF(ISERROR(VLOOKUP(C57,'[4]손익(신용전기)'!$E$5:$F$1005,2,0)),0,VLOOKUP(C57,'[4]손익(신용전기)'!$E$5:$F$1005,2,0))+IF(ISERROR(VLOOKUP(182100,'[4]손익(신용전기)'!$B$5:$C$1005,2,0)),0,VLOOKUP(182100,'[4]손익(신용전기)'!$B$5:$C$1005,2,0))+IF(ISERROR(VLOOKUP(182100,'[4]손익(신용전기)'!$E$5:$F$1005,2,0)),0,VLOOKUP(182100,'[4]손익(신용전기)'!$E$5:$F$1005,2,0))</f>
        <v>0</v>
      </c>
      <c r="F57" s="258" t="s">
        <v>727</v>
      </c>
      <c r="G57" s="259" t="s">
        <v>792</v>
      </c>
      <c r="H57" s="384"/>
      <c r="I57" s="24">
        <f>I58</f>
        <v>9806</v>
      </c>
      <c r="J57" s="24">
        <f>J58</f>
        <v>2109</v>
      </c>
    </row>
    <row r="58" spans="1:10" ht="17.25" customHeight="1">
      <c r="A58" s="87">
        <v>8</v>
      </c>
      <c r="B58" s="99" t="s">
        <v>415</v>
      </c>
      <c r="C58" s="403">
        <v>180500</v>
      </c>
      <c r="D58" s="66">
        <f>IF(ISERROR(VLOOKUP(C58,'[4]손익(신용)'!$B$5:$C$1005,2,0)),0,VLOOKUP(C58,'[4]손익(신용)'!$B$5:$C$1005,2,0))+IF(ISERROR(VLOOKUP(C58,'[4]손익(신용)'!$E$5:$F$1005,2,0)),0,VLOOKUP(C58,'[4]손익(신용)'!$E$5:$F$1005,2,0))</f>
        <v>0</v>
      </c>
      <c r="E58" s="66">
        <f>IF(ISERROR(VLOOKUP(C58,'[4]손익(신용전기)'!$B$5:$C$1005,2,0)),0,VLOOKUP(C58,'[4]손익(신용전기)'!$B$5:$C$1005,2,0))+IF(ISERROR(VLOOKUP(C58,'[4]손익(신용전기)'!$E$5:$F$1005,2,0)),0,VLOOKUP(C58,'[4]손익(신용전기)'!$E$5:$F$1005,2,0))</f>
        <v>0</v>
      </c>
      <c r="F58" s="435">
        <v>1</v>
      </c>
      <c r="G58" s="436" t="s">
        <v>793</v>
      </c>
      <c r="H58" s="387">
        <v>185120</v>
      </c>
      <c r="I58" s="437">
        <f>IF(ISERROR(VLOOKUP(H58,'[4]손익(신용)'!$B$5:$C$1005,2,0)),0,VLOOKUP(H58,'[4]손익(신용)'!$B$5:$C$1005,2,0))+IF(ISERROR(VLOOKUP(H58,'[4]손익(신용)'!$E$5:$F$1005,2,0)),0,VLOOKUP(H58,'[4]손익(신용)'!$E$5:$F$1005,2,0))</f>
        <v>9806</v>
      </c>
      <c r="J58" s="438">
        <f>IF(ISERROR(VLOOKUP(H58,'[4]손익(신용전기)'!$B$5:$C$1005,2,0)),0,VLOOKUP(H58,'[4]손익(신용전기)'!$B$5:$C$1005,2,0))+IF(ISERROR(VLOOKUP(H58,'[4]손익(신용전기)'!$E$5:$F$1005,2,0)),0,VLOOKUP(H58,'[4]손익(신용전기)'!$E$5:$F$1005,2,0))</f>
        <v>2109</v>
      </c>
    </row>
    <row r="59" spans="1:10" ht="17.25" customHeight="1">
      <c r="A59" s="415" t="s">
        <v>248</v>
      </c>
      <c r="B59" s="72" t="s">
        <v>417</v>
      </c>
      <c r="C59" s="416"/>
      <c r="D59" s="74">
        <f>SUM(D60:D62)</f>
        <v>763667</v>
      </c>
      <c r="E59" s="74">
        <f>SUM(E60:E62)</f>
        <v>1200000</v>
      </c>
      <c r="F59" s="258" t="s">
        <v>743</v>
      </c>
      <c r="G59" s="259" t="s">
        <v>794</v>
      </c>
      <c r="H59" s="387">
        <v>185200</v>
      </c>
      <c r="I59" s="24">
        <f>IF(ISERROR(VLOOKUP(H59,'[4]손익(신용)'!$B$5:$C$1005,2,0)),0,VLOOKUP(H59,'[4]손익(신용)'!$B$5:$C$1005,2,0))+IF(ISERROR(VLOOKUP(H59,'[4]손익(신용)'!$E$5:$F$1005,2,0)),0,VLOOKUP(H59,'[4]손익(신용)'!$E$5:$F$1005,2,0))</f>
        <v>1094559</v>
      </c>
      <c r="J59" s="24">
        <f>IF(ISERROR(VLOOKUP(H59,'[4]손익(신용전기)'!$B$5:$C$1005,2,0)),0,VLOOKUP(H59,'[4]손익(신용전기)'!$B$5:$C$1005,2,0))+IF(ISERROR(VLOOKUP(H59,'[4]손익(신용전기)'!$E$5:$F$1005,2,0)),0,VLOOKUP(H59,'[4]손익(신용전기)'!$E$5:$F$1005,2,0))</f>
        <v>1074306</v>
      </c>
    </row>
    <row r="60" spans="1:10" ht="17.25" customHeight="1">
      <c r="A60" s="386">
        <v>1</v>
      </c>
      <c r="B60" s="60" t="s">
        <v>420</v>
      </c>
      <c r="C60" s="403">
        <v>173100</v>
      </c>
      <c r="D60" s="419">
        <f>IF(ISERROR(VLOOKUP(C60,'[4]손익(신용)'!$B$5:$C$1005,2,0)),0,VLOOKUP(C60,'[4]손익(신용)'!$B$5:$C$1005,2,0))+IF(ISERROR(VLOOKUP(C60,'[4]손익(신용)'!$E$5:$F$1005,2,0)),0,VLOOKUP(C60,'[4]손익(신용)'!$E$5:$F$1005,2,0))</f>
        <v>763667</v>
      </c>
      <c r="E60" s="419">
        <f>IF(ISERROR(VLOOKUP(C60,'[4]손익(신용전기)'!$B$5:$C$1005,2,0)),0,VLOOKUP(C60,'[4]손익(신용전기)'!$B$5:$C$1005,2,0))+IF(ISERROR(VLOOKUP(C60,'[4]손익(신용전기)'!$E$5:$F$1005,2,0)),0,VLOOKUP(C60,'[4]손익(신용전기)'!$E$5:$F$1005,2,0))</f>
        <v>1200000</v>
      </c>
      <c r="F60" s="258" t="s">
        <v>795</v>
      </c>
      <c r="G60" s="439" t="s">
        <v>796</v>
      </c>
      <c r="H60" s="384"/>
      <c r="I60" s="24">
        <f>I19+I20-I40-I57-I59</f>
        <v>1670271</v>
      </c>
      <c r="J60" s="24">
        <f>J19+J20-J40-J57-J59</f>
        <v>1203540</v>
      </c>
    </row>
    <row r="61" spans="1:10" ht="17.25" customHeight="1">
      <c r="A61" s="96">
        <v>2</v>
      </c>
      <c r="B61" s="35" t="s">
        <v>422</v>
      </c>
      <c r="C61" s="403">
        <v>174700</v>
      </c>
      <c r="D61" s="37">
        <f>IF(ISERROR(VLOOKUP(C61,'[4]손익(신용)'!$B$5:$C$1005,2,0)),0,VLOOKUP(C61,'[4]손익(신용)'!$B$5:$C$1005,2,0))+IF(ISERROR(VLOOKUP(C61,'[4]손익(신용)'!$E$5:$F$1005,2,0)),0,VLOOKUP(C61,'[4]손익(신용)'!$E$5:$F$1005,2,0))+IF(ISERROR(VLOOKUP(181400,'[4]손익(신용)'!$B$5:$C$1005,2,0)),0,VLOOKUP(181400,'[4]손익(신용)'!$B$5:$C$1005,2,0))+IF(ISERROR(VLOOKUP(181400,'[4]손익(신용)'!$E$5:$F$1005,2,0)),0,VLOOKUP(181400,'[4]손익(신용)'!$E$5:$F$1005,2,0))</f>
        <v>0</v>
      </c>
      <c r="E61" s="37">
        <f>IF(ISERROR(VLOOKUP(C61,'[4]손익(신용전기)'!$B$5:$C$1005,2,0)),0,VLOOKUP(C61,'[4]손익(신용전기)'!$B$5:$C$1005,2,0))+IF(ISERROR(VLOOKUP(C61,'[4]손익(신용전기)'!$E$5:$F$1005,2,0)),0,VLOOKUP(C61,'[4]손익(신용전기)'!$E$5:$F$1005,2,0))+IF(ISERROR(VLOOKUP(182100,'[4]손익(신용전기)'!$B$5:$C$1005,2,0)),0,VLOOKUP(182100,'[4]손익(신용전기)'!$B$5:$C$1005,2,0))+IF(ISERROR(VLOOKUP(182100,'[4]손익(신용전기)'!$E$5:$F$1005,2,0)),0,VLOOKUP(182100,'[4]손익(신용전기)'!$E$5:$F$1005,2,0))</f>
        <v>0</v>
      </c>
      <c r="F61" s="258" t="s">
        <v>797</v>
      </c>
      <c r="G61" s="259" t="s">
        <v>798</v>
      </c>
      <c r="H61" s="384">
        <v>187000</v>
      </c>
      <c r="I61" s="24">
        <f>IF(ISERROR(VLOOKUP(H61,'[4]손익(신용)'!$B$5:$C$1005,2,0)),0,VLOOKUP(H61,'[4]손익(신용)'!$B$5:$C$1005,2,0))+IF(ISERROR(VLOOKUP(H61,'[4]손익(신용)'!$E$5:$F$1005,2,0)),0,VLOOKUP(H61,'[4]손익(신용)'!$E$5:$F$1005,2,0))+IF(ISERROR(VLOOKUP(181100,'[4]손익(신용)'!$B$5:$C$1005,2,0)),0,VLOOKUP(181100,'[4]손익(신용)'!$B$5:$C$1005,2,0))+IF(ISERROR(VLOOKUP(181100,'[4]손익(신용)'!$E$5:$F$1005,2,0)),0,VLOOKUP(181100,'[4]손익(신용)'!$E$5:$F$1005,2,0))-(IF(ISERROR(VLOOKUP(161200,'[4]손익(신용)'!$B$5:$C$1005,2,0)),0,VLOOKUP(161200,'[4]손익(신용)'!$B$5:$C$1005,2,0))+IF(ISERROR(VLOOKUP(161200,'[4]손익(신용)'!$E$5:$F$1005,2,0)),0,VLOOKUP(161200,'[4]손익(신용)'!$E$5:$F$1005,2,0))+IF(ISERROR(VLOOKUP(162900,'[4]손익(신용)'!$B$5:$C$1005,2,0)),0,VLOOKUP(162900,'[4]손익(신용)'!$B$5:$C$1005,2,0))+IF(ISERROR(VLOOKUP(162900,'[4]손익(신용)'!$E$5:$F$1005,2,0)),0,VLOOKUP(162900,'[4]손익(신용)'!$E$5:$F$1005,2,0)))</f>
        <v>112069</v>
      </c>
      <c r="J61" s="24">
        <f>IF(ISERROR(VLOOKUP(H61,'[4]손익(신용전기)'!$B$5:$C$1005,2,0)),0,VLOOKUP(H61,'[4]손익(신용전기)'!$B$5:$C$1005,2,0))+IF(ISERROR(VLOOKUP(H61,'[4]손익(신용전기)'!$E$5:$F$1005,2,0)),0,VLOOKUP(H61,'[4]손익(신용전기)'!$E$5:$F$1005,2,0))+IF(ISERROR(VLOOKUP(181100,'[4]손익(신용전기)'!$B$5:$C$1005,2,0)),0,VLOOKUP(181100,'[4]손익(신용전기)'!$B$5:$C$1005,2,0))+IF(ISERROR(VLOOKUP(181100,'[4]손익(신용전기)'!$E$5:$F$1005,2,0)),0,VLOOKUP(181100,'[4]손익(신용전기)'!$E$5:$F$1005,2,0))-(IF(ISERROR(VLOOKUP(161200,'[4]손익(신용전기)'!$B$5:$C$1005,2,0)),0,VLOOKUP(161200,'[4]손익(신용전기)'!$B$5:$C$1005,2,0))+IF(ISERROR(VLOOKUP(161200,'[4]손익(신용전기)'!$E$5:$F$1005,2,0)),0,VLOOKUP(161200,'[4]손익(신용전기)'!$E$5:$F$1005,2,0))+IF(ISERROR(VLOOKUP(162900,'[4]손익(신용전기)'!$B$5:$C$1005,2,0)),0,VLOOKUP(162900,'[4]손익(신용전기)'!$B$5:$C$1005,2,0))+IF(ISERROR(VLOOKUP(162900,'[4]손익(신용전기)'!$E$5:$F$1005,2,0)),0,VLOOKUP(162900,'[4]손익(신용전기)'!$E$5:$F$1005,2,0)))</f>
        <v>82039</v>
      </c>
    </row>
    <row r="62" spans="1:10" ht="17.25" customHeight="1">
      <c r="A62" s="87">
        <v>3</v>
      </c>
      <c r="B62" s="79" t="s">
        <v>424</v>
      </c>
      <c r="C62" s="403">
        <v>173110</v>
      </c>
      <c r="D62" s="66">
        <f>IF(ISERROR(VLOOKUP(C62,'[4]손익(신용)'!$B$5:$C$1005,2,0)),0,VLOOKUP(C62,'[4]손익(신용)'!$B$5:$C$1005,2,0))+IF(ISERROR(VLOOKUP(C62,'[4]손익(신용)'!$E$5:$F$1005,2,0)),0,VLOOKUP(C62,'[4]손익(신용)'!$E$5:$F$1005,2,0))+IF(ISERROR(VLOOKUP(181400,'[4]손익(신용)'!$B$5:$C$1005,2,0)),0,VLOOKUP(181400,'[4]손익(신용)'!$B$5:$C$1005,2,0))+IF(ISERROR(VLOOKUP(181400,'[4]손익(신용)'!$E$5:$F$1005,2,0)),0,VLOOKUP(181400,'[4]손익(신용)'!$E$5:$F$1005,2,0))</f>
        <v>0</v>
      </c>
      <c r="E62" s="66">
        <f>IF(ISERROR(VLOOKUP(C62,'[4]손익(신용전기)'!$B$5:$C$1005,2,0)),0,VLOOKUP(C62,'[4]손익(신용전기)'!$B$5:$C$1005,2,0))+IF(ISERROR(VLOOKUP(C62,'[4]손익(신용전기)'!$E$5:$F$1005,2,0)),0,VLOOKUP(C62,'[4]손익(신용전기)'!$E$5:$F$1005,2,0))+IF(ISERROR(VLOOKUP(182100,'[4]손익(신용전기)'!$B$5:$C$1005,2,0)),0,VLOOKUP(182100,'[4]손익(신용전기)'!$B$5:$C$1005,2,0))+IF(ISERROR(VLOOKUP(182100,'[4]손익(신용전기)'!$E$5:$F$1005,2,0)),0,VLOOKUP(182100,'[4]손익(신용전기)'!$E$5:$F$1005,2,0))</f>
        <v>0</v>
      </c>
      <c r="F62" s="258"/>
      <c r="G62" s="259"/>
      <c r="H62" s="384"/>
      <c r="I62" s="24"/>
      <c r="J62" s="24"/>
    </row>
    <row r="63" spans="1:10" ht="17.25" customHeight="1">
      <c r="A63" s="415" t="s">
        <v>263</v>
      </c>
      <c r="B63" s="72" t="s">
        <v>425</v>
      </c>
      <c r="C63" s="416"/>
      <c r="D63" s="74">
        <f>SUM(D64:D65)</f>
        <v>0</v>
      </c>
      <c r="E63" s="74">
        <f>SUM(E64:E65)</f>
        <v>0</v>
      </c>
      <c r="F63" s="258"/>
      <c r="G63" s="259"/>
      <c r="H63" s="440"/>
      <c r="I63" s="441"/>
      <c r="J63" s="441"/>
    </row>
    <row r="64" spans="1:10" ht="17.25" customHeight="1">
      <c r="A64" s="386">
        <v>1</v>
      </c>
      <c r="B64" s="60" t="s">
        <v>799</v>
      </c>
      <c r="C64" s="403">
        <v>174500</v>
      </c>
      <c r="D64" s="419">
        <f>IF(ISERROR(VLOOKUP(C64,'[4]손익(신용)'!$B$5:$C$1005,2,0)),0,VLOOKUP(C64,'[4]손익(신용)'!$B$5:$C$1005,2,0))+IF(ISERROR(VLOOKUP(C64,'[4]손익(신용)'!$E$5:$F$1005,2,0)),0,VLOOKUP(C64,'[4]손익(신용)'!$E$5:$F$1005,2,0))+IF(ISERROR(VLOOKUP(180800,'[4]손익(신용)'!$B$5:$C$1005,2,0)),0,VLOOKUP(180800,'[4]손익(신용)'!$B$5:$C$1005,2,0))+IF(ISERROR(VLOOKUP(180800,'[4]손익(신용)'!$E$5:$F$1005,2,0)),0,VLOOKUP(180800,'[4]손익(신용)'!$E$5:$F$1005,2,0))</f>
        <v>0</v>
      </c>
      <c r="E64" s="419">
        <f>IF(ISERROR(VLOOKUP(C64,'[4]손익(신용전기)'!$B$5:$C$1005,2,0)),0,VLOOKUP(C64,'[4]손익(신용전기)'!$B$5:$C$1005,2,0))+IF(ISERROR(VLOOKUP(C64,'[4]손익(신용전기)'!$E$5:$F$1005,2,0)),0,VLOOKUP(C64,'[4]손익(신용전기)'!$E$5:$F$1005,2,0))+IF(ISERROR(VLOOKUP(180800,'[4]손익(신용전기)'!$B$5:$C$1005,2,0)),0,VLOOKUP(180800,'[4]손익(신용전기)'!$B$5:$C$1005,2,0))+IF(ISERROR(VLOOKUP(180800,'[4]손익(신용전기)'!$E$5:$F$1005,2,0)),0,VLOOKUP(180800,'[4]손익(신용전기)'!$E$5:$F$1005,2,0))</f>
        <v>0</v>
      </c>
      <c r="F64" s="258" t="s">
        <v>800</v>
      </c>
      <c r="G64" s="259" t="s">
        <v>801</v>
      </c>
      <c r="H64" s="384"/>
      <c r="I64" s="24">
        <f>I60-I61</f>
        <v>1558202</v>
      </c>
      <c r="J64" s="24">
        <f>J60-J61</f>
        <v>1121501</v>
      </c>
    </row>
    <row r="65" spans="1:10" ht="17.25" customHeight="1">
      <c r="A65" s="87">
        <v>2</v>
      </c>
      <c r="B65" s="99" t="s">
        <v>429</v>
      </c>
      <c r="C65" s="403">
        <v>174600</v>
      </c>
      <c r="D65" s="66">
        <f>IF(ISERROR(VLOOKUP(C65,'[4]손익(신용)'!$B$5:$C$1005,2,0)),0,VLOOKUP(C65,'[4]손익(신용)'!$B$5:$C$1005,2,0))+IF(ISERROR(VLOOKUP(C65,'[4]손익(신용)'!$E$5:$F$1005,2,0)),0,VLOOKUP(C65,'[4]손익(신용)'!$E$5:$F$1005,2,0))+IF(ISERROR(VLOOKUP(180900,'[4]손익(신용)'!$B$5:$C$1005,2,0)),0,VLOOKUP(180900,'[4]손익(신용)'!$B$5:$C$1005,2,0))+IF(ISERROR(VLOOKUP(180900,'[4]손익(신용)'!$E$5:$F$1005,2,0)),0,VLOOKUP(180900,'[4]손익(신용)'!$E$5:$F$1005,2,0))</f>
        <v>0</v>
      </c>
      <c r="E65" s="66">
        <f>IF(ISERROR(VLOOKUP(C65,'[4]손익(신용전기)'!$B$5:$C$1005,2,0)),0,VLOOKUP(C65,'[4]손익(신용전기)'!$B$5:$C$1005,2,0))+IF(ISERROR(VLOOKUP(C65,'[4]손익(신용전기)'!$E$5:$F$1005,2,0)),0,VLOOKUP(C65,'[4]손익(신용전기)'!$E$5:$F$1005,2,0))+IF(ISERROR(VLOOKUP(180900,'[4]손익(신용전기)'!$B$5:$C$1005,2,0)),0,VLOOKUP(180900,'[4]손익(신용전기)'!$B$5:$C$1005,2,0))+IF(ISERROR(VLOOKUP(180900,'[4]손익(신용전기)'!$E$5:$F$1005,2,0)),0,VLOOKUP(180900,'[4]손익(신용전기)'!$E$5:$F$1005,2,0))</f>
        <v>0</v>
      </c>
      <c r="F65" s="258"/>
      <c r="G65" s="259"/>
      <c r="H65" s="440"/>
      <c r="I65" s="441"/>
      <c r="J65" s="441"/>
    </row>
    <row r="66" spans="1:10" ht="17.25" customHeight="1">
      <c r="A66" s="415" t="s">
        <v>777</v>
      </c>
      <c r="B66" s="72" t="s">
        <v>431</v>
      </c>
      <c r="C66" s="416"/>
      <c r="D66" s="74">
        <f>SUM(D67:D67)</f>
        <v>114360</v>
      </c>
      <c r="E66" s="74">
        <f>SUM(E67:E67)</f>
        <v>96200</v>
      </c>
      <c r="F66" s="258" t="s">
        <v>802</v>
      </c>
      <c r="G66" s="259" t="s">
        <v>803</v>
      </c>
      <c r="H66" s="384"/>
      <c r="I66" s="24">
        <f>'[4]6.일반(PL)'!I62</f>
        <v>-539443</v>
      </c>
      <c r="J66" s="24">
        <f>'[4]6.일반(PL)'!J62</f>
        <v>-377208</v>
      </c>
    </row>
    <row r="67" spans="1:10" ht="17.25" customHeight="1">
      <c r="A67" s="386">
        <v>1</v>
      </c>
      <c r="B67" s="60" t="s">
        <v>433</v>
      </c>
      <c r="C67" s="403">
        <v>172100</v>
      </c>
      <c r="D67" s="419">
        <f>IF(ISERROR(VLOOKUP(C67,'[4]손익(신용)'!$B$5:$C$1005,2,0)),0,VLOOKUP(C67,'[4]손익(신용)'!$B$5:$C$1005,2,0))+IF(ISERROR(VLOOKUP(C67,'[4]손익(신용)'!$E$5:$F$1005,2,0)),0,VLOOKUP(C67,'[4]손익(신용)'!$E$5:$F$1005,2,0))-IF(ISERROR(VLOOKUP(159904,'[4]손익(신용)'!$B$5:$C$1005,2,0)),0,VLOOKUP(159904,'[4]손익(신용)'!$B$5:$C$1005,2,0))-IF(ISERROR(VLOOKUP(159904,'[4]손익(신용)'!$E$5:$F$1005,2,0)),0,VLOOKUP(159904,'[4]손익(신용)'!$E$5:$F$1005,2,0))-IF(ISERROR(VLOOKUP(159903,'[4]손익(신용)'!$B$5:$C$1005,2,0)),0,VLOOKUP(159903,'[4]손익(신용)'!$B$5:$C$1005,2,0))-IF(ISERROR(VLOOKUP(159903,'[4]손익(신용)'!$E$5:$F$1005,2,0)),0,VLOOKUP(159903,'[4]손익(신용)'!$E$5:$F$1005,2,0))</f>
        <v>114360</v>
      </c>
      <c r="E67" s="419">
        <f>IF(ISERROR(VLOOKUP(C67,'[4]손익(신용전기)'!$B$5:$C$1005,2,0)),0,VLOOKUP(C67,'[4]손익(신용전기)'!$B$5:$C$1005,2,0))+IF(ISERROR(VLOOKUP(C67,'[4]손익(신용전기)'!$E$5:$F$1005,2,0)),0,VLOOKUP(C67,'[4]손익(신용전기)'!$E$5:$F$1005,2,0))-IF(ISERROR(VLOOKUP(159904,'[4]손익(신용전기)'!$B$5:$C$1005,2,0)),0,VLOOKUP(159904,'[4]손익(신용전기)'!$B$5:$C$1005,2,0))-IF(ISERROR(VLOOKUP(159904,'[4]손익(신용전기)'!$E$5:$F$1005,2,0)),0,VLOOKUP(159904,'[4]손익(신용전기)'!$E$5:$F$1005,2,0))-IF(ISERROR(VLOOKUP(159903,'[4]손익(신용전기)'!$B$5:$C$1005,2,0)),0,VLOOKUP(159903,'[4]손익(신용전기)'!$B$5:$C$1005,2,0))-IF(ISERROR(VLOOKUP(159903,'[4]손익(신용전기)'!$E$5:$F$1005,2,0)),0,VLOOKUP(159903,'[4]손익(신용전기)'!$E$5:$F$1005,2,0))</f>
        <v>96200</v>
      </c>
      <c r="F67" s="258"/>
      <c r="G67" s="259"/>
      <c r="H67" s="440"/>
      <c r="I67" s="441"/>
      <c r="J67" s="441"/>
    </row>
    <row r="68" spans="1:10" ht="17.25" customHeight="1">
      <c r="A68" s="415" t="s">
        <v>779</v>
      </c>
      <c r="B68" s="72" t="s">
        <v>435</v>
      </c>
      <c r="C68" s="416"/>
      <c r="D68" s="74">
        <f>SUM(D69:D76)</f>
        <v>583639</v>
      </c>
      <c r="E68" s="74">
        <f>SUM(E69:E76)</f>
        <v>562556</v>
      </c>
      <c r="F68" s="258" t="s">
        <v>804</v>
      </c>
      <c r="G68" s="259" t="s">
        <v>805</v>
      </c>
      <c r="H68" s="384"/>
      <c r="I68" s="24"/>
      <c r="J68" s="24"/>
    </row>
    <row r="69" spans="1:10" ht="17.25" customHeight="1">
      <c r="A69" s="386">
        <v>1</v>
      </c>
      <c r="B69" s="60" t="s">
        <v>437</v>
      </c>
      <c r="C69" s="403">
        <v>173200</v>
      </c>
      <c r="D69" s="419">
        <f>IF(ISERROR(VLOOKUP(C69,'[4]손익(신용)'!$B$5:$C$1005,2,0)),0,VLOOKUP(C69,'[4]손익(신용)'!$B$5:$C$1005,2,0))+IF(ISERROR(VLOOKUP(C69,'[4]손익(신용)'!$E$5:$F$1005,2,0)),0,VLOOKUP(C69,'[4]손익(신용)'!$E$5:$F$1005,2,0))</f>
        <v>318409</v>
      </c>
      <c r="E69" s="419">
        <f>IF(ISERROR(VLOOKUP(C69,'[4]손익(신용전기)'!$B$5:$C$1005,2,0)),0,VLOOKUP(C69,'[4]손익(신용전기)'!$B$5:$C$1005,2,0))+IF(ISERROR(VLOOKUP(C69,'[4]손익(신용전기)'!$E$5:$F$1005,2,0)),0,VLOOKUP(C69,'[4]손익(신용전기)'!$E$5:$F$1005,2,0))</f>
        <v>362542</v>
      </c>
      <c r="F69" s="258"/>
      <c r="G69" s="436" t="s">
        <v>806</v>
      </c>
      <c r="H69" s="440"/>
      <c r="I69" s="441"/>
      <c r="J69" s="441"/>
    </row>
    <row r="70" spans="1:10" ht="17.25" customHeight="1">
      <c r="A70" s="96">
        <v>2</v>
      </c>
      <c r="B70" s="35" t="s">
        <v>439</v>
      </c>
      <c r="C70" s="403">
        <v>173500</v>
      </c>
      <c r="D70" s="37">
        <f>IF(ISERROR(VLOOKUP(C70,'[4]손익(신용)'!$B$5:$C$1005,2,0)),0,VLOOKUP(C70,'[4]손익(신용)'!$B$5:$C$1005,2,0))+IF(ISERROR(VLOOKUP(C70,'[4]손익(신용)'!$E$5:$F$1005,2,0)),0,VLOOKUP(C70,'[4]손익(신용)'!$E$5:$F$1005,2,0))</f>
        <v>0</v>
      </c>
      <c r="E70" s="37">
        <f>IF(ISERROR(VLOOKUP(C70,'[4]손익(신용전기)'!$B$5:$C$1005,2,0)),0,VLOOKUP(C70,'[4]손익(신용전기)'!$B$5:$C$1005,2,0))+IF(ISERROR(VLOOKUP(C70,'[4]손익(신용전기)'!$E$5:$F$1005,2,0)),0,VLOOKUP(C70,'[4]손익(신용전기)'!$E$5:$F$1005,2,0))</f>
        <v>0</v>
      </c>
      <c r="F70" s="442" t="s">
        <v>807</v>
      </c>
      <c r="G70" s="259" t="s">
        <v>808</v>
      </c>
      <c r="H70" s="384"/>
      <c r="I70" s="24">
        <f>I64+I66+I68</f>
        <v>1018759</v>
      </c>
      <c r="J70" s="24">
        <f>J64+J66+J68</f>
        <v>744293</v>
      </c>
    </row>
    <row r="71" spans="1:10" ht="17.25" customHeight="1">
      <c r="A71" s="96">
        <v>3</v>
      </c>
      <c r="B71" s="35" t="s">
        <v>441</v>
      </c>
      <c r="C71" s="403">
        <v>173600</v>
      </c>
      <c r="D71" s="37">
        <f>IF(ISERROR(VLOOKUP(C71,'[4]손익(신용)'!$B$5:$C$1005,2,0)),0,VLOOKUP(C71,'[4]손익(신용)'!$B$5:$C$1005,2,0))+IF(ISERROR(VLOOKUP(C71,'[4]손익(신용)'!$E$5:$F$1005,2,0)),0,VLOOKUP(C71,'[4]손익(신용)'!$E$5:$F$1005,2,0))</f>
        <v>0</v>
      </c>
      <c r="E71" s="37">
        <f>IF(ISERROR(VLOOKUP(C71,'[4]손익(신용전기)'!$B$5:$C$1005,2,0)),0,VLOOKUP(C71,'[4]손익(신용전기)'!$B$5:$C$1005,2,0))+IF(ISERROR(VLOOKUP(C71,'[4]손익(신용전기)'!$E$5:$F$1005,2,0)),0,VLOOKUP(C71,'[4]손익(신용전기)'!$E$5:$F$1005,2,0))</f>
        <v>0</v>
      </c>
      <c r="F71" s="442"/>
      <c r="G71" s="259"/>
      <c r="H71" s="440"/>
      <c r="I71" s="443"/>
      <c r="J71" s="443"/>
    </row>
    <row r="72" spans="1:10" ht="17.25" customHeight="1">
      <c r="A72" s="96">
        <v>4</v>
      </c>
      <c r="B72" s="35" t="s">
        <v>443</v>
      </c>
      <c r="C72" s="403">
        <v>173900</v>
      </c>
      <c r="D72" s="37">
        <v>31989</v>
      </c>
      <c r="E72" s="37">
        <f>IF(ISERROR(VLOOKUP(C72,'[4]손익(신용전기)'!$B$5:$C$1005,2,0)),0,VLOOKUP(C72,'[4]손익(신용전기)'!$B$5:$C$1005,2,0))+IF(ISERROR(VLOOKUP(C72,'[4]손익(신용전기)'!$E$5:$F$1005,2,0)),0,VLOOKUP(C72,'[4]손익(신용전기)'!$E$5:$F$1005,2,0))</f>
        <v>38476</v>
      </c>
      <c r="F72" s="442" t="s">
        <v>809</v>
      </c>
      <c r="G72" s="259" t="s">
        <v>810</v>
      </c>
      <c r="H72" s="440"/>
      <c r="I72" s="441"/>
      <c r="J72" s="441"/>
    </row>
    <row r="73" spans="1:10" ht="17.25" customHeight="1">
      <c r="A73" s="444">
        <v>5</v>
      </c>
      <c r="B73" s="47" t="s">
        <v>445</v>
      </c>
      <c r="C73" s="431">
        <v>173700</v>
      </c>
      <c r="D73" s="427">
        <f>IF(ISERROR(VLOOKUP(C73,'[4]손익(신용)'!$B$5:$C$1005,2,0)),0,VLOOKUP(C73,'[4]손익(신용)'!$B$5:$C$1005,2,0))+IF(ISERROR(VLOOKUP(C73,'[4]손익(신용)'!$E$5:$F$1005,2,0)),0,VLOOKUP(C73,'[4]손익(신용)'!$E$5:$F$1005,2,0))-IF(ISERROR(VLOOKUP(159902,'[4]손익(신용)'!$B$5:$C$1005,2,0)),0,VLOOKUP(159902,'[4]손익(신용)'!$B$5:$C$1005,2,0))-IF(ISERROR(VLOOKUP(159902,'[4]손익(신용)'!$E$5:$F$1005,2,0)),0,VLOOKUP(159902,'[4]손익(신용)'!$E$5:$F$1005,2,0))</f>
        <v>49038</v>
      </c>
      <c r="E73" s="427">
        <f>IF(ISERROR(VLOOKUP(C73,'[4]손익(신용전기)'!$B$5:$C$1005,2,0)),0,VLOOKUP(C73,'[4]손익(신용전기)'!$B$5:$C$1005,2,0))+IF(ISERROR(VLOOKUP(C73,'[4]손익(신용전기)'!$E$5:$F$1005,2,0)),0,VLOOKUP(C73,'[4]손익(신용전기)'!$E$5:$F$1005,2,0))-IF(ISERROR(VLOOKUP(159902,'[4]손익(신용전기)'!$B$5:$C$1005,2,0)),0,VLOOKUP(159902,'[4]손익(신용전기)'!$B$5:$C$1005,2,0))-IF(ISERROR(VLOOKUP(159902,'[4]손익(신용전기)'!$E$5:$F$1005,2,0)),0,VLOOKUP(159902,'[4]손익(신용전기)'!$E$5:$F$1005,2,0))</f>
        <v>39451</v>
      </c>
      <c r="F73" s="390"/>
      <c r="G73" s="445" t="s">
        <v>811</v>
      </c>
      <c r="H73" s="446"/>
      <c r="I73" s="447"/>
      <c r="J73" s="447"/>
    </row>
    <row r="74" spans="1:10" ht="17.25" customHeight="1">
      <c r="A74" s="96">
        <v>6</v>
      </c>
      <c r="B74" s="35" t="s">
        <v>447</v>
      </c>
      <c r="C74" s="448">
        <v>173800</v>
      </c>
      <c r="D74" s="37">
        <f>IF(ISERROR(VLOOKUP(C74,'[4]손익(신용)'!$B$5:$C$1005,2,0)),0,VLOOKUP(C74,'[4]손익(신용)'!$B$5:$C$1005,2,0))+IF(ISERROR(VLOOKUP(C74,'[4]손익(신용)'!$E$5:$F$1005,2,0)),0,VLOOKUP(C74,'[4]손익(신용)'!$E$5:$F$1005,2,0))-IF(ISERROR(VLOOKUP(159300,'[4]손익(신용)'!$B$5:$C$1005,2,0)),0,VLOOKUP(159300,'[4]손익(신용)'!$B$5:$C$1005,2,0))-IF(ISERROR(VLOOKUP(159300,'[4]손익(신용)'!$E$5:$F$1005,2,0)),0,VLOOKUP(159300,'[4]손익(신용)'!$E$5:$F$1005,2,0))</f>
        <v>117978</v>
      </c>
      <c r="E74" s="37">
        <f>IF(ISERROR(VLOOKUP(C74,'[4]손익(신용전기)'!$B$5:$C$1005,2,0)),0,VLOOKUP(C74,'[4]손익(신용전기)'!$B$5:$C$1005,2,0))+IF(ISERROR(VLOOKUP(C74,'[4]손익(신용전기)'!$E$5:$F$1005,2,0)),0,VLOOKUP(C74,'[4]손익(신용전기)'!$E$5:$F$1005,2,0))-IF(ISERROR(VLOOKUP(159300,'[4]손익(신용전기)'!$B$5:$C$1005,2,0)),0,VLOOKUP(159300,'[4]손익(신용전기)'!$B$5:$C$1005,2,0))-IF(ISERROR(VLOOKUP(159300,'[4]손익(신용전기)'!$E$5:$F$1005,2,0)),0,VLOOKUP(159300,'[4]손익(신용전기)'!$E$5:$F$1005,2,0))</f>
        <v>122087</v>
      </c>
      <c r="F74" s="402"/>
      <c r="G74" s="449" t="s">
        <v>812</v>
      </c>
      <c r="H74" s="446"/>
      <c r="I74" s="450"/>
      <c r="J74" s="450"/>
    </row>
    <row r="75" spans="1:10" ht="19.5" customHeight="1">
      <c r="A75" s="96">
        <v>7</v>
      </c>
      <c r="B75" s="65" t="s">
        <v>449</v>
      </c>
      <c r="C75" s="448">
        <v>174800</v>
      </c>
      <c r="D75" s="37">
        <f>IF(ISERROR(VLOOKUP(C75,'[4]손익(신용)'!$B$5:$C$1005,2,0)),0,VLOOKUP(C75,'[4]손익(신용)'!$B$5:$C$1005,2,0))+IF(ISERROR(VLOOKUP(C75,'[4]손익(신용)'!$E$5:$F$1005,2,0)),0,VLOOKUP(C75,'[4]손익(신용)'!$E$5:$F$1005,2,0))-IF(ISERROR(VLOOKUP(159500,'[4]손익(신용)'!$B$5:$C$1005,2,0)),0,VLOOKUP(159500,'[4]손익(신용)'!$B$5:$C$1005,2,0))-IF(ISERROR(VLOOKUP(159500,'[4]손익(신용)'!$E$5:$F$1005,2,0)),0,VLOOKUP(159500,'[4]손익(신용)'!$E$5:$F$1005,2,0))</f>
        <v>66225</v>
      </c>
      <c r="E75" s="37">
        <f>IF(ISERROR(VLOOKUP(C75,'[4]손익(신용전기)'!$B$5:$C$1005,2,0)),0,VLOOKUP(C75,'[4]손익(신용전기)'!$B$5:$C$1005,2,0))+IF(ISERROR(VLOOKUP(C75,'[4]손익(신용전기)'!$E$5:$F$1005,2,0)),0,VLOOKUP(C75,'[4]손익(신용전기)'!$E$5:$F$1005,2,0))-IF(ISERROR(VLOOKUP(159500,'[4]손익(신용전기)'!$B$5:$C$1005,2,0)),0,VLOOKUP(159500,'[4]손익(신용전기)'!$B$5:$C$1005,2,0))-IF(ISERROR(VLOOKUP(159500,'[4]손익(신용전기)'!$E$5:$F$1005,2,0)),0,VLOOKUP(159500,'[4]손익(신용전기)'!$E$5:$F$1005,2,0))</f>
        <v>0</v>
      </c>
    </row>
    <row r="76" spans="1:10" ht="19.5" customHeight="1">
      <c r="A76" s="87">
        <v>8</v>
      </c>
      <c r="B76" s="79" t="s">
        <v>450</v>
      </c>
      <c r="C76" s="448">
        <v>174900</v>
      </c>
      <c r="D76" s="66">
        <f>IF(ISERROR(VLOOKUP(C76,'[4]손익(신용)'!$B$5:$C$1005,2,0)),0,VLOOKUP(C76,'[4]손익(신용)'!$B$5:$C$1005,2,0))+IF(ISERROR(VLOOKUP(C76,'[4]손익(신용)'!$E$5:$F$1005,2,0)),0,VLOOKUP(C76,'[4]손익(신용)'!$E$5:$F$1005,2,0))</f>
        <v>0</v>
      </c>
      <c r="E76" s="66">
        <f>IF(ISERROR(VLOOKUP(C76,'[4]손익(신용전기)'!$B$5:$C$1005,2,0)),0,VLOOKUP(C76,'[4]손익(신용전기)'!$B$5:$C$1005,2,0))+IF(ISERROR(VLOOKUP(C76,'[4]손익(신용전기)'!$E$5:$F$1005,2,0)),0,VLOOKUP(C76,'[4]손익(신용전기)'!$E$5:$F$1005,2,0))</f>
        <v>0</v>
      </c>
    </row>
  </sheetData>
  <mergeCells count="5">
    <mergeCell ref="A1:J1"/>
    <mergeCell ref="A2:J2"/>
    <mergeCell ref="A3:J3"/>
    <mergeCell ref="A5:B6"/>
    <mergeCell ref="F5:G6"/>
  </mergeCells>
  <phoneticPr fontId="1" type="noConversion"/>
  <pageMargins left="0.43307086614173229" right="0.51" top="0.59055118110236227" bottom="0.5118110236220472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theme="0"/>
  </sheetPr>
  <dimension ref="A1:N73"/>
  <sheetViews>
    <sheetView showGridLines="0" showZeros="0" topLeftCell="A64" workbookViewId="0">
      <selection activeCell="K9" sqref="K9"/>
    </sheetView>
  </sheetViews>
  <sheetFormatPr defaultRowHeight="18" customHeight="1"/>
  <cols>
    <col min="1" max="1" width="3.25" style="19" customWidth="1"/>
    <col min="2" max="2" width="19.125" style="19" customWidth="1"/>
    <col min="3" max="3" width="7.125" style="559" hidden="1" customWidth="1"/>
    <col min="4" max="4" width="18.25" style="19" customWidth="1"/>
    <col min="5" max="5" width="18.625" style="19" customWidth="1"/>
    <col min="6" max="6" width="3.875" style="19" customWidth="1"/>
    <col min="7" max="7" width="18" style="19" customWidth="1"/>
    <col min="8" max="8" width="7.5" style="559" hidden="1" customWidth="1"/>
    <col min="9" max="9" width="17.625" style="19" customWidth="1"/>
    <col min="10" max="10" width="19" style="19" customWidth="1"/>
    <col min="11" max="13" width="9" style="19"/>
    <col min="14" max="14" width="13.75" style="19" customWidth="1"/>
    <col min="15" max="256" width="9" style="19"/>
    <col min="257" max="257" width="3.25" style="19" customWidth="1"/>
    <col min="258" max="258" width="19.125" style="19" customWidth="1"/>
    <col min="259" max="259" width="0" style="19" hidden="1" customWidth="1"/>
    <col min="260" max="260" width="18.25" style="19" customWidth="1"/>
    <col min="261" max="261" width="18.625" style="19" customWidth="1"/>
    <col min="262" max="262" width="3.875" style="19" customWidth="1"/>
    <col min="263" max="263" width="18" style="19" customWidth="1"/>
    <col min="264" max="264" width="0" style="19" hidden="1" customWidth="1"/>
    <col min="265" max="265" width="17.625" style="19" customWidth="1"/>
    <col min="266" max="266" width="19" style="19" customWidth="1"/>
    <col min="267" max="269" width="9" style="19"/>
    <col min="270" max="270" width="13.75" style="19" customWidth="1"/>
    <col min="271" max="512" width="9" style="19"/>
    <col min="513" max="513" width="3.25" style="19" customWidth="1"/>
    <col min="514" max="514" width="19.125" style="19" customWidth="1"/>
    <col min="515" max="515" width="0" style="19" hidden="1" customWidth="1"/>
    <col min="516" max="516" width="18.25" style="19" customWidth="1"/>
    <col min="517" max="517" width="18.625" style="19" customWidth="1"/>
    <col min="518" max="518" width="3.875" style="19" customWidth="1"/>
    <col min="519" max="519" width="18" style="19" customWidth="1"/>
    <col min="520" max="520" width="0" style="19" hidden="1" customWidth="1"/>
    <col min="521" max="521" width="17.625" style="19" customWidth="1"/>
    <col min="522" max="522" width="19" style="19" customWidth="1"/>
    <col min="523" max="525" width="9" style="19"/>
    <col min="526" max="526" width="13.75" style="19" customWidth="1"/>
    <col min="527" max="768" width="9" style="19"/>
    <col min="769" max="769" width="3.25" style="19" customWidth="1"/>
    <col min="770" max="770" width="19.125" style="19" customWidth="1"/>
    <col min="771" max="771" width="0" style="19" hidden="1" customWidth="1"/>
    <col min="772" max="772" width="18.25" style="19" customWidth="1"/>
    <col min="773" max="773" width="18.625" style="19" customWidth="1"/>
    <col min="774" max="774" width="3.875" style="19" customWidth="1"/>
    <col min="775" max="775" width="18" style="19" customWidth="1"/>
    <col min="776" max="776" width="0" style="19" hidden="1" customWidth="1"/>
    <col min="777" max="777" width="17.625" style="19" customWidth="1"/>
    <col min="778" max="778" width="19" style="19" customWidth="1"/>
    <col min="779" max="781" width="9" style="19"/>
    <col min="782" max="782" width="13.75" style="19" customWidth="1"/>
    <col min="783" max="1024" width="9" style="19"/>
    <col min="1025" max="1025" width="3.25" style="19" customWidth="1"/>
    <col min="1026" max="1026" width="19.125" style="19" customWidth="1"/>
    <col min="1027" max="1027" width="0" style="19" hidden="1" customWidth="1"/>
    <col min="1028" max="1028" width="18.25" style="19" customWidth="1"/>
    <col min="1029" max="1029" width="18.625" style="19" customWidth="1"/>
    <col min="1030" max="1030" width="3.875" style="19" customWidth="1"/>
    <col min="1031" max="1031" width="18" style="19" customWidth="1"/>
    <col min="1032" max="1032" width="0" style="19" hidden="1" customWidth="1"/>
    <col min="1033" max="1033" width="17.625" style="19" customWidth="1"/>
    <col min="1034" max="1034" width="19" style="19" customWidth="1"/>
    <col min="1035" max="1037" width="9" style="19"/>
    <col min="1038" max="1038" width="13.75" style="19" customWidth="1"/>
    <col min="1039" max="1280" width="9" style="19"/>
    <col min="1281" max="1281" width="3.25" style="19" customWidth="1"/>
    <col min="1282" max="1282" width="19.125" style="19" customWidth="1"/>
    <col min="1283" max="1283" width="0" style="19" hidden="1" customWidth="1"/>
    <col min="1284" max="1284" width="18.25" style="19" customWidth="1"/>
    <col min="1285" max="1285" width="18.625" style="19" customWidth="1"/>
    <col min="1286" max="1286" width="3.875" style="19" customWidth="1"/>
    <col min="1287" max="1287" width="18" style="19" customWidth="1"/>
    <col min="1288" max="1288" width="0" style="19" hidden="1" customWidth="1"/>
    <col min="1289" max="1289" width="17.625" style="19" customWidth="1"/>
    <col min="1290" max="1290" width="19" style="19" customWidth="1"/>
    <col min="1291" max="1293" width="9" style="19"/>
    <col min="1294" max="1294" width="13.75" style="19" customWidth="1"/>
    <col min="1295" max="1536" width="9" style="19"/>
    <col min="1537" max="1537" width="3.25" style="19" customWidth="1"/>
    <col min="1538" max="1538" width="19.125" style="19" customWidth="1"/>
    <col min="1539" max="1539" width="0" style="19" hidden="1" customWidth="1"/>
    <col min="1540" max="1540" width="18.25" style="19" customWidth="1"/>
    <col min="1541" max="1541" width="18.625" style="19" customWidth="1"/>
    <col min="1542" max="1542" width="3.875" style="19" customWidth="1"/>
    <col min="1543" max="1543" width="18" style="19" customWidth="1"/>
    <col min="1544" max="1544" width="0" style="19" hidden="1" customWidth="1"/>
    <col min="1545" max="1545" width="17.625" style="19" customWidth="1"/>
    <col min="1546" max="1546" width="19" style="19" customWidth="1"/>
    <col min="1547" max="1549" width="9" style="19"/>
    <col min="1550" max="1550" width="13.75" style="19" customWidth="1"/>
    <col min="1551" max="1792" width="9" style="19"/>
    <col min="1793" max="1793" width="3.25" style="19" customWidth="1"/>
    <col min="1794" max="1794" width="19.125" style="19" customWidth="1"/>
    <col min="1795" max="1795" width="0" style="19" hidden="1" customWidth="1"/>
    <col min="1796" max="1796" width="18.25" style="19" customWidth="1"/>
    <col min="1797" max="1797" width="18.625" style="19" customWidth="1"/>
    <col min="1798" max="1798" width="3.875" style="19" customWidth="1"/>
    <col min="1799" max="1799" width="18" style="19" customWidth="1"/>
    <col min="1800" max="1800" width="0" style="19" hidden="1" customWidth="1"/>
    <col min="1801" max="1801" width="17.625" style="19" customWidth="1"/>
    <col min="1802" max="1802" width="19" style="19" customWidth="1"/>
    <col min="1803" max="1805" width="9" style="19"/>
    <col min="1806" max="1806" width="13.75" style="19" customWidth="1"/>
    <col min="1807" max="2048" width="9" style="19"/>
    <col min="2049" max="2049" width="3.25" style="19" customWidth="1"/>
    <col min="2050" max="2050" width="19.125" style="19" customWidth="1"/>
    <col min="2051" max="2051" width="0" style="19" hidden="1" customWidth="1"/>
    <col min="2052" max="2052" width="18.25" style="19" customWidth="1"/>
    <col min="2053" max="2053" width="18.625" style="19" customWidth="1"/>
    <col min="2054" max="2054" width="3.875" style="19" customWidth="1"/>
    <col min="2055" max="2055" width="18" style="19" customWidth="1"/>
    <col min="2056" max="2056" width="0" style="19" hidden="1" customWidth="1"/>
    <col min="2057" max="2057" width="17.625" style="19" customWidth="1"/>
    <col min="2058" max="2058" width="19" style="19" customWidth="1"/>
    <col min="2059" max="2061" width="9" style="19"/>
    <col min="2062" max="2062" width="13.75" style="19" customWidth="1"/>
    <col min="2063" max="2304" width="9" style="19"/>
    <col min="2305" max="2305" width="3.25" style="19" customWidth="1"/>
    <col min="2306" max="2306" width="19.125" style="19" customWidth="1"/>
    <col min="2307" max="2307" width="0" style="19" hidden="1" customWidth="1"/>
    <col min="2308" max="2308" width="18.25" style="19" customWidth="1"/>
    <col min="2309" max="2309" width="18.625" style="19" customWidth="1"/>
    <col min="2310" max="2310" width="3.875" style="19" customWidth="1"/>
    <col min="2311" max="2311" width="18" style="19" customWidth="1"/>
    <col min="2312" max="2312" width="0" style="19" hidden="1" customWidth="1"/>
    <col min="2313" max="2313" width="17.625" style="19" customWidth="1"/>
    <col min="2314" max="2314" width="19" style="19" customWidth="1"/>
    <col min="2315" max="2317" width="9" style="19"/>
    <col min="2318" max="2318" width="13.75" style="19" customWidth="1"/>
    <col min="2319" max="2560" width="9" style="19"/>
    <col min="2561" max="2561" width="3.25" style="19" customWidth="1"/>
    <col min="2562" max="2562" width="19.125" style="19" customWidth="1"/>
    <col min="2563" max="2563" width="0" style="19" hidden="1" customWidth="1"/>
    <col min="2564" max="2564" width="18.25" style="19" customWidth="1"/>
    <col min="2565" max="2565" width="18.625" style="19" customWidth="1"/>
    <col min="2566" max="2566" width="3.875" style="19" customWidth="1"/>
    <col min="2567" max="2567" width="18" style="19" customWidth="1"/>
    <col min="2568" max="2568" width="0" style="19" hidden="1" customWidth="1"/>
    <col min="2569" max="2569" width="17.625" style="19" customWidth="1"/>
    <col min="2570" max="2570" width="19" style="19" customWidth="1"/>
    <col min="2571" max="2573" width="9" style="19"/>
    <col min="2574" max="2574" width="13.75" style="19" customWidth="1"/>
    <col min="2575" max="2816" width="9" style="19"/>
    <col min="2817" max="2817" width="3.25" style="19" customWidth="1"/>
    <col min="2818" max="2818" width="19.125" style="19" customWidth="1"/>
    <col min="2819" max="2819" width="0" style="19" hidden="1" customWidth="1"/>
    <col min="2820" max="2820" width="18.25" style="19" customWidth="1"/>
    <col min="2821" max="2821" width="18.625" style="19" customWidth="1"/>
    <col min="2822" max="2822" width="3.875" style="19" customWidth="1"/>
    <col min="2823" max="2823" width="18" style="19" customWidth="1"/>
    <col min="2824" max="2824" width="0" style="19" hidden="1" customWidth="1"/>
    <col min="2825" max="2825" width="17.625" style="19" customWidth="1"/>
    <col min="2826" max="2826" width="19" style="19" customWidth="1"/>
    <col min="2827" max="2829" width="9" style="19"/>
    <col min="2830" max="2830" width="13.75" style="19" customWidth="1"/>
    <col min="2831" max="3072" width="9" style="19"/>
    <col min="3073" max="3073" width="3.25" style="19" customWidth="1"/>
    <col min="3074" max="3074" width="19.125" style="19" customWidth="1"/>
    <col min="3075" max="3075" width="0" style="19" hidden="1" customWidth="1"/>
    <col min="3076" max="3076" width="18.25" style="19" customWidth="1"/>
    <col min="3077" max="3077" width="18.625" style="19" customWidth="1"/>
    <col min="3078" max="3078" width="3.875" style="19" customWidth="1"/>
    <col min="3079" max="3079" width="18" style="19" customWidth="1"/>
    <col min="3080" max="3080" width="0" style="19" hidden="1" customWidth="1"/>
    <col min="3081" max="3081" width="17.625" style="19" customWidth="1"/>
    <col min="3082" max="3082" width="19" style="19" customWidth="1"/>
    <col min="3083" max="3085" width="9" style="19"/>
    <col min="3086" max="3086" width="13.75" style="19" customWidth="1"/>
    <col min="3087" max="3328" width="9" style="19"/>
    <col min="3329" max="3329" width="3.25" style="19" customWidth="1"/>
    <col min="3330" max="3330" width="19.125" style="19" customWidth="1"/>
    <col min="3331" max="3331" width="0" style="19" hidden="1" customWidth="1"/>
    <col min="3332" max="3332" width="18.25" style="19" customWidth="1"/>
    <col min="3333" max="3333" width="18.625" style="19" customWidth="1"/>
    <col min="3334" max="3334" width="3.875" style="19" customWidth="1"/>
    <col min="3335" max="3335" width="18" style="19" customWidth="1"/>
    <col min="3336" max="3336" width="0" style="19" hidden="1" customWidth="1"/>
    <col min="3337" max="3337" width="17.625" style="19" customWidth="1"/>
    <col min="3338" max="3338" width="19" style="19" customWidth="1"/>
    <col min="3339" max="3341" width="9" style="19"/>
    <col min="3342" max="3342" width="13.75" style="19" customWidth="1"/>
    <col min="3343" max="3584" width="9" style="19"/>
    <col min="3585" max="3585" width="3.25" style="19" customWidth="1"/>
    <col min="3586" max="3586" width="19.125" style="19" customWidth="1"/>
    <col min="3587" max="3587" width="0" style="19" hidden="1" customWidth="1"/>
    <col min="3588" max="3588" width="18.25" style="19" customWidth="1"/>
    <col min="3589" max="3589" width="18.625" style="19" customWidth="1"/>
    <col min="3590" max="3590" width="3.875" style="19" customWidth="1"/>
    <col min="3591" max="3591" width="18" style="19" customWidth="1"/>
    <col min="3592" max="3592" width="0" style="19" hidden="1" customWidth="1"/>
    <col min="3593" max="3593" width="17.625" style="19" customWidth="1"/>
    <col min="3594" max="3594" width="19" style="19" customWidth="1"/>
    <col min="3595" max="3597" width="9" style="19"/>
    <col min="3598" max="3598" width="13.75" style="19" customWidth="1"/>
    <col min="3599" max="3840" width="9" style="19"/>
    <col min="3841" max="3841" width="3.25" style="19" customWidth="1"/>
    <col min="3842" max="3842" width="19.125" style="19" customWidth="1"/>
    <col min="3843" max="3843" width="0" style="19" hidden="1" customWidth="1"/>
    <col min="3844" max="3844" width="18.25" style="19" customWidth="1"/>
    <col min="3845" max="3845" width="18.625" style="19" customWidth="1"/>
    <col min="3846" max="3846" width="3.875" style="19" customWidth="1"/>
    <col min="3847" max="3847" width="18" style="19" customWidth="1"/>
    <col min="3848" max="3848" width="0" style="19" hidden="1" customWidth="1"/>
    <col min="3849" max="3849" width="17.625" style="19" customWidth="1"/>
    <col min="3850" max="3850" width="19" style="19" customWidth="1"/>
    <col min="3851" max="3853" width="9" style="19"/>
    <col min="3854" max="3854" width="13.75" style="19" customWidth="1"/>
    <col min="3855" max="4096" width="9" style="19"/>
    <col min="4097" max="4097" width="3.25" style="19" customWidth="1"/>
    <col min="4098" max="4098" width="19.125" style="19" customWidth="1"/>
    <col min="4099" max="4099" width="0" style="19" hidden="1" customWidth="1"/>
    <col min="4100" max="4100" width="18.25" style="19" customWidth="1"/>
    <col min="4101" max="4101" width="18.625" style="19" customWidth="1"/>
    <col min="4102" max="4102" width="3.875" style="19" customWidth="1"/>
    <col min="4103" max="4103" width="18" style="19" customWidth="1"/>
    <col min="4104" max="4104" width="0" style="19" hidden="1" customWidth="1"/>
    <col min="4105" max="4105" width="17.625" style="19" customWidth="1"/>
    <col min="4106" max="4106" width="19" style="19" customWidth="1"/>
    <col min="4107" max="4109" width="9" style="19"/>
    <col min="4110" max="4110" width="13.75" style="19" customWidth="1"/>
    <col min="4111" max="4352" width="9" style="19"/>
    <col min="4353" max="4353" width="3.25" style="19" customWidth="1"/>
    <col min="4354" max="4354" width="19.125" style="19" customWidth="1"/>
    <col min="4355" max="4355" width="0" style="19" hidden="1" customWidth="1"/>
    <col min="4356" max="4356" width="18.25" style="19" customWidth="1"/>
    <col min="4357" max="4357" width="18.625" style="19" customWidth="1"/>
    <col min="4358" max="4358" width="3.875" style="19" customWidth="1"/>
    <col min="4359" max="4359" width="18" style="19" customWidth="1"/>
    <col min="4360" max="4360" width="0" style="19" hidden="1" customWidth="1"/>
    <col min="4361" max="4361" width="17.625" style="19" customWidth="1"/>
    <col min="4362" max="4362" width="19" style="19" customWidth="1"/>
    <col min="4363" max="4365" width="9" style="19"/>
    <col min="4366" max="4366" width="13.75" style="19" customWidth="1"/>
    <col min="4367" max="4608" width="9" style="19"/>
    <col min="4609" max="4609" width="3.25" style="19" customWidth="1"/>
    <col min="4610" max="4610" width="19.125" style="19" customWidth="1"/>
    <col min="4611" max="4611" width="0" style="19" hidden="1" customWidth="1"/>
    <col min="4612" max="4612" width="18.25" style="19" customWidth="1"/>
    <col min="4613" max="4613" width="18.625" style="19" customWidth="1"/>
    <col min="4614" max="4614" width="3.875" style="19" customWidth="1"/>
    <col min="4615" max="4615" width="18" style="19" customWidth="1"/>
    <col min="4616" max="4616" width="0" style="19" hidden="1" customWidth="1"/>
    <col min="4617" max="4617" width="17.625" style="19" customWidth="1"/>
    <col min="4618" max="4618" width="19" style="19" customWidth="1"/>
    <col min="4619" max="4621" width="9" style="19"/>
    <col min="4622" max="4622" width="13.75" style="19" customWidth="1"/>
    <col min="4623" max="4864" width="9" style="19"/>
    <col min="4865" max="4865" width="3.25" style="19" customWidth="1"/>
    <col min="4866" max="4866" width="19.125" style="19" customWidth="1"/>
    <col min="4867" max="4867" width="0" style="19" hidden="1" customWidth="1"/>
    <col min="4868" max="4868" width="18.25" style="19" customWidth="1"/>
    <col min="4869" max="4869" width="18.625" style="19" customWidth="1"/>
    <col min="4870" max="4870" width="3.875" style="19" customWidth="1"/>
    <col min="4871" max="4871" width="18" style="19" customWidth="1"/>
    <col min="4872" max="4872" width="0" style="19" hidden="1" customWidth="1"/>
    <col min="4873" max="4873" width="17.625" style="19" customWidth="1"/>
    <col min="4874" max="4874" width="19" style="19" customWidth="1"/>
    <col min="4875" max="4877" width="9" style="19"/>
    <col min="4878" max="4878" width="13.75" style="19" customWidth="1"/>
    <col min="4879" max="5120" width="9" style="19"/>
    <col min="5121" max="5121" width="3.25" style="19" customWidth="1"/>
    <col min="5122" max="5122" width="19.125" style="19" customWidth="1"/>
    <col min="5123" max="5123" width="0" style="19" hidden="1" customWidth="1"/>
    <col min="5124" max="5124" width="18.25" style="19" customWidth="1"/>
    <col min="5125" max="5125" width="18.625" style="19" customWidth="1"/>
    <col min="5126" max="5126" width="3.875" style="19" customWidth="1"/>
    <col min="5127" max="5127" width="18" style="19" customWidth="1"/>
    <col min="5128" max="5128" width="0" style="19" hidden="1" customWidth="1"/>
    <col min="5129" max="5129" width="17.625" style="19" customWidth="1"/>
    <col min="5130" max="5130" width="19" style="19" customWidth="1"/>
    <col min="5131" max="5133" width="9" style="19"/>
    <col min="5134" max="5134" width="13.75" style="19" customWidth="1"/>
    <col min="5135" max="5376" width="9" style="19"/>
    <col min="5377" max="5377" width="3.25" style="19" customWidth="1"/>
    <col min="5378" max="5378" width="19.125" style="19" customWidth="1"/>
    <col min="5379" max="5379" width="0" style="19" hidden="1" customWidth="1"/>
    <col min="5380" max="5380" width="18.25" style="19" customWidth="1"/>
    <col min="5381" max="5381" width="18.625" style="19" customWidth="1"/>
    <col min="5382" max="5382" width="3.875" style="19" customWidth="1"/>
    <col min="5383" max="5383" width="18" style="19" customWidth="1"/>
    <col min="5384" max="5384" width="0" style="19" hidden="1" customWidth="1"/>
    <col min="5385" max="5385" width="17.625" style="19" customWidth="1"/>
    <col min="5386" max="5386" width="19" style="19" customWidth="1"/>
    <col min="5387" max="5389" width="9" style="19"/>
    <col min="5390" max="5390" width="13.75" style="19" customWidth="1"/>
    <col min="5391" max="5632" width="9" style="19"/>
    <col min="5633" max="5633" width="3.25" style="19" customWidth="1"/>
    <col min="5634" max="5634" width="19.125" style="19" customWidth="1"/>
    <col min="5635" max="5635" width="0" style="19" hidden="1" customWidth="1"/>
    <col min="5636" max="5636" width="18.25" style="19" customWidth="1"/>
    <col min="5637" max="5637" width="18.625" style="19" customWidth="1"/>
    <col min="5638" max="5638" width="3.875" style="19" customWidth="1"/>
    <col min="5639" max="5639" width="18" style="19" customWidth="1"/>
    <col min="5640" max="5640" width="0" style="19" hidden="1" customWidth="1"/>
    <col min="5641" max="5641" width="17.625" style="19" customWidth="1"/>
    <col min="5642" max="5642" width="19" style="19" customWidth="1"/>
    <col min="5643" max="5645" width="9" style="19"/>
    <col min="5646" max="5646" width="13.75" style="19" customWidth="1"/>
    <col min="5647" max="5888" width="9" style="19"/>
    <col min="5889" max="5889" width="3.25" style="19" customWidth="1"/>
    <col min="5890" max="5890" width="19.125" style="19" customWidth="1"/>
    <col min="5891" max="5891" width="0" style="19" hidden="1" customWidth="1"/>
    <col min="5892" max="5892" width="18.25" style="19" customWidth="1"/>
    <col min="5893" max="5893" width="18.625" style="19" customWidth="1"/>
    <col min="5894" max="5894" width="3.875" style="19" customWidth="1"/>
    <col min="5895" max="5895" width="18" style="19" customWidth="1"/>
    <col min="5896" max="5896" width="0" style="19" hidden="1" customWidth="1"/>
    <col min="5897" max="5897" width="17.625" style="19" customWidth="1"/>
    <col min="5898" max="5898" width="19" style="19" customWidth="1"/>
    <col min="5899" max="5901" width="9" style="19"/>
    <col min="5902" max="5902" width="13.75" style="19" customWidth="1"/>
    <col min="5903" max="6144" width="9" style="19"/>
    <col min="6145" max="6145" width="3.25" style="19" customWidth="1"/>
    <col min="6146" max="6146" width="19.125" style="19" customWidth="1"/>
    <col min="6147" max="6147" width="0" style="19" hidden="1" customWidth="1"/>
    <col min="6148" max="6148" width="18.25" style="19" customWidth="1"/>
    <col min="6149" max="6149" width="18.625" style="19" customWidth="1"/>
    <col min="6150" max="6150" width="3.875" style="19" customWidth="1"/>
    <col min="6151" max="6151" width="18" style="19" customWidth="1"/>
    <col min="6152" max="6152" width="0" style="19" hidden="1" customWidth="1"/>
    <col min="6153" max="6153" width="17.625" style="19" customWidth="1"/>
    <col min="6154" max="6154" width="19" style="19" customWidth="1"/>
    <col min="6155" max="6157" width="9" style="19"/>
    <col min="6158" max="6158" width="13.75" style="19" customWidth="1"/>
    <col min="6159" max="6400" width="9" style="19"/>
    <col min="6401" max="6401" width="3.25" style="19" customWidth="1"/>
    <col min="6402" max="6402" width="19.125" style="19" customWidth="1"/>
    <col min="6403" max="6403" width="0" style="19" hidden="1" customWidth="1"/>
    <col min="6404" max="6404" width="18.25" style="19" customWidth="1"/>
    <col min="6405" max="6405" width="18.625" style="19" customWidth="1"/>
    <col min="6406" max="6406" width="3.875" style="19" customWidth="1"/>
    <col min="6407" max="6407" width="18" style="19" customWidth="1"/>
    <col min="6408" max="6408" width="0" style="19" hidden="1" customWidth="1"/>
    <col min="6409" max="6409" width="17.625" style="19" customWidth="1"/>
    <col min="6410" max="6410" width="19" style="19" customWidth="1"/>
    <col min="6411" max="6413" width="9" style="19"/>
    <col min="6414" max="6414" width="13.75" style="19" customWidth="1"/>
    <col min="6415" max="6656" width="9" style="19"/>
    <col min="6657" max="6657" width="3.25" style="19" customWidth="1"/>
    <col min="6658" max="6658" width="19.125" style="19" customWidth="1"/>
    <col min="6659" max="6659" width="0" style="19" hidden="1" customWidth="1"/>
    <col min="6660" max="6660" width="18.25" style="19" customWidth="1"/>
    <col min="6661" max="6661" width="18.625" style="19" customWidth="1"/>
    <col min="6662" max="6662" width="3.875" style="19" customWidth="1"/>
    <col min="6663" max="6663" width="18" style="19" customWidth="1"/>
    <col min="6664" max="6664" width="0" style="19" hidden="1" customWidth="1"/>
    <col min="6665" max="6665" width="17.625" style="19" customWidth="1"/>
    <col min="6666" max="6666" width="19" style="19" customWidth="1"/>
    <col min="6667" max="6669" width="9" style="19"/>
    <col min="6670" max="6670" width="13.75" style="19" customWidth="1"/>
    <col min="6671" max="6912" width="9" style="19"/>
    <col min="6913" max="6913" width="3.25" style="19" customWidth="1"/>
    <col min="6914" max="6914" width="19.125" style="19" customWidth="1"/>
    <col min="6915" max="6915" width="0" style="19" hidden="1" customWidth="1"/>
    <col min="6916" max="6916" width="18.25" style="19" customWidth="1"/>
    <col min="6917" max="6917" width="18.625" style="19" customWidth="1"/>
    <col min="6918" max="6918" width="3.875" style="19" customWidth="1"/>
    <col min="6919" max="6919" width="18" style="19" customWidth="1"/>
    <col min="6920" max="6920" width="0" style="19" hidden="1" customWidth="1"/>
    <col min="6921" max="6921" width="17.625" style="19" customWidth="1"/>
    <col min="6922" max="6922" width="19" style="19" customWidth="1"/>
    <col min="6923" max="6925" width="9" style="19"/>
    <col min="6926" max="6926" width="13.75" style="19" customWidth="1"/>
    <col min="6927" max="7168" width="9" style="19"/>
    <col min="7169" max="7169" width="3.25" style="19" customWidth="1"/>
    <col min="7170" max="7170" width="19.125" style="19" customWidth="1"/>
    <col min="7171" max="7171" width="0" style="19" hidden="1" customWidth="1"/>
    <col min="7172" max="7172" width="18.25" style="19" customWidth="1"/>
    <col min="7173" max="7173" width="18.625" style="19" customWidth="1"/>
    <col min="7174" max="7174" width="3.875" style="19" customWidth="1"/>
    <col min="7175" max="7175" width="18" style="19" customWidth="1"/>
    <col min="7176" max="7176" width="0" style="19" hidden="1" customWidth="1"/>
    <col min="7177" max="7177" width="17.625" style="19" customWidth="1"/>
    <col min="7178" max="7178" width="19" style="19" customWidth="1"/>
    <col min="7179" max="7181" width="9" style="19"/>
    <col min="7182" max="7182" width="13.75" style="19" customWidth="1"/>
    <col min="7183" max="7424" width="9" style="19"/>
    <col min="7425" max="7425" width="3.25" style="19" customWidth="1"/>
    <col min="7426" max="7426" width="19.125" style="19" customWidth="1"/>
    <col min="7427" max="7427" width="0" style="19" hidden="1" customWidth="1"/>
    <col min="7428" max="7428" width="18.25" style="19" customWidth="1"/>
    <col min="7429" max="7429" width="18.625" style="19" customWidth="1"/>
    <col min="7430" max="7430" width="3.875" style="19" customWidth="1"/>
    <col min="7431" max="7431" width="18" style="19" customWidth="1"/>
    <col min="7432" max="7432" width="0" style="19" hidden="1" customWidth="1"/>
    <col min="7433" max="7433" width="17.625" style="19" customWidth="1"/>
    <col min="7434" max="7434" width="19" style="19" customWidth="1"/>
    <col min="7435" max="7437" width="9" style="19"/>
    <col min="7438" max="7438" width="13.75" style="19" customWidth="1"/>
    <col min="7439" max="7680" width="9" style="19"/>
    <col min="7681" max="7681" width="3.25" style="19" customWidth="1"/>
    <col min="7682" max="7682" width="19.125" style="19" customWidth="1"/>
    <col min="7683" max="7683" width="0" style="19" hidden="1" customWidth="1"/>
    <col min="7684" max="7684" width="18.25" style="19" customWidth="1"/>
    <col min="7685" max="7685" width="18.625" style="19" customWidth="1"/>
    <col min="7686" max="7686" width="3.875" style="19" customWidth="1"/>
    <col min="7687" max="7687" width="18" style="19" customWidth="1"/>
    <col min="7688" max="7688" width="0" style="19" hidden="1" customWidth="1"/>
    <col min="7689" max="7689" width="17.625" style="19" customWidth="1"/>
    <col min="7690" max="7690" width="19" style="19" customWidth="1"/>
    <col min="7691" max="7693" width="9" style="19"/>
    <col min="7694" max="7694" width="13.75" style="19" customWidth="1"/>
    <col min="7695" max="7936" width="9" style="19"/>
    <col min="7937" max="7937" width="3.25" style="19" customWidth="1"/>
    <col min="7938" max="7938" width="19.125" style="19" customWidth="1"/>
    <col min="7939" max="7939" width="0" style="19" hidden="1" customWidth="1"/>
    <col min="7940" max="7940" width="18.25" style="19" customWidth="1"/>
    <col min="7941" max="7941" width="18.625" style="19" customWidth="1"/>
    <col min="7942" max="7942" width="3.875" style="19" customWidth="1"/>
    <col min="7943" max="7943" width="18" style="19" customWidth="1"/>
    <col min="7944" max="7944" width="0" style="19" hidden="1" customWidth="1"/>
    <col min="7945" max="7945" width="17.625" style="19" customWidth="1"/>
    <col min="7946" max="7946" width="19" style="19" customWidth="1"/>
    <col min="7947" max="7949" width="9" style="19"/>
    <col min="7950" max="7950" width="13.75" style="19" customWidth="1"/>
    <col min="7951" max="8192" width="9" style="19"/>
    <col min="8193" max="8193" width="3.25" style="19" customWidth="1"/>
    <col min="8194" max="8194" width="19.125" style="19" customWidth="1"/>
    <col min="8195" max="8195" width="0" style="19" hidden="1" customWidth="1"/>
    <col min="8196" max="8196" width="18.25" style="19" customWidth="1"/>
    <col min="8197" max="8197" width="18.625" style="19" customWidth="1"/>
    <col min="8198" max="8198" width="3.875" style="19" customWidth="1"/>
    <col min="8199" max="8199" width="18" style="19" customWidth="1"/>
    <col min="8200" max="8200" width="0" style="19" hidden="1" customWidth="1"/>
    <col min="8201" max="8201" width="17.625" style="19" customWidth="1"/>
    <col min="8202" max="8202" width="19" style="19" customWidth="1"/>
    <col min="8203" max="8205" width="9" style="19"/>
    <col min="8206" max="8206" width="13.75" style="19" customWidth="1"/>
    <col min="8207" max="8448" width="9" style="19"/>
    <col min="8449" max="8449" width="3.25" style="19" customWidth="1"/>
    <col min="8450" max="8450" width="19.125" style="19" customWidth="1"/>
    <col min="8451" max="8451" width="0" style="19" hidden="1" customWidth="1"/>
    <col min="8452" max="8452" width="18.25" style="19" customWidth="1"/>
    <col min="8453" max="8453" width="18.625" style="19" customWidth="1"/>
    <col min="8454" max="8454" width="3.875" style="19" customWidth="1"/>
    <col min="8455" max="8455" width="18" style="19" customWidth="1"/>
    <col min="8456" max="8456" width="0" style="19" hidden="1" customWidth="1"/>
    <col min="8457" max="8457" width="17.625" style="19" customWidth="1"/>
    <col min="8458" max="8458" width="19" style="19" customWidth="1"/>
    <col min="8459" max="8461" width="9" style="19"/>
    <col min="8462" max="8462" width="13.75" style="19" customWidth="1"/>
    <col min="8463" max="8704" width="9" style="19"/>
    <col min="8705" max="8705" width="3.25" style="19" customWidth="1"/>
    <col min="8706" max="8706" width="19.125" style="19" customWidth="1"/>
    <col min="8707" max="8707" width="0" style="19" hidden="1" customWidth="1"/>
    <col min="8708" max="8708" width="18.25" style="19" customWidth="1"/>
    <col min="8709" max="8709" width="18.625" style="19" customWidth="1"/>
    <col min="8710" max="8710" width="3.875" style="19" customWidth="1"/>
    <col min="8711" max="8711" width="18" style="19" customWidth="1"/>
    <col min="8712" max="8712" width="0" style="19" hidden="1" customWidth="1"/>
    <col min="8713" max="8713" width="17.625" style="19" customWidth="1"/>
    <col min="8714" max="8714" width="19" style="19" customWidth="1"/>
    <col min="8715" max="8717" width="9" style="19"/>
    <col min="8718" max="8718" width="13.75" style="19" customWidth="1"/>
    <col min="8719" max="8960" width="9" style="19"/>
    <col min="8961" max="8961" width="3.25" style="19" customWidth="1"/>
    <col min="8962" max="8962" width="19.125" style="19" customWidth="1"/>
    <col min="8963" max="8963" width="0" style="19" hidden="1" customWidth="1"/>
    <col min="8964" max="8964" width="18.25" style="19" customWidth="1"/>
    <col min="8965" max="8965" width="18.625" style="19" customWidth="1"/>
    <col min="8966" max="8966" width="3.875" style="19" customWidth="1"/>
    <col min="8967" max="8967" width="18" style="19" customWidth="1"/>
    <col min="8968" max="8968" width="0" style="19" hidden="1" customWidth="1"/>
    <col min="8969" max="8969" width="17.625" style="19" customWidth="1"/>
    <col min="8970" max="8970" width="19" style="19" customWidth="1"/>
    <col min="8971" max="8973" width="9" style="19"/>
    <col min="8974" max="8974" width="13.75" style="19" customWidth="1"/>
    <col min="8975" max="9216" width="9" style="19"/>
    <col min="9217" max="9217" width="3.25" style="19" customWidth="1"/>
    <col min="9218" max="9218" width="19.125" style="19" customWidth="1"/>
    <col min="9219" max="9219" width="0" style="19" hidden="1" customWidth="1"/>
    <col min="9220" max="9220" width="18.25" style="19" customWidth="1"/>
    <col min="9221" max="9221" width="18.625" style="19" customWidth="1"/>
    <col min="9222" max="9222" width="3.875" style="19" customWidth="1"/>
    <col min="9223" max="9223" width="18" style="19" customWidth="1"/>
    <col min="9224" max="9224" width="0" style="19" hidden="1" customWidth="1"/>
    <col min="9225" max="9225" width="17.625" style="19" customWidth="1"/>
    <col min="9226" max="9226" width="19" style="19" customWidth="1"/>
    <col min="9227" max="9229" width="9" style="19"/>
    <col min="9230" max="9230" width="13.75" style="19" customWidth="1"/>
    <col min="9231" max="9472" width="9" style="19"/>
    <col min="9473" max="9473" width="3.25" style="19" customWidth="1"/>
    <col min="9474" max="9474" width="19.125" style="19" customWidth="1"/>
    <col min="9475" max="9475" width="0" style="19" hidden="1" customWidth="1"/>
    <col min="9476" max="9476" width="18.25" style="19" customWidth="1"/>
    <col min="9477" max="9477" width="18.625" style="19" customWidth="1"/>
    <col min="9478" max="9478" width="3.875" style="19" customWidth="1"/>
    <col min="9479" max="9479" width="18" style="19" customWidth="1"/>
    <col min="9480" max="9480" width="0" style="19" hidden="1" customWidth="1"/>
    <col min="9481" max="9481" width="17.625" style="19" customWidth="1"/>
    <col min="9482" max="9482" width="19" style="19" customWidth="1"/>
    <col min="9483" max="9485" width="9" style="19"/>
    <col min="9486" max="9486" width="13.75" style="19" customWidth="1"/>
    <col min="9487" max="9728" width="9" style="19"/>
    <col min="9729" max="9729" width="3.25" style="19" customWidth="1"/>
    <col min="9730" max="9730" width="19.125" style="19" customWidth="1"/>
    <col min="9731" max="9731" width="0" style="19" hidden="1" customWidth="1"/>
    <col min="9732" max="9732" width="18.25" style="19" customWidth="1"/>
    <col min="9733" max="9733" width="18.625" style="19" customWidth="1"/>
    <col min="9734" max="9734" width="3.875" style="19" customWidth="1"/>
    <col min="9735" max="9735" width="18" style="19" customWidth="1"/>
    <col min="9736" max="9736" width="0" style="19" hidden="1" customWidth="1"/>
    <col min="9737" max="9737" width="17.625" style="19" customWidth="1"/>
    <col min="9738" max="9738" width="19" style="19" customWidth="1"/>
    <col min="9739" max="9741" width="9" style="19"/>
    <col min="9742" max="9742" width="13.75" style="19" customWidth="1"/>
    <col min="9743" max="9984" width="9" style="19"/>
    <col min="9985" max="9985" width="3.25" style="19" customWidth="1"/>
    <col min="9986" max="9986" width="19.125" style="19" customWidth="1"/>
    <col min="9987" max="9987" width="0" style="19" hidden="1" customWidth="1"/>
    <col min="9988" max="9988" width="18.25" style="19" customWidth="1"/>
    <col min="9989" max="9989" width="18.625" style="19" customWidth="1"/>
    <col min="9990" max="9990" width="3.875" style="19" customWidth="1"/>
    <col min="9991" max="9991" width="18" style="19" customWidth="1"/>
    <col min="9992" max="9992" width="0" style="19" hidden="1" customWidth="1"/>
    <col min="9993" max="9993" width="17.625" style="19" customWidth="1"/>
    <col min="9994" max="9994" width="19" style="19" customWidth="1"/>
    <col min="9995" max="9997" width="9" style="19"/>
    <col min="9998" max="9998" width="13.75" style="19" customWidth="1"/>
    <col min="9999" max="10240" width="9" style="19"/>
    <col min="10241" max="10241" width="3.25" style="19" customWidth="1"/>
    <col min="10242" max="10242" width="19.125" style="19" customWidth="1"/>
    <col min="10243" max="10243" width="0" style="19" hidden="1" customWidth="1"/>
    <col min="10244" max="10244" width="18.25" style="19" customWidth="1"/>
    <col min="10245" max="10245" width="18.625" style="19" customWidth="1"/>
    <col min="10246" max="10246" width="3.875" style="19" customWidth="1"/>
    <col min="10247" max="10247" width="18" style="19" customWidth="1"/>
    <col min="10248" max="10248" width="0" style="19" hidden="1" customWidth="1"/>
    <col min="10249" max="10249" width="17.625" style="19" customWidth="1"/>
    <col min="10250" max="10250" width="19" style="19" customWidth="1"/>
    <col min="10251" max="10253" width="9" style="19"/>
    <col min="10254" max="10254" width="13.75" style="19" customWidth="1"/>
    <col min="10255" max="10496" width="9" style="19"/>
    <col min="10497" max="10497" width="3.25" style="19" customWidth="1"/>
    <col min="10498" max="10498" width="19.125" style="19" customWidth="1"/>
    <col min="10499" max="10499" width="0" style="19" hidden="1" customWidth="1"/>
    <col min="10500" max="10500" width="18.25" style="19" customWidth="1"/>
    <col min="10501" max="10501" width="18.625" style="19" customWidth="1"/>
    <col min="10502" max="10502" width="3.875" style="19" customWidth="1"/>
    <col min="10503" max="10503" width="18" style="19" customWidth="1"/>
    <col min="10504" max="10504" width="0" style="19" hidden="1" customWidth="1"/>
    <col min="10505" max="10505" width="17.625" style="19" customWidth="1"/>
    <col min="10506" max="10506" width="19" style="19" customWidth="1"/>
    <col min="10507" max="10509" width="9" style="19"/>
    <col min="10510" max="10510" width="13.75" style="19" customWidth="1"/>
    <col min="10511" max="10752" width="9" style="19"/>
    <col min="10753" max="10753" width="3.25" style="19" customWidth="1"/>
    <col min="10754" max="10754" width="19.125" style="19" customWidth="1"/>
    <col min="10755" max="10755" width="0" style="19" hidden="1" customWidth="1"/>
    <col min="10756" max="10756" width="18.25" style="19" customWidth="1"/>
    <col min="10757" max="10757" width="18.625" style="19" customWidth="1"/>
    <col min="10758" max="10758" width="3.875" style="19" customWidth="1"/>
    <col min="10759" max="10759" width="18" style="19" customWidth="1"/>
    <col min="10760" max="10760" width="0" style="19" hidden="1" customWidth="1"/>
    <col min="10761" max="10761" width="17.625" style="19" customWidth="1"/>
    <col min="10762" max="10762" width="19" style="19" customWidth="1"/>
    <col min="10763" max="10765" width="9" style="19"/>
    <col min="10766" max="10766" width="13.75" style="19" customWidth="1"/>
    <col min="10767" max="11008" width="9" style="19"/>
    <col min="11009" max="11009" width="3.25" style="19" customWidth="1"/>
    <col min="11010" max="11010" width="19.125" style="19" customWidth="1"/>
    <col min="11011" max="11011" width="0" style="19" hidden="1" customWidth="1"/>
    <col min="11012" max="11012" width="18.25" style="19" customWidth="1"/>
    <col min="11013" max="11013" width="18.625" style="19" customWidth="1"/>
    <col min="11014" max="11014" width="3.875" style="19" customWidth="1"/>
    <col min="11015" max="11015" width="18" style="19" customWidth="1"/>
    <col min="11016" max="11016" width="0" style="19" hidden="1" customWidth="1"/>
    <col min="11017" max="11017" width="17.625" style="19" customWidth="1"/>
    <col min="11018" max="11018" width="19" style="19" customWidth="1"/>
    <col min="11019" max="11021" width="9" style="19"/>
    <col min="11022" max="11022" width="13.75" style="19" customWidth="1"/>
    <col min="11023" max="11264" width="9" style="19"/>
    <col min="11265" max="11265" width="3.25" style="19" customWidth="1"/>
    <col min="11266" max="11266" width="19.125" style="19" customWidth="1"/>
    <col min="11267" max="11267" width="0" style="19" hidden="1" customWidth="1"/>
    <col min="11268" max="11268" width="18.25" style="19" customWidth="1"/>
    <col min="11269" max="11269" width="18.625" style="19" customWidth="1"/>
    <col min="11270" max="11270" width="3.875" style="19" customWidth="1"/>
    <col min="11271" max="11271" width="18" style="19" customWidth="1"/>
    <col min="11272" max="11272" width="0" style="19" hidden="1" customWidth="1"/>
    <col min="11273" max="11273" width="17.625" style="19" customWidth="1"/>
    <col min="11274" max="11274" width="19" style="19" customWidth="1"/>
    <col min="11275" max="11277" width="9" style="19"/>
    <col min="11278" max="11278" width="13.75" style="19" customWidth="1"/>
    <col min="11279" max="11520" width="9" style="19"/>
    <col min="11521" max="11521" width="3.25" style="19" customWidth="1"/>
    <col min="11522" max="11522" width="19.125" style="19" customWidth="1"/>
    <col min="11523" max="11523" width="0" style="19" hidden="1" customWidth="1"/>
    <col min="11524" max="11524" width="18.25" style="19" customWidth="1"/>
    <col min="11525" max="11525" width="18.625" style="19" customWidth="1"/>
    <col min="11526" max="11526" width="3.875" style="19" customWidth="1"/>
    <col min="11527" max="11527" width="18" style="19" customWidth="1"/>
    <col min="11528" max="11528" width="0" style="19" hidden="1" customWidth="1"/>
    <col min="11529" max="11529" width="17.625" style="19" customWidth="1"/>
    <col min="11530" max="11530" width="19" style="19" customWidth="1"/>
    <col min="11531" max="11533" width="9" style="19"/>
    <col min="11534" max="11534" width="13.75" style="19" customWidth="1"/>
    <col min="11535" max="11776" width="9" style="19"/>
    <col min="11777" max="11777" width="3.25" style="19" customWidth="1"/>
    <col min="11778" max="11778" width="19.125" style="19" customWidth="1"/>
    <col min="11779" max="11779" width="0" style="19" hidden="1" customWidth="1"/>
    <col min="11780" max="11780" width="18.25" style="19" customWidth="1"/>
    <col min="11781" max="11781" width="18.625" style="19" customWidth="1"/>
    <col min="11782" max="11782" width="3.875" style="19" customWidth="1"/>
    <col min="11783" max="11783" width="18" style="19" customWidth="1"/>
    <col min="11784" max="11784" width="0" style="19" hidden="1" customWidth="1"/>
    <col min="11785" max="11785" width="17.625" style="19" customWidth="1"/>
    <col min="11786" max="11786" width="19" style="19" customWidth="1"/>
    <col min="11787" max="11789" width="9" style="19"/>
    <col min="11790" max="11790" width="13.75" style="19" customWidth="1"/>
    <col min="11791" max="12032" width="9" style="19"/>
    <col min="12033" max="12033" width="3.25" style="19" customWidth="1"/>
    <col min="12034" max="12034" width="19.125" style="19" customWidth="1"/>
    <col min="12035" max="12035" width="0" style="19" hidden="1" customWidth="1"/>
    <col min="12036" max="12036" width="18.25" style="19" customWidth="1"/>
    <col min="12037" max="12037" width="18.625" style="19" customWidth="1"/>
    <col min="12038" max="12038" width="3.875" style="19" customWidth="1"/>
    <col min="12039" max="12039" width="18" style="19" customWidth="1"/>
    <col min="12040" max="12040" width="0" style="19" hidden="1" customWidth="1"/>
    <col min="12041" max="12041" width="17.625" style="19" customWidth="1"/>
    <col min="12042" max="12042" width="19" style="19" customWidth="1"/>
    <col min="12043" max="12045" width="9" style="19"/>
    <col min="12046" max="12046" width="13.75" style="19" customWidth="1"/>
    <col min="12047" max="12288" width="9" style="19"/>
    <col min="12289" max="12289" width="3.25" style="19" customWidth="1"/>
    <col min="12290" max="12290" width="19.125" style="19" customWidth="1"/>
    <col min="12291" max="12291" width="0" style="19" hidden="1" customWidth="1"/>
    <col min="12292" max="12292" width="18.25" style="19" customWidth="1"/>
    <col min="12293" max="12293" width="18.625" style="19" customWidth="1"/>
    <col min="12294" max="12294" width="3.875" style="19" customWidth="1"/>
    <col min="12295" max="12295" width="18" style="19" customWidth="1"/>
    <col min="12296" max="12296" width="0" style="19" hidden="1" customWidth="1"/>
    <col min="12297" max="12297" width="17.625" style="19" customWidth="1"/>
    <col min="12298" max="12298" width="19" style="19" customWidth="1"/>
    <col min="12299" max="12301" width="9" style="19"/>
    <col min="12302" max="12302" width="13.75" style="19" customWidth="1"/>
    <col min="12303" max="12544" width="9" style="19"/>
    <col min="12545" max="12545" width="3.25" style="19" customWidth="1"/>
    <col min="12546" max="12546" width="19.125" style="19" customWidth="1"/>
    <col min="12547" max="12547" width="0" style="19" hidden="1" customWidth="1"/>
    <col min="12548" max="12548" width="18.25" style="19" customWidth="1"/>
    <col min="12549" max="12549" width="18.625" style="19" customWidth="1"/>
    <col min="12550" max="12550" width="3.875" style="19" customWidth="1"/>
    <col min="12551" max="12551" width="18" style="19" customWidth="1"/>
    <col min="12552" max="12552" width="0" style="19" hidden="1" customWidth="1"/>
    <col min="12553" max="12553" width="17.625" style="19" customWidth="1"/>
    <col min="12554" max="12554" width="19" style="19" customWidth="1"/>
    <col min="12555" max="12557" width="9" style="19"/>
    <col min="12558" max="12558" width="13.75" style="19" customWidth="1"/>
    <col min="12559" max="12800" width="9" style="19"/>
    <col min="12801" max="12801" width="3.25" style="19" customWidth="1"/>
    <col min="12802" max="12802" width="19.125" style="19" customWidth="1"/>
    <col min="12803" max="12803" width="0" style="19" hidden="1" customWidth="1"/>
    <col min="12804" max="12804" width="18.25" style="19" customWidth="1"/>
    <col min="12805" max="12805" width="18.625" style="19" customWidth="1"/>
    <col min="12806" max="12806" width="3.875" style="19" customWidth="1"/>
    <col min="12807" max="12807" width="18" style="19" customWidth="1"/>
    <col min="12808" max="12808" width="0" style="19" hidden="1" customWidth="1"/>
    <col min="12809" max="12809" width="17.625" style="19" customWidth="1"/>
    <col min="12810" max="12810" width="19" style="19" customWidth="1"/>
    <col min="12811" max="12813" width="9" style="19"/>
    <col min="12814" max="12814" width="13.75" style="19" customWidth="1"/>
    <col min="12815" max="13056" width="9" style="19"/>
    <col min="13057" max="13057" width="3.25" style="19" customWidth="1"/>
    <col min="13058" max="13058" width="19.125" style="19" customWidth="1"/>
    <col min="13059" max="13059" width="0" style="19" hidden="1" customWidth="1"/>
    <col min="13060" max="13060" width="18.25" style="19" customWidth="1"/>
    <col min="13061" max="13061" width="18.625" style="19" customWidth="1"/>
    <col min="13062" max="13062" width="3.875" style="19" customWidth="1"/>
    <col min="13063" max="13063" width="18" style="19" customWidth="1"/>
    <col min="13064" max="13064" width="0" style="19" hidden="1" customWidth="1"/>
    <col min="13065" max="13065" width="17.625" style="19" customWidth="1"/>
    <col min="13066" max="13066" width="19" style="19" customWidth="1"/>
    <col min="13067" max="13069" width="9" style="19"/>
    <col min="13070" max="13070" width="13.75" style="19" customWidth="1"/>
    <col min="13071" max="13312" width="9" style="19"/>
    <col min="13313" max="13313" width="3.25" style="19" customWidth="1"/>
    <col min="13314" max="13314" width="19.125" style="19" customWidth="1"/>
    <col min="13315" max="13315" width="0" style="19" hidden="1" customWidth="1"/>
    <col min="13316" max="13316" width="18.25" style="19" customWidth="1"/>
    <col min="13317" max="13317" width="18.625" style="19" customWidth="1"/>
    <col min="13318" max="13318" width="3.875" style="19" customWidth="1"/>
    <col min="13319" max="13319" width="18" style="19" customWidth="1"/>
    <col min="13320" max="13320" width="0" style="19" hidden="1" customWidth="1"/>
    <col min="13321" max="13321" width="17.625" style="19" customWidth="1"/>
    <col min="13322" max="13322" width="19" style="19" customWidth="1"/>
    <col min="13323" max="13325" width="9" style="19"/>
    <col min="13326" max="13326" width="13.75" style="19" customWidth="1"/>
    <col min="13327" max="13568" width="9" style="19"/>
    <col min="13569" max="13569" width="3.25" style="19" customWidth="1"/>
    <col min="13570" max="13570" width="19.125" style="19" customWidth="1"/>
    <col min="13571" max="13571" width="0" style="19" hidden="1" customWidth="1"/>
    <col min="13572" max="13572" width="18.25" style="19" customWidth="1"/>
    <col min="13573" max="13573" width="18.625" style="19" customWidth="1"/>
    <col min="13574" max="13574" width="3.875" style="19" customWidth="1"/>
    <col min="13575" max="13575" width="18" style="19" customWidth="1"/>
    <col min="13576" max="13576" width="0" style="19" hidden="1" customWidth="1"/>
    <col min="13577" max="13577" width="17.625" style="19" customWidth="1"/>
    <col min="13578" max="13578" width="19" style="19" customWidth="1"/>
    <col min="13579" max="13581" width="9" style="19"/>
    <col min="13582" max="13582" width="13.75" style="19" customWidth="1"/>
    <col min="13583" max="13824" width="9" style="19"/>
    <col min="13825" max="13825" width="3.25" style="19" customWidth="1"/>
    <col min="13826" max="13826" width="19.125" style="19" customWidth="1"/>
    <col min="13827" max="13827" width="0" style="19" hidden="1" customWidth="1"/>
    <col min="13828" max="13828" width="18.25" style="19" customWidth="1"/>
    <col min="13829" max="13829" width="18.625" style="19" customWidth="1"/>
    <col min="13830" max="13830" width="3.875" style="19" customWidth="1"/>
    <col min="13831" max="13831" width="18" style="19" customWidth="1"/>
    <col min="13832" max="13832" width="0" style="19" hidden="1" customWidth="1"/>
    <col min="13833" max="13833" width="17.625" style="19" customWidth="1"/>
    <col min="13834" max="13834" width="19" style="19" customWidth="1"/>
    <col min="13835" max="13837" width="9" style="19"/>
    <col min="13838" max="13838" width="13.75" style="19" customWidth="1"/>
    <col min="13839" max="14080" width="9" style="19"/>
    <col min="14081" max="14081" width="3.25" style="19" customWidth="1"/>
    <col min="14082" max="14082" width="19.125" style="19" customWidth="1"/>
    <col min="14083" max="14083" width="0" style="19" hidden="1" customWidth="1"/>
    <col min="14084" max="14084" width="18.25" style="19" customWidth="1"/>
    <col min="14085" max="14085" width="18.625" style="19" customWidth="1"/>
    <col min="14086" max="14086" width="3.875" style="19" customWidth="1"/>
    <col min="14087" max="14087" width="18" style="19" customWidth="1"/>
    <col min="14088" max="14088" width="0" style="19" hidden="1" customWidth="1"/>
    <col min="14089" max="14089" width="17.625" style="19" customWidth="1"/>
    <col min="14090" max="14090" width="19" style="19" customWidth="1"/>
    <col min="14091" max="14093" width="9" style="19"/>
    <col min="14094" max="14094" width="13.75" style="19" customWidth="1"/>
    <col min="14095" max="14336" width="9" style="19"/>
    <col min="14337" max="14337" width="3.25" style="19" customWidth="1"/>
    <col min="14338" max="14338" width="19.125" style="19" customWidth="1"/>
    <col min="14339" max="14339" width="0" style="19" hidden="1" customWidth="1"/>
    <col min="14340" max="14340" width="18.25" style="19" customWidth="1"/>
    <col min="14341" max="14341" width="18.625" style="19" customWidth="1"/>
    <col min="14342" max="14342" width="3.875" style="19" customWidth="1"/>
    <col min="14343" max="14343" width="18" style="19" customWidth="1"/>
    <col min="14344" max="14344" width="0" style="19" hidden="1" customWidth="1"/>
    <col min="14345" max="14345" width="17.625" style="19" customWidth="1"/>
    <col min="14346" max="14346" width="19" style="19" customWidth="1"/>
    <col min="14347" max="14349" width="9" style="19"/>
    <col min="14350" max="14350" width="13.75" style="19" customWidth="1"/>
    <col min="14351" max="14592" width="9" style="19"/>
    <col min="14593" max="14593" width="3.25" style="19" customWidth="1"/>
    <col min="14594" max="14594" width="19.125" style="19" customWidth="1"/>
    <col min="14595" max="14595" width="0" style="19" hidden="1" customWidth="1"/>
    <col min="14596" max="14596" width="18.25" style="19" customWidth="1"/>
    <col min="14597" max="14597" width="18.625" style="19" customWidth="1"/>
    <col min="14598" max="14598" width="3.875" style="19" customWidth="1"/>
    <col min="14599" max="14599" width="18" style="19" customWidth="1"/>
    <col min="14600" max="14600" width="0" style="19" hidden="1" customWidth="1"/>
    <col min="14601" max="14601" width="17.625" style="19" customWidth="1"/>
    <col min="14602" max="14602" width="19" style="19" customWidth="1"/>
    <col min="14603" max="14605" width="9" style="19"/>
    <col min="14606" max="14606" width="13.75" style="19" customWidth="1"/>
    <col min="14607" max="14848" width="9" style="19"/>
    <col min="14849" max="14849" width="3.25" style="19" customWidth="1"/>
    <col min="14850" max="14850" width="19.125" style="19" customWidth="1"/>
    <col min="14851" max="14851" width="0" style="19" hidden="1" customWidth="1"/>
    <col min="14852" max="14852" width="18.25" style="19" customWidth="1"/>
    <col min="14853" max="14853" width="18.625" style="19" customWidth="1"/>
    <col min="14854" max="14854" width="3.875" style="19" customWidth="1"/>
    <col min="14855" max="14855" width="18" style="19" customWidth="1"/>
    <col min="14856" max="14856" width="0" style="19" hidden="1" customWidth="1"/>
    <col min="14857" max="14857" width="17.625" style="19" customWidth="1"/>
    <col min="14858" max="14858" width="19" style="19" customWidth="1"/>
    <col min="14859" max="14861" width="9" style="19"/>
    <col min="14862" max="14862" width="13.75" style="19" customWidth="1"/>
    <col min="14863" max="15104" width="9" style="19"/>
    <col min="15105" max="15105" width="3.25" style="19" customWidth="1"/>
    <col min="15106" max="15106" width="19.125" style="19" customWidth="1"/>
    <col min="15107" max="15107" width="0" style="19" hidden="1" customWidth="1"/>
    <col min="15108" max="15108" width="18.25" style="19" customWidth="1"/>
    <col min="15109" max="15109" width="18.625" style="19" customWidth="1"/>
    <col min="15110" max="15110" width="3.875" style="19" customWidth="1"/>
    <col min="15111" max="15111" width="18" style="19" customWidth="1"/>
    <col min="15112" max="15112" width="0" style="19" hidden="1" customWidth="1"/>
    <col min="15113" max="15113" width="17.625" style="19" customWidth="1"/>
    <col min="15114" max="15114" width="19" style="19" customWidth="1"/>
    <col min="15115" max="15117" width="9" style="19"/>
    <col min="15118" max="15118" width="13.75" style="19" customWidth="1"/>
    <col min="15119" max="15360" width="9" style="19"/>
    <col min="15361" max="15361" width="3.25" style="19" customWidth="1"/>
    <col min="15362" max="15362" width="19.125" style="19" customWidth="1"/>
    <col min="15363" max="15363" width="0" style="19" hidden="1" customWidth="1"/>
    <col min="15364" max="15364" width="18.25" style="19" customWidth="1"/>
    <col min="15365" max="15365" width="18.625" style="19" customWidth="1"/>
    <col min="15366" max="15366" width="3.875" style="19" customWidth="1"/>
    <col min="15367" max="15367" width="18" style="19" customWidth="1"/>
    <col min="15368" max="15368" width="0" style="19" hidden="1" customWidth="1"/>
    <col min="15369" max="15369" width="17.625" style="19" customWidth="1"/>
    <col min="15370" max="15370" width="19" style="19" customWidth="1"/>
    <col min="15371" max="15373" width="9" style="19"/>
    <col min="15374" max="15374" width="13.75" style="19" customWidth="1"/>
    <col min="15375" max="15616" width="9" style="19"/>
    <col min="15617" max="15617" width="3.25" style="19" customWidth="1"/>
    <col min="15618" max="15618" width="19.125" style="19" customWidth="1"/>
    <col min="15619" max="15619" width="0" style="19" hidden="1" customWidth="1"/>
    <col min="15620" max="15620" width="18.25" style="19" customWidth="1"/>
    <col min="15621" max="15621" width="18.625" style="19" customWidth="1"/>
    <col min="15622" max="15622" width="3.875" style="19" customWidth="1"/>
    <col min="15623" max="15623" width="18" style="19" customWidth="1"/>
    <col min="15624" max="15624" width="0" style="19" hidden="1" customWidth="1"/>
    <col min="15625" max="15625" width="17.625" style="19" customWidth="1"/>
    <col min="15626" max="15626" width="19" style="19" customWidth="1"/>
    <col min="15627" max="15629" width="9" style="19"/>
    <col min="15630" max="15630" width="13.75" style="19" customWidth="1"/>
    <col min="15631" max="15872" width="9" style="19"/>
    <col min="15873" max="15873" width="3.25" style="19" customWidth="1"/>
    <col min="15874" max="15874" width="19.125" style="19" customWidth="1"/>
    <col min="15875" max="15875" width="0" style="19" hidden="1" customWidth="1"/>
    <col min="15876" max="15876" width="18.25" style="19" customWidth="1"/>
    <col min="15877" max="15877" width="18.625" style="19" customWidth="1"/>
    <col min="15878" max="15878" width="3.875" style="19" customWidth="1"/>
    <col min="15879" max="15879" width="18" style="19" customWidth="1"/>
    <col min="15880" max="15880" width="0" style="19" hidden="1" customWidth="1"/>
    <col min="15881" max="15881" width="17.625" style="19" customWidth="1"/>
    <col min="15882" max="15882" width="19" style="19" customWidth="1"/>
    <col min="15883" max="15885" width="9" style="19"/>
    <col min="15886" max="15886" width="13.75" style="19" customWidth="1"/>
    <col min="15887" max="16128" width="9" style="19"/>
    <col min="16129" max="16129" width="3.25" style="19" customWidth="1"/>
    <col min="16130" max="16130" width="19.125" style="19" customWidth="1"/>
    <col min="16131" max="16131" width="0" style="19" hidden="1" customWidth="1"/>
    <col min="16132" max="16132" width="18.25" style="19" customWidth="1"/>
    <col min="16133" max="16133" width="18.625" style="19" customWidth="1"/>
    <col min="16134" max="16134" width="3.875" style="19" customWidth="1"/>
    <col min="16135" max="16135" width="18" style="19" customWidth="1"/>
    <col min="16136" max="16136" width="0" style="19" hidden="1" customWidth="1"/>
    <col min="16137" max="16137" width="17.625" style="19" customWidth="1"/>
    <col min="16138" max="16138" width="19" style="19" customWidth="1"/>
    <col min="16139" max="16141" width="9" style="19"/>
    <col min="16142" max="16142" width="13.75" style="19" customWidth="1"/>
    <col min="16143" max="16384" width="9" style="19"/>
  </cols>
  <sheetData>
    <row r="1" spans="1:14" ht="34.5" customHeight="1">
      <c r="A1" s="608" t="s">
        <v>882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4" ht="15.75" customHeight="1">
      <c r="A2" s="609" t="str">
        <f>"제 ( "&amp;[4]자료입력!F8&amp;" )기"&amp;" 2012년 1월 1일 부터  "&amp;YEAR([4]자료입력!C8)&amp;"년 "&amp;MONTH([4]자료입력!C8)&amp;"월 "&amp;DAY([4]자료입력!C8)&amp;"일 까지"</f>
        <v>제 ( 47 )기 2012년 1월 1일 부터  2012년 12월 31일 까지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4" ht="13.5" customHeight="1">
      <c r="A3" s="609" t="str">
        <f>"제 ( "&amp;[4]자료입력!F10&amp;" )기 "&amp;" 2011년 1월 1일 부터  "&amp;YEAR([4]자료입력!C10)&amp;"년 "&amp;MONTH([4]자료입력!C10)&amp;"월 "&amp;DAY([4]자료입력!C10)&amp;"일 까지"</f>
        <v>제 ( 46 )기  2011년 1월 1일 부터  2011년 12월 31일 까지</v>
      </c>
      <c r="B3" s="609"/>
      <c r="C3" s="609"/>
      <c r="D3" s="609"/>
      <c r="E3" s="609"/>
      <c r="F3" s="609"/>
      <c r="G3" s="609"/>
      <c r="H3" s="609"/>
      <c r="I3" s="609"/>
      <c r="J3" s="609"/>
    </row>
    <row r="4" spans="1:14" ht="18" customHeight="1">
      <c r="A4" s="452" t="s">
        <v>883</v>
      </c>
      <c r="J4" s="252" t="s">
        <v>884</v>
      </c>
    </row>
    <row r="5" spans="1:14" ht="13.5" customHeight="1">
      <c r="A5" s="610" t="s">
        <v>755</v>
      </c>
      <c r="B5" s="610"/>
      <c r="C5" s="23"/>
      <c r="D5" s="23" t="s">
        <v>489</v>
      </c>
      <c r="E5" s="23" t="s">
        <v>885</v>
      </c>
      <c r="F5" s="610" t="s">
        <v>755</v>
      </c>
      <c r="G5" s="610"/>
      <c r="H5" s="23"/>
      <c r="I5" s="23" t="s">
        <v>489</v>
      </c>
      <c r="J5" s="23" t="s">
        <v>886</v>
      </c>
    </row>
    <row r="6" spans="1:14" ht="13.5" customHeight="1">
      <c r="A6" s="610"/>
      <c r="B6" s="610"/>
      <c r="C6" s="23"/>
      <c r="D6" s="23" t="s">
        <v>279</v>
      </c>
      <c r="E6" s="23" t="s">
        <v>279</v>
      </c>
      <c r="F6" s="610"/>
      <c r="G6" s="610"/>
      <c r="H6" s="23"/>
      <c r="I6" s="23" t="s">
        <v>279</v>
      </c>
      <c r="J6" s="23" t="s">
        <v>279</v>
      </c>
    </row>
    <row r="7" spans="1:14" ht="17.25" customHeight="1">
      <c r="A7" s="255" t="s">
        <v>609</v>
      </c>
      <c r="B7" s="72" t="s">
        <v>887</v>
      </c>
      <c r="C7" s="560"/>
      <c r="D7" s="24">
        <f>SUM(D8:D18)</f>
        <v>39093595</v>
      </c>
      <c r="E7" s="24">
        <f>SUM(E8:E18)</f>
        <v>32223982</v>
      </c>
      <c r="F7" s="319">
        <v>21</v>
      </c>
      <c r="G7" s="65" t="s">
        <v>888</v>
      </c>
      <c r="H7" s="561">
        <v>261000</v>
      </c>
      <c r="I7" s="398">
        <f>IF(ISERROR(VLOOKUP(H7,'[4]손익(일반)'!$B$5:$C$1005,2,0)),0,VLOOKUP(H7,'[4]손익(일반)'!$B$5:$C$1005,2,0))+IF(ISERROR(VLOOKUP(H7,'[4]손익(일반)'!$E$5:$F$1005,2,0)),0,VLOOKUP(H7,'[4]손익(일반)'!$E$5:$F$1005,2,0))</f>
        <v>0</v>
      </c>
      <c r="J7" s="398">
        <f>IF(ISERROR(VLOOKUP(H7,'[4]손익(일반전기)'!$B$5:$C$1005,2,0)),0,VLOOKUP(H7,'[4]손익(일반전기)'!$B$5:$C$1005,2,0))+IF(ISERROR(VLOOKUP(H7,'[4]손익(일반전기)'!$E$5:$F$1005,2,0)),0,VLOOKUP(H7,'[4]손익(일반전기)'!$E$5:$F$1005,2,0))</f>
        <v>0</v>
      </c>
    </row>
    <row r="8" spans="1:14" ht="17.25" customHeight="1">
      <c r="A8" s="390">
        <v>1</v>
      </c>
      <c r="B8" s="391" t="s">
        <v>361</v>
      </c>
      <c r="C8" s="562"/>
      <c r="D8" s="393">
        <f>IF(ISERROR(VLOOKUP(250100,'[4]손익(일반)'!$B$5:$C$1005,2,0)),0,VLOOKUP(250100,'[4]손익(일반)'!$B$5:$C$1005,2,0))+IF(ISERROR(VLOOKUP(250100,'[4]손익(일반)'!$E$5:$F$1005,2,0)),0,VLOOKUP(250100,'[4]손익(일반)'!$E$5:$F$1005,2,0))-(IF(ISERROR(VLOOKUP(273101,'[4]손익(일반)'!$B$5:$C$1005,2,0)),0,VLOOKUP(273101,'[4]손익(일반)'!$B$5:$C$1005,2,0))+IF(ISERROR(VLOOKUP(273101,'[4]손익(일반)'!$E$5:$F$1005,2,0)),0,VLOOKUP(273101,'[4]손익(일반)'!$E$5:$F$1005,2,0)))-(IF(ISERROR(VLOOKUP(273201,'[4]손익(일반)'!$B$5:$C$1005,2,0)),0,VLOOKUP(273201,'[4]손익(일반)'!$B$5:$C$1005,2,0))+IF(ISERROR(VLOOKUP(273201,'[4]손익(일반)'!$E$5:$F$1005,2,0)),0,VLOOKUP(273201,'[4]손익(일반)'!$E$5:$F$1005,2,0)))</f>
        <v>38012614</v>
      </c>
      <c r="E8" s="394">
        <f>IF(ISERROR(VLOOKUP(250100,'[4]손익(일반전기)'!$B$5:$C$1005,2,0)),0,VLOOKUP(250100,'[4]손익(일반전기)'!$B$5:$C$1005,2,0))+IF(ISERROR(VLOOKUP(250100,'[4]손익(일반전기)'!$E$5:$F$1005,2,0)),0,VLOOKUP(250100,'[4]손익(일반전기)'!$E$5:$F$1005,2,0))-(IF(ISERROR(VLOOKUP(273101,'[4]손익(일반전기)'!$B$5:$C$1005,2,0)),0,VLOOKUP(273101,'[4]손익(일반전기)'!$B$5:$C$1005,2,0))+IF(ISERROR(VLOOKUP(273101,'[4]손익(일반전기)'!$E$5:$F$1005,2,0)),0,VLOOKUP(273101,'[4]손익(일반전기)'!$E$5:$F$1005,2,0)))-(IF(ISERROR(VLOOKUP(273201,'[4]손익(일반전기)'!$B$5:$C$1005,2,0)),0,VLOOKUP(273201,'[4]손익(일반전기)'!$B$5:$C$1005,2,0))+IF(ISERROR(VLOOKUP(273201,'[4]손익(일반전기)'!$E$5:$F$1005,2,0)),0,VLOOKUP(273201,'[4]손익(일반전기)'!$E$5:$F$1005,2,0)))</f>
        <v>30516331</v>
      </c>
      <c r="F8" s="319">
        <v>22</v>
      </c>
      <c r="G8" s="35" t="s">
        <v>889</v>
      </c>
      <c r="H8" s="563">
        <v>261100</v>
      </c>
      <c r="I8" s="398">
        <f>IF(ISERROR(VLOOKUP(H8,'[4]손익(일반)'!$B$5:$C$1005,2,0)),0,VLOOKUP(H8,'[4]손익(일반)'!$B$5:$C$1005,2,0))+IF(ISERROR(VLOOKUP(H8,'[4]손익(일반)'!$E$5:$F$1005,2,0)),0,VLOOKUP(H8,'[4]손익(일반)'!$E$5:$F$1005,2,0))</f>
        <v>0</v>
      </c>
      <c r="J8" s="398">
        <f>IF(ISERROR(VLOOKUP(H8,'[4]손익(일반전기)'!$B$5:$C$1005,2,0)),0,VLOOKUP(H8,'[4]손익(일반전기)'!$B$5:$C$1005,2,0))+IF(ISERROR(VLOOKUP(H8,'[4]손익(일반전기)'!$E$5:$F$1005,2,0)),0,VLOOKUP(H8,'[4]손익(일반전기)'!$E$5:$F$1005,2,0))</f>
        <v>0</v>
      </c>
    </row>
    <row r="9" spans="1:14" ht="17.25" customHeight="1">
      <c r="A9" s="319">
        <v>2</v>
      </c>
      <c r="B9" s="65" t="s">
        <v>890</v>
      </c>
      <c r="C9" s="562"/>
      <c r="D9" s="398">
        <f>IF(ISERROR(VLOOKUP(250500,'[4]손익(일반)'!$B$5:$C$1005,2,0)),0,VLOOKUP(250500,'[4]손익(일반)'!$B$5:$C$1005,2,0))+IF(ISERROR(VLOOKUP(250500,'[4]손익(일반)'!$E$5:$F$1005,2,0)),0,VLOOKUP(250500,'[4]손익(일반)'!$E$5:$F$1005,2,0))-(IF(ISERROR(VLOOKUP(273112,'[4]손익(일반)'!$B$5:$C$1005,2,0)),0,VLOOKUP(273112,'[4]손익(일반)'!$B$5:$C$1005,2,0))+IF(ISERROR(VLOOKUP(273112,'[4]손익(일반)'!$E$5:$F$1005,2,0)),0,VLOOKUP(273112,'[4]손익(일반)'!$E$5:$F$1005,2,0)))-(IF(ISERROR(VLOOKUP(273212,'[4]손익(일반)'!$B$5:$C$1005,2,0)),0,VLOOKUP(273212,'[4]손익(일반)'!$B$5:$C$1005,2,0))+IF(ISERROR(VLOOKUP(273212,'[4]손익(일반)'!$E$5:$F$1005,2,0)),0,VLOOKUP(273212,'[4]손익(일반)'!$E$5:$F$1005,2,0)))</f>
        <v>173695</v>
      </c>
      <c r="E9" s="398">
        <f>IF(ISERROR(VLOOKUP(250500,'[4]손익(일반전기)'!$B$5:$C$1005,2,0)),0,VLOOKUP(250500,'[4]손익(일반전기)'!$B$5:$C$1005,2,0))+IF(ISERROR(VLOOKUP(250500,'[4]손익(일반전기)'!$E$5:$F$1005,2,0)),0,VLOOKUP(250500,'[4]손익(일반전기)'!$E$5:$F$1005,2,0))-(IF(ISERROR(VLOOKUP(273112,'[4]손익(일반전기)'!$B$5:$C$1005,2,0)),0,VLOOKUP(273112,'[4]손익(일반전기)'!$B$5:$C$1005,2,0))+IF(ISERROR(VLOOKUP(273112,'[4]손익(일반전기)'!$E$5:$F$1005,2,0)),0,VLOOKUP(273112,'[4]손익(일반전기)'!$E$5:$F$1005,2,0)))-(IF(ISERROR(VLOOKUP(273212,'[4]손익(일반전기)'!$B$5:$C$1005,2,0)),0,VLOOKUP(273212,'[4]손익(일반전기)'!$B$5:$C$1005,2,0))+IF(ISERROR(VLOOKUP(273212,'[4]손익(일반전기)'!$E$5:$F$1005,2,0)),0,VLOOKUP(273212,'[4]손익(일반전기)'!$E$5:$F$1005,2,0)))</f>
        <v>469249</v>
      </c>
      <c r="F9" s="319">
        <v>23</v>
      </c>
      <c r="G9" s="65" t="s">
        <v>891</v>
      </c>
      <c r="H9" s="561">
        <v>261200</v>
      </c>
      <c r="I9" s="398">
        <f>IF(ISERROR(VLOOKUP(H9,'[4]손익(일반)'!$B$5:$C$1005,2,0)),0,VLOOKUP(H9,'[4]손익(일반)'!$B$5:$C$1005,2,0))+IF(ISERROR(VLOOKUP(H9,'[4]손익(일반)'!$E$5:$F$1005,2,0)),0,VLOOKUP(H9,'[4]손익(일반)'!$E$5:$F$1005,2,0))</f>
        <v>527</v>
      </c>
      <c r="J9" s="398">
        <f>IF(ISERROR(VLOOKUP(H9,'[4]손익(일반전기)'!$B$5:$C$1005,2,0)),0,VLOOKUP(H9,'[4]손익(일반전기)'!$B$5:$C$1005,2,0))+IF(ISERROR(VLOOKUP(H9,'[4]손익(일반전기)'!$E$5:$F$1005,2,0)),0,VLOOKUP(H9,'[4]손익(일반전기)'!$E$5:$F$1005,2,0))</f>
        <v>1570</v>
      </c>
    </row>
    <row r="10" spans="1:14" ht="17.25" customHeight="1">
      <c r="A10" s="319">
        <v>3</v>
      </c>
      <c r="B10" s="65" t="s">
        <v>365</v>
      </c>
      <c r="C10" s="562"/>
      <c r="D10" s="399">
        <f>IF(ISERROR(VLOOKUP(250600,'[4]손익(일반)'!$B$5:$C$1005,2,0)),0,VLOOKUP(250600,'[4]손익(일반)'!$B$5:$C$1005,2,0))+IF(ISERROR(VLOOKUP(250600,'[4]손익(일반)'!$E$5:$F$1005,2,0)),0,VLOOKUP(250600,'[4]손익(일반)'!$E$5:$F$1005,2,0))-(IF(ISERROR(VLOOKUP(273111,'[4]손익(일반)'!$B$5:$C$1005,2,0)),0,VLOOKUP(273111,'[4]손익(일반)'!$B$5:$C$1005,2,0))+IF(ISERROR(VLOOKUP(273111,'[4]손익(일반)'!$E$5:$F$1005,2,0)),0,VLOOKUP(273111,'[4]손익(일반)'!$E$5:$F$1005,2,0)))-(IF(ISERROR(VLOOKUP(273211,'[4]손익(일반)'!$B$5:$C$1005,2,0)),0,VLOOKUP(273211,'[4]손익(일반)'!$B$5:$C$1005,2,0))+IF(ISERROR(VLOOKUP(273211,'[4]손익(일반)'!$E$5:$F$1005,2,0)),0,VLOOKUP(273211,'[4]손익(일반)'!$E$5:$F$1005,2,0)))</f>
        <v>0</v>
      </c>
      <c r="E10" s="398">
        <f>IF(ISERROR(VLOOKUP(250600,'[4]손익(일반전기)'!$B$5:$C$1005,2,0)),0,VLOOKUP(250600,'[4]손익(일반전기)'!$B$5:$C$1005,2,0))+IF(ISERROR(VLOOKUP(250600,'[4]손익(일반전기)'!$E$5:$F$1005,2,0)),0,VLOOKUP(250600,'[4]손익(일반전기)'!$E$5:$F$1005,2,0))-(IF(ISERROR(VLOOKUP(273111,'[4]손익(일반전기)'!$B$5:$C$1005,2,0)),0,VLOOKUP(273111,'[4]손익(일반전기)'!$B$5:$C$1005,2,0))+IF(ISERROR(VLOOKUP(273111,'[4]손익(일반전기)'!$E$5:$F$1005,2,0)),0,VLOOKUP(273111,'[4]손익(일반전기)'!$E$5:$F$1005,2,0)))-(IF(ISERROR(VLOOKUP(273211,'[4]손익(일반전기)'!$B$5:$C$1005,2,0)),0,VLOOKUP(273211,'[4]손익(일반전기)'!$B$5:$C$1005,2,0))+IF(ISERROR(VLOOKUP(273211,'[4]손익(일반전기)'!$E$5:$F$1005,2,0)),0,VLOOKUP(273211,'[4]손익(일반전기)'!$E$5:$F$1005,2,0)))</f>
        <v>0</v>
      </c>
      <c r="F10" s="319">
        <v>24</v>
      </c>
      <c r="G10" s="65" t="s">
        <v>892</v>
      </c>
      <c r="H10" s="561">
        <v>261400</v>
      </c>
      <c r="I10" s="398">
        <f>IF(ISERROR(VLOOKUP(H10,'[4]손익(일반)'!$B$5:$C$1005,2,0)),0,VLOOKUP(H10,'[4]손익(일반)'!$B$5:$C$1005,2,0))+IF(ISERROR(VLOOKUP(H10,'[4]손익(일반)'!$E$5:$F$1005,2,0)),0,VLOOKUP(H10,'[4]손익(일반)'!$E$5:$F$1005,2,0))</f>
        <v>0</v>
      </c>
      <c r="J10" s="398">
        <f>IF(ISERROR(VLOOKUP(H10,'[4]손익(일반전기)'!$B$5:$C$1005,2,0)),0,VLOOKUP(H10,'[4]손익(일반전기)'!$B$5:$C$1005,2,0))+IF(ISERROR(VLOOKUP(H10,'[4]손익(일반전기)'!$E$5:$F$1005,2,0)),0,VLOOKUP(H10,'[4]손익(일반전기)'!$E$5:$F$1005,2,0))</f>
        <v>0</v>
      </c>
    </row>
    <row r="11" spans="1:14" ht="17.25" customHeight="1">
      <c r="A11" s="319">
        <v>4</v>
      </c>
      <c r="B11" s="65" t="s">
        <v>367</v>
      </c>
      <c r="C11" s="561">
        <v>250700</v>
      </c>
      <c r="D11" s="398">
        <f>IF(ISERROR(VLOOKUP(C11,'[4]손익(일반)'!$B$5:$C$1005,2,0)),0,VLOOKUP(C11,'[4]손익(일반)'!$B$5:$C$1005,2,0))+IF(ISERROR(VLOOKUP(C11,'[4]손익(일반)'!$E$5:$F$1005,2,0)),0,VLOOKUP(C11,'[4]손익(일반)'!$E$5:$F$1005,2,0))</f>
        <v>302403</v>
      </c>
      <c r="E11" s="398">
        <f>IF(ISERROR(VLOOKUP(C11,'[4]손익(일반전기)'!$B$5:$C$1005,2,0)),0,VLOOKUP(C11,'[4]손익(일반전기)'!$B$5:$C$1005,2,0))+IF(ISERROR(VLOOKUP(C11,'[4]손익(일반전기)'!$E$5:$F$1005,2,0)),0,VLOOKUP(C11,'[4]손익(일반전기)'!$E$5:$F$1005,2,0))</f>
        <v>149002</v>
      </c>
      <c r="F11" s="319">
        <v>25</v>
      </c>
      <c r="G11" s="65" t="s">
        <v>893</v>
      </c>
      <c r="H11" s="561">
        <v>261500</v>
      </c>
      <c r="I11" s="398">
        <f>IF(ISERROR(VLOOKUP(H11,'[4]손익(일반)'!$B$5:$C$1005,2,0)),0,VLOOKUP(H11,'[4]손익(일반)'!$B$5:$C$1005,2,0))+IF(ISERROR(VLOOKUP(H11,'[4]손익(일반)'!$E$5:$F$1005,2,0)),0,VLOOKUP(H11,'[4]손익(일반)'!$E$5:$F$1005,2,0))</f>
        <v>0</v>
      </c>
      <c r="J11" s="398">
        <f>IF(ISERROR(VLOOKUP(H11,'[4]손익(일반전기)'!$B$5:$C$1005,2,0)),0,VLOOKUP(H11,'[4]손익(일반전기)'!$B$5:$C$1005,2,0))+IF(ISERROR(VLOOKUP(H11,'[4]손익(일반전기)'!$E$5:$F$1005,2,0)),0,VLOOKUP(H11,'[4]손익(일반전기)'!$E$5:$F$1005,2,0))</f>
        <v>0</v>
      </c>
    </row>
    <row r="12" spans="1:14" ht="17.25" customHeight="1">
      <c r="A12" s="319">
        <v>5</v>
      </c>
      <c r="B12" s="65" t="s">
        <v>369</v>
      </c>
      <c r="C12" s="561">
        <v>250800</v>
      </c>
      <c r="D12" s="398">
        <f>IF(ISERROR(VLOOKUP(C12,'[4]손익(일반)'!$B$5:$C$1005,2,0)),0,VLOOKUP(C12,'[4]손익(일반)'!$B$5:$C$1005,2,0))+IF(ISERROR(VLOOKUP(C12,'[4]손익(일반)'!$E$5:$F$1005,2,0)),0,VLOOKUP(C12,'[4]손익(일반)'!$E$5:$F$1005,2,0))</f>
        <v>31524</v>
      </c>
      <c r="E12" s="398">
        <f>IF(ISERROR(VLOOKUP(C12,'[4]손익(일반전기)'!$B$5:$C$1005,2,0)),0,VLOOKUP(C12,'[4]손익(일반전기)'!$B$5:$C$1005,2,0))+IF(ISERROR(VLOOKUP(C12,'[4]손익(일반전기)'!$E$5:$F$1005,2,0)),0,VLOOKUP(C12,'[4]손익(일반전기)'!$E$5:$F$1005,2,0))</f>
        <v>46722</v>
      </c>
      <c r="F12" s="319">
        <v>26</v>
      </c>
      <c r="G12" s="35" t="s">
        <v>894</v>
      </c>
      <c r="H12" s="563">
        <v>261600</v>
      </c>
      <c r="I12" s="398">
        <f>IF(ISERROR(VLOOKUP(H12,'[4]손익(일반)'!$B$5:$C$1005,2,0)),0,VLOOKUP(H12,'[4]손익(일반)'!$B$5:$C$1005,2,0))+IF(ISERROR(VLOOKUP(H12,'[4]손익(일반)'!$E$5:$F$1005,2,0)),0,VLOOKUP(H12,'[4]손익(일반)'!$E$5:$F$1005,2,0))</f>
        <v>0</v>
      </c>
      <c r="J12" s="398">
        <f>IF(ISERROR(VLOOKUP(H12,'[4]손익(일반전기)'!$B$5:$C$1005,2,0)),0,VLOOKUP(H12,'[4]손익(일반전기)'!$B$5:$C$1005,2,0))+IF(ISERROR(VLOOKUP(H12,'[4]손익(일반전기)'!$E$5:$F$1005,2,0)),0,VLOOKUP(H12,'[4]손익(일반전기)'!$E$5:$F$1005,2,0))</f>
        <v>0</v>
      </c>
    </row>
    <row r="13" spans="1:14" ht="17.25" customHeight="1">
      <c r="A13" s="319">
        <v>6</v>
      </c>
      <c r="B13" s="65" t="s">
        <v>371</v>
      </c>
      <c r="C13" s="561">
        <v>250900</v>
      </c>
      <c r="D13" s="398">
        <f>IF(ISERROR(VLOOKUP(C13,'[4]손익(일반)'!$B$5:$C$1005,2,0)),0,VLOOKUP(C13,'[4]손익(일반)'!$B$5:$C$1005,2,0))+IF(ISERROR(VLOOKUP(C13,'[4]손익(일반)'!$E$5:$F$1005,2,0)),0,VLOOKUP(C13,'[4]손익(일반)'!$E$5:$F$1005,2,0))</f>
        <v>235734</v>
      </c>
      <c r="E13" s="398">
        <f>IF(ISERROR(VLOOKUP(C13,'[4]손익(일반전기)'!$B$5:$C$1005,2,0)),0,VLOOKUP(C13,'[4]손익(일반전기)'!$B$5:$C$1005,2,0))+IF(ISERROR(VLOOKUP(C13,'[4]손익(일반전기)'!$E$5:$F$1005,2,0)),0,VLOOKUP(C13,'[4]손익(일반전기)'!$E$5:$F$1005,2,0))</f>
        <v>0</v>
      </c>
      <c r="F13" s="319">
        <v>27</v>
      </c>
      <c r="G13" s="65" t="s">
        <v>895</v>
      </c>
      <c r="H13" s="561">
        <v>261800</v>
      </c>
      <c r="I13" s="398">
        <f>IF(ISERROR(VLOOKUP(H13,'[4]손익(일반)'!$B$5:$C$1005,2,0)),0,VLOOKUP(H13,'[4]손익(일반)'!$B$5:$C$1005,2,0))+IF(ISERROR(VLOOKUP(H13,'[4]손익(일반)'!$E$5:$F$1005,2,0)),0,VLOOKUP(H13,'[4]손익(일반)'!$E$5:$F$1005,2,0))</f>
        <v>0</v>
      </c>
      <c r="J13" s="398">
        <f>IF(ISERROR(VLOOKUP(H13,'[4]손익(일반전기)'!$B$5:$C$1005,2,0)),0,VLOOKUP(H13,'[4]손익(일반전기)'!$B$5:$C$1005,2,0))+IF(ISERROR(VLOOKUP(H13,'[4]손익(일반전기)'!$E$5:$F$1005,2,0)),0,VLOOKUP(H13,'[4]손익(일반전기)'!$E$5:$F$1005,2,0))</f>
        <v>0</v>
      </c>
    </row>
    <row r="14" spans="1:14" ht="17.25" customHeight="1">
      <c r="A14" s="319">
        <v>7</v>
      </c>
      <c r="B14" s="65" t="s">
        <v>373</v>
      </c>
      <c r="C14" s="561">
        <v>251000</v>
      </c>
      <c r="D14" s="398">
        <f>IF(ISERROR(VLOOKUP(C14,'[4]손익(일반)'!$B$5:$C$1005,2,0)),0,VLOOKUP(C14,'[4]손익(일반)'!$B$5:$C$1005,2,0))+IF(ISERROR(VLOOKUP(C14,'[4]손익(일반)'!$E$5:$F$1005,2,0)),0,VLOOKUP(C14,'[4]손익(일반)'!$E$5:$F$1005,2,0))</f>
        <v>51556</v>
      </c>
      <c r="E14" s="398">
        <f>IF(ISERROR(VLOOKUP(C14,'[4]손익(일반전기)'!$B$5:$C$1005,2,0)),0,VLOOKUP(C14,'[4]손익(일반전기)'!$B$5:$C$1005,2,0))+IF(ISERROR(VLOOKUP(C14,'[4]손익(일반전기)'!$E$5:$F$1005,2,0)),0,VLOOKUP(C14,'[4]손익(일반전기)'!$E$5:$F$1005,2,0))</f>
        <v>61404</v>
      </c>
      <c r="F14" s="319">
        <v>28</v>
      </c>
      <c r="G14" s="65" t="s">
        <v>896</v>
      </c>
      <c r="H14" s="561">
        <v>265100</v>
      </c>
      <c r="I14" s="398">
        <f>IF(ISERROR(VLOOKUP(H14,'[4]손익(일반)'!$B$5:$C$1005,2,0)),0,VLOOKUP(H14,'[4]손익(일반)'!$B$5:$C$1005,2,0))+IF(ISERROR(VLOOKUP(H14,'[4]손익(일반)'!$E$5:$F$1005,2,0)),0,VLOOKUP(H14,'[4]손익(일반)'!$E$5:$F$1005,2,0))</f>
        <v>18072</v>
      </c>
      <c r="J14" s="398">
        <f>IF(ISERROR(VLOOKUP(H14,'[4]손익(일반전기)'!$B$5:$C$1005,2,0)),0,VLOOKUP(H14,'[4]손익(일반전기)'!$B$5:$C$1005,2,0))+IF(ISERROR(VLOOKUP(H14,'[4]손익(일반전기)'!$E$5:$F$1005,2,0)),0,VLOOKUP(H14,'[4]손익(일반전기)'!$E$5:$F$1005,2,0))</f>
        <v>19743</v>
      </c>
    </row>
    <row r="15" spans="1:14" ht="17.25" customHeight="1">
      <c r="A15" s="319">
        <v>8</v>
      </c>
      <c r="B15" s="65" t="s">
        <v>375</v>
      </c>
      <c r="C15" s="562"/>
      <c r="D15" s="398">
        <f>IF(ISERROR(VLOOKUP(251500,'[4]손익(일반)'!$B$5:$C$1005,2,0)),0,VLOOKUP(251500,'[4]손익(일반)'!$B$5:$C$1005,2,0))+IF(ISERROR(VLOOKUP(251500,'[4]손익(일반)'!$E$5:$F$1005,2,0)),0,VLOOKUP(251500,'[4]손익(일반)'!$E$5:$F$1005,2,0))-(IF(ISERROR(VLOOKUP(273121,'[4]손익(일반)'!$B$5:$C$1005,2,0)),0,VLOOKUP(273121,'[4]손익(일반)'!$B$5:$C$1005,2,0))+IF(ISERROR(VLOOKUP(273121,'[4]손익(일반)'!$E$5:$F$1005,2,0)),0,VLOOKUP(273121,'[4]손익(일반)'!$E$5:$F$1005,2,0)))-(IF(ISERROR(VLOOKUP(273231,'[4]손익(일반)'!$B$5:$C$1005,2,0)),0,VLOOKUP(273231,'[4]손익(일반)'!$B$5:$C$1005,2,0))+IF(ISERROR(VLOOKUP(273231,'[4]손익(일반)'!$E$5:$F$1005,2,0)),0,VLOOKUP(273231,'[4]손익(일반)'!$E$5:$F$1005,2,0)))</f>
        <v>100079</v>
      </c>
      <c r="E15" s="398">
        <f>IF(ISERROR(VLOOKUP(251500,'[4]손익(일반전기)'!$B$5:$C$1005,2,0)),0,VLOOKUP(251500,'[4]손익(일반전기)'!$B$5:$C$1005,2,0))+IF(ISERROR(VLOOKUP(251500,'[4]손익(일반전기)'!$E$5:$F$1005,2,0)),0,VLOOKUP(251500,'[4]손익(일반전기)'!$E$5:$F$1005,2,0))-(IF(ISERROR(VLOOKUP(273121,'[4]손익(일반전기)'!$B$5:$C$1005,2,0)),0,VLOOKUP(273121,'[4]손익(일반전기)'!$B$5:$C$1005,2,0))+IF(ISERROR(VLOOKUP(273121,'[4]손익(일반전기)'!$E$5:$F$1005,2,0)),0,VLOOKUP(273121,'[4]손익(일반전기)'!$E$5:$F$1005,2,0)))-(IF(ISERROR(VLOOKUP(273231,'[4]손익(일반전기)'!$B$5:$C$1005,2,0)),0,VLOOKUP(273231,'[4]손익(일반전기)'!$B$5:$C$1005,2,0))+IF(ISERROR(VLOOKUP(273231,'[4]손익(일반전기)'!$E$5:$F$1005,2,0)),0,VLOOKUP(273231,'[4]손익(일반전기)'!$E$5:$F$1005,2,0)))</f>
        <v>98871</v>
      </c>
      <c r="F15" s="319">
        <v>29</v>
      </c>
      <c r="G15" s="65" t="s">
        <v>897</v>
      </c>
      <c r="H15" s="561">
        <v>264000</v>
      </c>
      <c r="I15" s="398">
        <f>IF(ISERROR(VLOOKUP(H15,'[4]손익(일반)'!$B$5:$C$1005,2,0)),0,VLOOKUP(H15,'[4]손익(일반)'!$B$5:$C$1005,2,0))+IF(ISERROR(VLOOKUP(H15,'[4]손익(일반)'!$E$5:$F$1005,2,0)),0,VLOOKUP(H15,'[4]손익(일반)'!$E$5:$F$1005,2,0))</f>
        <v>3444482</v>
      </c>
      <c r="J15" s="398">
        <f>IF(ISERROR(VLOOKUP(H15,'[4]손익(일반전기)'!$B$5:$C$1005,2,0)),0,VLOOKUP(H15,'[4]손익(일반전기)'!$B$5:$C$1005,2,0))+IF(ISERROR(VLOOKUP(H15,'[4]손익(일반전기)'!$E$5:$F$1005,2,0)),0,VLOOKUP(H15,'[4]손익(일반전기)'!$E$5:$F$1005,2,0))</f>
        <v>1079224</v>
      </c>
      <c r="N15" s="476">
        <f>I15-I51</f>
        <v>0</v>
      </c>
    </row>
    <row r="16" spans="1:14" ht="17.25" customHeight="1">
      <c r="A16" s="319">
        <v>9</v>
      </c>
      <c r="B16" s="65" t="s">
        <v>377</v>
      </c>
      <c r="C16" s="562"/>
      <c r="D16" s="398">
        <f>IF(ISERROR(VLOOKUP(252000,'[4]손익(일반)'!$B$5:$C$1005,2,0)),0,VLOOKUP(252000,'[4]손익(일반)'!$B$5:$C$1005,2,0))+IF(ISERROR(VLOOKUP(252000,'[4]손익(일반)'!$E$5:$F$1005,2,0)),0,VLOOKUP(252000,'[4]손익(일반)'!$E$5:$F$1005,2,0))-((IF(ISERROR(VLOOKUP(283600,'[4]손익(일반)'!$B$5:$C$1005,2,0)),0,VLOOKUP(283600,'[4]손익(일반)'!$B$5:$C$1005,2,0))+IF(ISERROR(VLOOKUP(283600,'[4]손익(일반)'!$E$5:$F$1005,2,0)),0,VLOOKUP(283600,'[4]손익(일반)'!$E$5:$F$1005,2,0)))-(IF(ISERROR(VLOOKUP(283609,'[4]손익(일반)'!$B$5:$C$1005,2,0)),0,VLOOKUP(283609,'[4]손익(일반)'!$B$5:$C$1005,2,0))+IF(ISERROR(VLOOKUP(283609,'[4]손익(일반)'!$E$5:$F$1005,2,0)),0,VLOOKUP(283609,'[4]손익(일반)'!$E$5:$F$1005,2,0)))-(IF(ISERROR(VLOOKUP(283610,'[4]손익(일반)'!$B$5:$C$1005,2,0)),0,VLOOKUP(283610,'[4]손익(일반)'!$B$5:$C$1005,2,0))+IF(ISERROR(VLOOKUP(283610,'[4]손익(일반)'!$E$5:$F$1005,2,0)),0,VLOOKUP(283610,'[4]손익(일반)'!$E$5:$F$1005,2,0))))</f>
        <v>117786</v>
      </c>
      <c r="E16" s="398">
        <f>IF(ISERROR(VLOOKUP(252000,'[4]손익(일반전기)'!$B$5:$C$1005,2,0)),0,VLOOKUP(252000,'[4]손익(일반전기)'!$B$5:$C$1005,2,0))+IF(ISERROR(VLOOKUP(252000,'[4]손익(일반전기)'!$E$5:$F$1005,2,0)),0,VLOOKUP(252000,'[4]손익(일반전기)'!$E$5:$F$1005,2,0))-((IF(ISERROR(VLOOKUP(283600,'[4]손익(일반전기)'!$B$5:$C$1005,2,0)),0,VLOOKUP(283600,'[4]손익(일반전기)'!$B$5:$C$1005,2,0))+IF(ISERROR(VLOOKUP(283600,'[4]손익(일반전기)'!$E$5:$F$1005,2,0)),0,VLOOKUP(283600,'[4]손익(일반전기)'!$E$5:$F$1005,2,0)))-(IF(ISERROR(VLOOKUP(283609,'[4]손익(일반전기)'!$B$5:$C$1005,2,0)),0,VLOOKUP(283609,'[4]손익(일반전기)'!$B$5:$C$1005,2,0))+IF(ISERROR(VLOOKUP(283609,'[4]손익(일반전기)'!$E$5:$F$1005,2,0)),0,VLOOKUP(283609,'[4]손익(일반전기)'!$E$5:$F$1005,2,0)))-(IF(ISERROR(VLOOKUP(283610,'[4]손익(일반전기)'!$B$5:$C$1005,2,0)),0,VLOOKUP(283610,'[4]손익(일반전기)'!$B$5:$C$1005,2,0))+IF(ISERROR(VLOOKUP(283610,'[4]손익(일반전기)'!$E$5:$F$1005,2,0)),0,VLOOKUP(283610,'[4]손익(일반전기)'!$E$5:$F$1005,2,0))))</f>
        <v>563488</v>
      </c>
      <c r="F16" s="319">
        <v>30</v>
      </c>
      <c r="G16" s="65" t="s">
        <v>898</v>
      </c>
      <c r="H16" s="561">
        <v>267100</v>
      </c>
      <c r="I16" s="398">
        <f>IF(ISERROR(VLOOKUP(H16,'[4]손익(일반)'!$B$5:$C$1005,2,0)),0,VLOOKUP(H16,'[4]손익(일반)'!$B$5:$C$1005,2,0))+IF(ISERROR(VLOOKUP(H16,'[4]손익(일반)'!$E$5:$F$1005,2,0)),0,VLOOKUP(H16,'[4]손익(일반)'!$E$5:$F$1005,2,0))</f>
        <v>0</v>
      </c>
      <c r="J16" s="398">
        <f>IF(ISERROR(VLOOKUP(H16,'[4]손익(일반전기)'!$B$5:$C$1005,2,0)),0,VLOOKUP(H16,'[4]손익(일반전기)'!$B$5:$C$1005,2,0))+IF(ISERROR(VLOOKUP(H16,'[4]손익(일반전기)'!$E$5:$F$1005,2,0)),0,VLOOKUP(H16,'[4]손익(일반전기)'!$E$5:$F$1005,2,0))</f>
        <v>0</v>
      </c>
    </row>
    <row r="17" spans="1:13" ht="17.25" customHeight="1">
      <c r="A17" s="319">
        <v>10</v>
      </c>
      <c r="B17" s="65" t="s">
        <v>381</v>
      </c>
      <c r="C17" s="562"/>
      <c r="D17" s="398">
        <v>68204</v>
      </c>
      <c r="E17" s="398">
        <f>IF(ISERROR(VLOOKUP(254000,'[4]손익(일반전기)'!$B$5:$C$1005,2,0)),0,VLOOKUP(254000,'[4]손익(일반전기)'!$B$5:$C$1005,2,0))+IF(ISERROR(VLOOKUP(254000,'[4]손익(일반전기)'!$E$5:$F$1005,2,0)),0,VLOOKUP(254000,'[4]손익(일반전기)'!$E$5:$F$1005,2,0))-(IF(ISERROR(VLOOKUP(283609,'[4]손익(일반전기)'!$B$5:$C$1005,2,0)),0,VLOOKUP(283609,'[4]손익(일반전기)'!$B$5:$C$1005,2,0))+IF(ISERROR(VLOOKUP(283609,'[4]손익(일반전기)'!$E$5:$F$1005,2,0)),0,VLOOKUP(283609,'[4]손익(일반전기)'!$E$5:$F$1005,2,0)))-(IF(ISERROR(VLOOKUP(283200,'[4]손익(일반전기)'!$B$5:$C$1005,2,0)),0,VLOOKUP(283200,'[4]손익(일반전기)'!$B$5:$C$1005,2,0))+IF(ISERROR(VLOOKUP(283200,'[4]손익(일반전기)'!$E$5:$F$1005,2,0)),0,VLOOKUP(283200,'[4]손익(일반전기)'!$E$5:$F$1005,2,0)))</f>
        <v>318915</v>
      </c>
      <c r="F17" s="319">
        <v>31</v>
      </c>
      <c r="G17" s="65" t="s">
        <v>899</v>
      </c>
      <c r="H17" s="561">
        <v>267200</v>
      </c>
      <c r="I17" s="398">
        <f>IF(ISERROR(VLOOKUP(H17,'[4]손익(일반)'!$B$5:$C$1005,2,0)),0,VLOOKUP(H17,'[4]손익(일반)'!$B$5:$C$1005,2,0))+IF(ISERROR(VLOOKUP(H17,'[4]손익(일반)'!$E$5:$F$1005,2,0)),0,VLOOKUP(H17,'[4]손익(일반)'!$E$5:$F$1005,2,0))</f>
        <v>0</v>
      </c>
      <c r="J17" s="398">
        <f>IF(ISERROR(VLOOKUP(H17,'[4]손익(일반전기)'!$B$5:$C$1005,2,0)),0,VLOOKUP(H17,'[4]손익(일반전기)'!$B$5:$C$1005,2,0))+IF(ISERROR(VLOOKUP(H17,'[4]손익(일반전기)'!$E$5:$F$1005,2,0)),0,VLOOKUP(H17,'[4]손익(일반전기)'!$E$5:$F$1005,2,0))</f>
        <v>0</v>
      </c>
    </row>
    <row r="18" spans="1:13" ht="17.25" customHeight="1">
      <c r="A18" s="402">
        <v>11</v>
      </c>
      <c r="B18" s="79" t="s">
        <v>900</v>
      </c>
      <c r="C18" s="562"/>
      <c r="D18" s="398">
        <f>IF(ISERROR(VLOOKUP(255000,'[4]손익(일반)'!$B$5:$C$1005,2,0)),0,VLOOKUP(255000,'[4]손익(일반)'!$B$5:$C$1005,2,0))+IF(ISERROR(VLOOKUP(255000,'[4]손익(일반)'!$E$5:$F$1005,2,0)),0,VLOOKUP(255000,'[4]손익(일반)'!$E$5:$F$1005,2,0))-(IF(ISERROR(VLOOKUP(283610,'[4]손익(일반)'!$B$5:$C$1005,2,0)),0,VLOOKUP(283610,'[4]손익(일반)'!$B$5:$C$1005,2,0))+IF(ISERROR(VLOOKUP(283610,'[4]손익(일반)'!$E$5:$F$1005,2,0)),0,VLOOKUP(283610,'[4]손익(일반)'!$E$5:$F$1005,2,0)))</f>
        <v>0</v>
      </c>
      <c r="E18" s="404">
        <f>IF(ISERROR(VLOOKUP(255000,'[4]손익(일반전기)'!$B$5:$C$1005,2,0)),0,VLOOKUP(255000,'[4]손익(일반전기)'!$B$5:$C$1005,2,0))+IF(ISERROR(VLOOKUP(255000,'[4]손익(일반전기)'!$E$5:$F$1005,2,0)),0,VLOOKUP(255000,'[4]손익(일반전기)'!$E$5:$F$1005,2,0))-(IF(ISERROR(VLOOKUP(283610,'[4]손익(일반전기)'!$B$5:$C$1005,2,0)),0,VLOOKUP(283610,'[4]손익(일반전기)'!$B$5:$C$1005,2,0))+IF(ISERROR(VLOOKUP(283610,'[4]손익(일반전기)'!$E$5:$F$1005,2,0)),0,VLOOKUP(283610,'[4]손익(일반전기)'!$E$5:$F$1005,2,0)))</f>
        <v>0</v>
      </c>
      <c r="F18" s="319">
        <v>32</v>
      </c>
      <c r="G18" s="65" t="s">
        <v>901</v>
      </c>
      <c r="H18" s="561">
        <v>267300</v>
      </c>
      <c r="I18" s="398">
        <f>IF(ISERROR(VLOOKUP(H18,'[4]손익(일반)'!$B$5:$C$1005,2,0)),0,VLOOKUP(H18,'[4]손익(일반)'!$B$5:$C$1005,2,0))+IF(ISERROR(VLOOKUP(H18,'[4]손익(일반)'!$E$5:$F$1005,2,0)),0,VLOOKUP(H18,'[4]손익(일반)'!$E$5:$F$1005,2,0))</f>
        <v>0</v>
      </c>
      <c r="J18" s="398">
        <f>IF(ISERROR(VLOOKUP(H18,'[4]손익(일반전기)'!$B$5:$C$1005,2,0)),0,VLOOKUP(H18,'[4]손익(일반전기)'!$B$5:$C$1005,2,0))+IF(ISERROR(VLOOKUP(H18,'[4]손익(일반전기)'!$E$5:$F$1005,2,0)),0,VLOOKUP(H18,'[4]손익(일반전기)'!$E$5:$F$1005,2,0))</f>
        <v>0</v>
      </c>
    </row>
    <row r="19" spans="1:13" ht="17.25" customHeight="1">
      <c r="A19" s="255" t="s">
        <v>629</v>
      </c>
      <c r="B19" s="72" t="s">
        <v>902</v>
      </c>
      <c r="C19" s="560"/>
      <c r="D19" s="24">
        <f>SUM(D20:D25)</f>
        <v>36109884</v>
      </c>
      <c r="E19" s="24">
        <f>SUM(E20:E25)</f>
        <v>29558551</v>
      </c>
      <c r="F19" s="319">
        <v>33</v>
      </c>
      <c r="G19" s="65" t="s">
        <v>903</v>
      </c>
      <c r="H19" s="564">
        <v>262500</v>
      </c>
      <c r="I19" s="398">
        <f>IF(ISERROR(VLOOKUP(H19,'[4]손익(일반)'!$B$5:$C$1005,2,0)),0,VLOOKUP(H19,'[4]손익(일반)'!$B$5:$C$1005,2,0))+IF(ISERROR(VLOOKUP(H19,'[4]손익(일반)'!$E$5:$F$1005,2,0)),0,VLOOKUP(H19,'[4]손익(일반)'!$E$5:$F$1005,2,0))+IF(ISERROR(VLOOKUP(262200,'[4]손익(일반)'!$B$5:$C$1005,2,0)),0,VLOOKUP(262200,'[4]손익(일반)'!$B$5:$C$1005,2,0))+IF(ISERROR(VLOOKUP(262200,'[4]손익(일반)'!$E$5:$F$1005,2,0)),0,VLOOKUP(262200,'[4]손익(일반)'!$E$5:$F$1005,2,0))</f>
        <v>0</v>
      </c>
      <c r="J19" s="398">
        <f>IF(ISERROR(VLOOKUP(H19,'[4]손익(일반전기)'!$B$5:$C$1005,2,0)),0,VLOOKUP(H19,'[4]손익(일반전기)'!$B$5:$C$1005,2,0))+IF(ISERROR(VLOOKUP(H19,'[4]손익(일반전기)'!$E$5:$F$1005,2,0)),0,VLOOKUP(H19,'[4]손익(일반전기)'!$E$5:$F$1005,2,0))+IF(ISERROR(VLOOKUP(262200,'[4]손익(일반전기)'!$B$5:$C$1005,2,0)),0,VLOOKUP(262200,'[4]손익(일반전기)'!$B$5:$C$1005,2,0))+IF(ISERROR(VLOOKUP(262200,'[4]손익(일반전기)'!$E$5:$F$1005,2,0)),0,VLOOKUP(262200,'[4]손익(일반전기)'!$E$5:$F$1005,2,0))</f>
        <v>0</v>
      </c>
      <c r="L19" s="565">
        <f>IF(ISERROR(VLOOKUP(270100,'[4]손익(일반)'!$B$5:$C$1005,2,0)),0,VLOOKUP(270100,'[4]손익(일반)'!$B$5:$C$1005,2,0))+IF(ISERROR(VLOOKUP(270100,'[4]손익(일반)'!$E$5:$F$1005,2,0)),0,VLOOKUP(270100,'[4]손익(일반)'!$E$5:$F$1005,2,0))-(IF(ISERROR(VLOOKUP(253101,'[4]손익(일반)'!$B$5:$C$1005,2,0)),0,VLOOKUP(253101,'[4]손익(일반)'!$B$5:$C$1005,2,0))+IF(ISERROR(VLOOKUP(253101,'[4]손익(일반)'!$E$5:$F$1005,2,0)),0,VLOOKUP(253101,'[4]손익(일반)'!$E$5:$F$1005,2,0)))-(IF(ISERROR(VLOOKUP(253111,'[4]손익(일반)'!$B$5:$C$1005,2,0)),0,VLOOKUP(253111,'[4]손익(일반)'!$B$5:$C$1005,2,0))+IF(ISERROR(VLOOKUP(253111,'[4]손익(일반)'!$E$5:$F$1005,2,0)),0,VLOOKUP(253111,'[4]손익(일반)'!$E$5:$F$1005,2,0)))-(IF(ISERROR(VLOOKUP(253201,'[4]손익(일반)'!$B$5:$C$1005,2,0)),0,VLOOKUP(253201,'[4]손익(일반)'!$B$5:$C$1005,2,0))+IF(ISERROR(VLOOKUP(253201,'[4]손익(일반)'!$E$5:$F$1005,2,0)),0,VLOOKUP(253201,'[4]손익(일반)'!$E$5:$F$1005,2,0)))-(IF(ISERROR(VLOOKUP(253211,'[4]손익(일반)'!$B$5:$C$1005,2,0)),0,VLOOKUP(253211,'[4]손익(일반)'!$B$5:$C$1005,2,0))+IF(ISERROR(VLOOKUP(253211,'[4]손익(일반)'!$E$5:$F$1005,2,0)),0,VLOOKUP(253211,'[4]손익(일반)'!$E$5:$F$1005,2,0)))</f>
        <v>35970250</v>
      </c>
      <c r="M19" s="565">
        <f>IF(ISERROR(VLOOKUP(270100,'[4]손익(일반전기)'!$B$5:$C$1005,2,0)),0,VLOOKUP(270100,'[4]손익(일반전기)'!$B$5:$C$1005,2,0))-(IF(ISERROR(VLOOKUP(253101,'[4]손익(일반전기)'!$B$5:$C$1005,2,0)),0,VLOOKUP(253101,'[4]손익(일반전기)'!$B$5:$C$1005,2,0))+IF(ISERROR(VLOOKUP(253101,'[4]손익(일반전기)'!$E$5:$F$1005,2,0)),0,VLOOKUP(253101,'[4]손익(일반전기)'!$E$5:$F$1005,2,0)))-(IF(ISERROR(VLOOKUP(253111,'[4]손익(일반전기)'!$B$5:$C$1005,2,0)),0,VLOOKUP(253111,'[4]손익(일반전기)'!$B$5:$C$1005,2,0))+IF(ISERROR(VLOOKUP(253111,'[4]손익(일반전기)'!$E$5:$F$1005,2,0)),0,VLOOKUP(253111,'[4]손익(일반전기)'!$E$5:$F$1005,2,0)))-(IF(ISERROR(VLOOKUP(253201,'[4]손익(일반전기)'!$B$5:$C$1005,2,0)),0,VLOOKUP(253201,'[4]손익(일반전기)'!$B$5:$C$1005,2,0))+IF(ISERROR(VLOOKUP(253201,'[4]손익(일반전기)'!$E$5:$F$1005,2,0)),0,VLOOKUP(253201,'[4]손익(일반전기)'!$E$5:$F$1005,2,0)))-(IF(ISERROR(VLOOKUP(253211,'[4]손익(일반전기)'!$B$5:$C$1005,2,0)),0,VLOOKUP(253211,'[4]손익(일반전기)'!$B$5:$C$1005,2,0))+IF(ISERROR(VLOOKUP(253211,'[4]손익(일반전기)'!$E$5:$F$1005,2,0)),0,VLOOKUP(253211,'[4]손익(일반전기)'!$E$5:$F$1005,2,0)))</f>
        <v>28918518</v>
      </c>
    </row>
    <row r="20" spans="1:13" ht="17.25" customHeight="1">
      <c r="A20" s="390">
        <v>1</v>
      </c>
      <c r="B20" s="391" t="s">
        <v>453</v>
      </c>
      <c r="C20" s="562"/>
      <c r="D20" s="394">
        <f>L19+L20-L21</f>
        <v>35970250</v>
      </c>
      <c r="E20" s="394">
        <f>M19+M20-M21</f>
        <v>28918518</v>
      </c>
      <c r="F20" s="319">
        <v>34</v>
      </c>
      <c r="G20" s="65" t="s">
        <v>904</v>
      </c>
      <c r="H20" s="564">
        <v>262600</v>
      </c>
      <c r="I20" s="398">
        <f>IF(ISERROR(VLOOKUP(H20,'[4]손익(일반)'!$B$5:$C$1005,2,0)),0,VLOOKUP(H20,'[4]손익(일반)'!$B$5:$C$1005,2,0))+IF(ISERROR(VLOOKUP(H20,'[4]손익(일반)'!$E$5:$F$1005,2,0)),0,VLOOKUP(H20,'[4]손익(일반)'!$E$5:$F$1005,2,0))+IF(ISERROR(VLOOKUP(262300,'[4]손익(일반)'!$B$5:$C$1005,2,0)),0,VLOOKUP(262300,'[4]손익(일반)'!$B$5:$C$1005,2,0))+IF(ISERROR(VLOOKUP(262300,'[4]손익(일반)'!$E$5:$F$1005,2,0)),0,VLOOKUP(262300,'[4]손익(일반)'!$E$5:$F$1005,2,0))</f>
        <v>0</v>
      </c>
      <c r="J20" s="398">
        <f>IF(ISERROR(VLOOKUP(H20,'[4]손익(일반전기)'!$B$5:$C$1005,2,0)),0,VLOOKUP(H20,'[4]손익(일반전기)'!$B$5:$C$1005,2,0))+IF(ISERROR(VLOOKUP(H20,'[4]손익(일반전기)'!$E$5:$F$1005,2,0)),0,VLOOKUP(H20,'[4]손익(일반전기)'!$E$5:$F$1005,2,0))+IF(ISERROR(VLOOKUP(262300,'[4]손익(일반전기)'!$B$5:$C$1005,2,0)),0,VLOOKUP(262300,'[4]손익(일반전기)'!$B$5:$C$1005,2,0))+IF(ISERROR(VLOOKUP(262300,'[4]손익(일반전기)'!$E$5:$F$1005,2,0)),0,VLOOKUP(262300,'[4]손익(일반전기)'!$E$5:$F$1005,2,0))</f>
        <v>0</v>
      </c>
      <c r="L20" s="565">
        <f>IF(ISERROR(VLOOKUP(270901,'[4]손익(일반)'!$B$5:$C$1005,2,0)),0,VLOOKUP(270901,'[4]손익(일반)'!$B$5:$C$1005,2,0))+IF(ISERROR(VLOOKUP(270901,'[4]손익(일반)'!$E$5:$F$1005,2,0)),0,VLOOKUP(270901,'[4]손익(일반)'!$E$5:$F$1005,2,0))+IF(ISERROR(VLOOKUP(270909,'[4]손익(일반)'!$B$5:$C$1005,2,0)),0,VLOOKUP(270909,'[4]손익(일반)'!$B$5:$C$1005,2,0))+IF(ISERROR(VLOOKUP(270909,'[4]손익(일반)'!$E$5:$F$1005,2,0)),0,VLOOKUP(270909,'[4]손익(일반)'!$E$5:$F$1005,2,0))+IF(ISERROR(VLOOKUP(270920,'[4]손익(일반)'!$B$5:$C$1005,2,0)),0,VLOOKUP(270920,'[4]손익(일반)'!$B$5:$C$1005,2,0))+IF(ISERROR(VLOOKUP(270920,'[4]손익(일반)'!$E$5:$F$1005,2,0)),0,VLOOKUP(270920,'[4]손익(일반)'!$E$5:$F$1005,2,0))+IF(ISERROR(VLOOKUP(270930,'[4]손익(일반)'!$B$5:$C$1005,2,0)),0,VLOOKUP(270930,'[4]손익(일반)'!$B$5:$C$1005,2,0))+IF(ISERROR(VLOOKUP(270930,'[4]손익(일반)'!$E$5:$F$1005,2,0)),0,VLOOKUP(270930,'[4]손익(일반)'!$E$5:$F$1005,2,0))+IF(ISERROR(VLOOKUP(270980,'[4]손익(일반)'!$B$5:$C$1005,2,0)),0,VLOOKUP(270980,'[4]손익(일반)'!$B$5:$C$1005,2,0))+IF(ISERROR(VLOOKUP(270980,'[4]손익(일반)'!$E$5:$F$1005,2,0)),0,VLOOKUP(270980,'[4]손익(일반)'!$E$5:$F$1005,2,0))</f>
        <v>0</v>
      </c>
      <c r="M20" s="565">
        <f>IF(ISERROR(VLOOKUP(270901,'[4]손익(일반전기)'!$B$5:$C$1005,2,0)),0,VLOOKUP(270901,'[4]손익(일반전기)'!$B$5:$C$1005,2,0))+IF(ISERROR(VLOOKUP(270901,'[4]손익(일반전기)'!$E$5:$F$1005,2,0)),0,VLOOKUP(270901,'[4]손익(일반전기)'!$E$5:$F$1005,2,0))+IF(ISERROR(VLOOKUP(270920,'[4]손익(일반전기)'!$B$5:$C$1005,2,0)),0,VLOOKUP(270920,'[4]손익(일반전기)'!$B$5:$C$1005,2,0))+IF(ISERROR(VLOOKUP(270920,'[4]손익(일반전기)'!$E$5:$F$1005,2,0)),0,VLOOKUP(270920,'[4]손익(일반전기)'!$E$5:$F$1005,2,0))+IF(ISERROR(VLOOKUP(270930,'[4]손익(일반전기)'!$B$5:$C$1005,2,0)),0,VLOOKUP(270930,'[4]손익(일반전기)'!$B$5:$C$1005,2,0))+IF(ISERROR(VLOOKUP(270930,'[4]손익(일반전기)'!$E$5:$F$1005,2,0)),0,VLOOKUP(270930,'[4]손익(일반전기)'!$E$5:$F$1005,2,0))+IF(ISERROR(VLOOKUP(270980,'[4]손익(일반전기)'!$B$5:$C$1005,2,0)),0,VLOOKUP(270980,'[4]손익(일반전기)'!$B$5:$C$1005,2,0))+IF(ISERROR(VLOOKUP(270980,'[4]손익(일반전기)'!$E$5:$F$1005,2,0)),0,VLOOKUP(270980,'[4]손익(일반전기)'!$E$5:$F$1005,2,0))</f>
        <v>0</v>
      </c>
    </row>
    <row r="21" spans="1:13" ht="17.25" customHeight="1">
      <c r="A21" s="319">
        <v>2</v>
      </c>
      <c r="B21" s="65" t="s">
        <v>905</v>
      </c>
      <c r="C21" s="562"/>
      <c r="D21" s="398">
        <f>IF(ISERROR(VLOOKUP(270500,'[4]손익(일반)'!$B$5:$C$1005,2,0)),0,VLOOKUP(270500,'[4]손익(일반)'!$B$5:$C$1005,2,0))+IF(ISERROR(VLOOKUP(270500,'[4]손익(일반)'!$E$5:$F$1005,2,0)),0,VLOOKUP(270500,'[4]손익(일반)'!$E$5:$F$1005,2,0))-(IF(ISERROR(VLOOKUP(253106,'[4]손익(일반)'!$B$5:$C$1005,2,0)),0,VLOOKUP(253106,'[4]손익(일반)'!$B$5:$C$1005,2,0))+IF(ISERROR(VLOOKUP(253106,'[4]손익(일반)'!$E$5:$F$1005,2,0)),0,VLOOKUP(253106,'[4]손익(일반)'!$E$5:$F$1005,2,0)))-(IF(ISERROR(VLOOKUP(253206,'[4]손익(일반)'!$B$5:$C$1005,2,0)),0,VLOOKUP(253206,'[4]손익(일반)'!$B$5:$C$1005,2,0))+IF(ISERROR(VLOOKUP(253206,'[4]손익(일반)'!$E$5:$F$1005,2,0)),0,VLOOKUP(253206,'[4]손익(일반)'!$E$5:$F$1005,2,0)))+IF(ISERROR(VLOOKUP(270940,'[4]손익(일반)'!$B$5:$C$1005,2,0)),0,VLOOKUP(270940,'[4]손익(일반)'!$B$5:$C$1005,2,0))+IF(ISERROR(VLOOKUP(270940,'[4]손익(일반)'!$E$5:$F$1005,2,0)),0,VLOOKUP(270940,'[4]손익(일반)'!$E$5:$F$1005,2,0))</f>
        <v>145423</v>
      </c>
      <c r="E21" s="398">
        <f>IF(ISERROR(VLOOKUP(270500,'[4]손익(일반전기)'!$B$5:$C$1005,2,0)),0,VLOOKUP(270500,'[4]손익(일반전기)'!$B$5:$C$1005,2,0))+IF(ISERROR(VLOOKUP(270500,'[4]손익(일반전기)'!$E$5:$F$1005,2,0)),0,VLOOKUP(270500,'[4]손익(일반전기)'!$E$5:$F$1005,2,0))-(IF(ISERROR(VLOOKUP(253106,'[4]손익(일반전기)'!$B$5:$C$1005,2,0)),0,VLOOKUP(253106,'[4]손익(일반전기)'!$B$5:$C$1005,2,0))+IF(ISERROR(VLOOKUP(253106,'[4]손익(일반전기)'!$E$5:$F$1005,2,0)),0,VLOOKUP(253106,'[4]손익(일반전기)'!$E$5:$F$1005,2,0)))-(IF(ISERROR(VLOOKUP(253206,'[4]손익(일반전기)'!$B$5:$C$1005,2,0)),0,VLOOKUP(253206,'[4]손익(일반전기)'!$B$5:$C$1005,2,0))+IF(ISERROR(VLOOKUP(253206,'[4]손익(일반전기)'!$E$5:$F$1005,2,0)),0,VLOOKUP(253206,'[4]손익(일반전기)'!$E$5:$F$1005,2,0)))+IF(ISERROR(VLOOKUP(270940,'[4]손익(일반전기)'!$B$5:$C$1005,2,0)),0,VLOOKUP(270940,'[4]손익(일반전기)'!$B$5:$C$1005,2,0))+IF(ISERROR(VLOOKUP(270940,'[4]손익(일반전기)'!$E$5:$F$1005,2,0)),0,VLOOKUP(270940,'[4]손익(일반전기)'!$E$5:$F$1005,2,0))</f>
        <v>575904</v>
      </c>
      <c r="F21" s="319">
        <v>35</v>
      </c>
      <c r="G21" s="65" t="s">
        <v>906</v>
      </c>
      <c r="H21" s="564">
        <v>262400</v>
      </c>
      <c r="I21" s="398">
        <f>IF(ISERROR(VLOOKUP(H21,'[4]손익(일반)'!$B$5:$C$1005,2,0)),0,VLOOKUP(H21,'[4]손익(일반)'!$B$5:$C$1005,2,0))+IF(ISERROR(VLOOKUP(H21,'[4]손익(일반)'!$E$5:$F$1005,2,0)),0,VLOOKUP(H21,'[4]손익(일반)'!$E$5:$F$1005,2,0))+IF(ISERROR(VLOOKUP(262100,'[4]손익(일반)'!$B$5:$C$1005,2,0)),0,VLOOKUP(262100,'[4]손익(일반)'!$B$5:$C$1005,2,0))+IF(ISERROR(VLOOKUP(262100,'[4]손익(일반)'!$E$5:$F$1005,2,0)),0,VLOOKUP(262100,'[4]손익(일반)'!$E$5:$F$1005,2,0))</f>
        <v>798</v>
      </c>
      <c r="J21" s="398">
        <f>IF(ISERROR(VLOOKUP(H21,'[4]손익(일반전기)'!$B$5:$C$1005,2,0)),0,VLOOKUP(H21,'[4]손익(일반전기)'!$B$5:$C$1005,2,0))+IF(ISERROR(VLOOKUP(H21,'[4]손익(일반전기)'!$E$5:$F$1005,2,0)),0,VLOOKUP(H21,'[4]손익(일반전기)'!$E$5:$F$1005,2,0))+IF(ISERROR(VLOOKUP(262100,'[4]손익(일반전기)'!$B$5:$C$1005,2,0)),0,VLOOKUP(262100,'[4]손익(일반전기)'!$B$5:$C$1005,2,0))+IF(ISERROR(VLOOKUP(262100,'[4]손익(일반전기)'!$E$5:$F$1005,2,0)),0,VLOOKUP(262100,'[4]손익(일반전기)'!$E$5:$F$1005,2,0))</f>
        <v>0</v>
      </c>
      <c r="L21" s="565">
        <f>IF(ISERROR(VLOOKUP(253301,'[4]손익(일반)'!$B$5:$C$1005,2,0)),0,VLOOKUP(253301,'[4]손익(일반)'!$B$5:$C$1005,2,0))+IF(ISERROR(VLOOKUP(253301,'[4]손익(일반)'!$E$5:$F$1005,2,0)),0,VLOOKUP(253301,'[4]손익(일반)'!$E$5:$F$1005,2,0))+IF(ISERROR(VLOOKUP(253309,'[4]손익(일반)'!$B$5:$C$1005,2,0)),0,VLOOKUP(253309,'[4]손익(일반)'!$B$5:$C$1005,2,0))+IF(ISERROR(VLOOKUP(253309,'[4]손익(일반)'!$E$5:$F$1005,2,0)),0,VLOOKUP(253309,'[4]손익(일반)'!$E$5:$F$1005,2,0))+IF(ISERROR(VLOOKUP(253320,'[4]손익(일반)'!$B$5:$C$1005,2,0)),0,VLOOKUP(253320,'[4]손익(일반)'!$B$5:$C$1005,2,0))+IF(ISERROR(VLOOKUP(253320,'[4]손익(일반)'!$E$5:$F$1005,2,0)),0,VLOOKUP(253320,'[4]손익(일반)'!$E$5:$F$1005,2,0))+IF(ISERROR(VLOOKUP(253330,'[4]손익(일반)'!$B$5:$C$1005,2,0)),0,VLOOKUP(253330,'[4]손익(일반)'!$B$5:$C$1005,2,0))+IF(ISERROR(VLOOKUP(253330,'[4]손익(일반)'!$E$5:$F$1005,2,0)),0,VLOOKUP(253330,'[4]손익(일반)'!$E$5:$F$1005,2,0))+IF(ISERROR(VLOOKUP(253380,'[4]손익(일반)'!$B$5:$C$1005,2,0)),0,VLOOKUP(253380,'[4]손익(일반)'!$B$5:$C$1005,2,0))+IF(ISERROR(VLOOKUP(253380,'[4]손익(일반)'!$E$5:$F$1005,2,0)),0,VLOOKUP(253380,'[4]손익(일반)'!$E$5:$F$1005,2,0))</f>
        <v>0</v>
      </c>
      <c r="M21" s="565">
        <f>IF(ISERROR(VLOOKUP(253301,'[4]손익(일반전기)'!$B$5:$C$1005,2,0)),0,VLOOKUP(253301,'[4]손익(일반전기)'!$B$5:$C$1005,2,0))+IF(ISERROR(VLOOKUP(253301,'[4]손익(일반전기)'!$E$5:$F$1005,2,0)),0,VLOOKUP(253301,'[4]손익(일반전기)'!$E$5:$F$1005,2,0))+IF(ISERROR(VLOOKUP(253320,'[4]손익(일반전기)'!$B$5:$C$1005,2,0)),0,VLOOKUP(253320,'[4]손익(일반전기)'!$B$5:$C$1005,2,0))+IF(ISERROR(VLOOKUP(253320,'[4]손익(일반전기)'!$E$5:$F$1005,2,0)),0,VLOOKUP(253320,'[4]손익(일반전기)'!$E$5:$F$1005,2,0))+IF(ISERROR(VLOOKUP(253330,'[4]손익(일반전기)'!$B$5:$C$1005,2,0)),0,VLOOKUP(253330,'[4]손익(일반전기)'!$B$5:$C$1005,2,0))+IF(ISERROR(VLOOKUP(253330,'[4]손익(일반전기)'!$E$5:$F$1005,2,0)),0,VLOOKUP(253330,'[4]손익(일반전기)'!$E$5:$F$1005,2,0))+IF(ISERROR(VLOOKUP(253380,'[4]손익(일반전기)'!$B$5:$C$1005,2,0)),0,VLOOKUP(253380,'[4]손익(일반전기)'!$B$5:$C$1005,2,0))+IF(ISERROR(VLOOKUP(253380,'[4]손익(일반전기)'!$E$5:$F$1005,2,0)),0,VLOOKUP(253380,'[4]손익(일반전기)'!$E$5:$F$1005,2,0))</f>
        <v>0</v>
      </c>
    </row>
    <row r="22" spans="1:13" ht="17.25" customHeight="1">
      <c r="A22" s="319">
        <v>3</v>
      </c>
      <c r="B22" s="65" t="s">
        <v>457</v>
      </c>
      <c r="C22" s="562"/>
      <c r="D22" s="398">
        <f>L24+L25</f>
        <v>-16827</v>
      </c>
      <c r="E22" s="398">
        <f>M24+M25</f>
        <v>-17425</v>
      </c>
      <c r="F22" s="319">
        <v>36</v>
      </c>
      <c r="G22" s="35" t="s">
        <v>907</v>
      </c>
      <c r="H22" s="564">
        <v>262700</v>
      </c>
      <c r="I22" s="398">
        <f>IF(ISERROR(VLOOKUP(H22,'[4]손익(일반)'!$B$5:$C$1005,2,0)),0,VLOOKUP(H22,'[4]손익(일반)'!$B$5:$C$1005,2,0))+IF(ISERROR(VLOOKUP(H22,'[4]손익(일반)'!$E$5:$F$1005,2,0)),0,VLOOKUP(H22,'[4]손익(일반)'!$E$5:$F$1005,2,0))</f>
        <v>0</v>
      </c>
      <c r="J22" s="398">
        <f>IF(ISERROR(VLOOKUP(H22,'[4]손익(일반전기)'!$B$5:$C$1005,2,0)),0,VLOOKUP(H22,'[4]손익(일반전기)'!$B$5:$C$1005,2,0))+IF(ISERROR(VLOOKUP(H22,'[4]손익(일반전기)'!$E$5:$F$1005,2,0)),0,VLOOKUP(H22,'[4]손익(일반전기)'!$E$5:$F$1005,2,0))</f>
        <v>0</v>
      </c>
    </row>
    <row r="23" spans="1:13" ht="17.25" customHeight="1">
      <c r="A23" s="319">
        <v>4</v>
      </c>
      <c r="B23" s="65" t="s">
        <v>908</v>
      </c>
      <c r="C23" s="561">
        <v>270700</v>
      </c>
      <c r="D23" s="398">
        <f>IF(ISERROR(VLOOKUP(C23,'[4]손익(일반)'!$B$5:$C$1005,2,0)),0,VLOOKUP(C23,'[4]손익(일반)'!$B$5:$C$1005,2,0))+IF(ISERROR(VLOOKUP(C23,'[4]손익(일반)'!$E$5:$F$1005,2,0)),0,VLOOKUP(C23,'[4]손익(일반)'!$E$5:$F$1005,2,0))</f>
        <v>0</v>
      </c>
      <c r="E23" s="398">
        <f>IF(ISERROR(VLOOKUP(C23,'[4]손익(일반전기)'!$B$5:$C$1005,2,0)),0,VLOOKUP(C23,'[4]손익(일반전기)'!$B$5:$C$1005,2,0))+IF(ISERROR(VLOOKUP(C23,'[4]손익(일반전기)'!$E$5:$F$1005,2,0)),0,VLOOKUP(C23,'[4]손익(일반전기)'!$E$5:$F$1005,2,0))</f>
        <v>0</v>
      </c>
      <c r="F23" s="319">
        <v>37</v>
      </c>
      <c r="G23" s="65" t="s">
        <v>909</v>
      </c>
      <c r="H23" s="561">
        <v>263000</v>
      </c>
      <c r="I23" s="398">
        <f>IF(ISERROR(VLOOKUP(H23,'[4]손익(일반)'!$B$5:$C$1005,2,0)),0,VLOOKUP(H23,'[4]손익(일반)'!$B$5:$C$1005,2,0))+IF(ISERROR(VLOOKUP(H23,'[4]손익(일반)'!$E$5:$F$1005,2,0)),0,VLOOKUP(H23,'[4]손익(일반)'!$E$5:$F$1005,2,0))</f>
        <v>0</v>
      </c>
      <c r="J23" s="398">
        <f>IF(ISERROR(VLOOKUP(H23,'[4]손익(일반전기)'!$B$5:$C$1005,2,0)),0,VLOOKUP(H23,'[4]손익(일반전기)'!$B$5:$C$1005,2,0))+IF(ISERROR(VLOOKUP(H23,'[4]손익(일반전기)'!$E$5:$F$1005,2,0)),0,VLOOKUP(H23,'[4]손익(일반전기)'!$E$5:$F$1005,2,0))</f>
        <v>0</v>
      </c>
    </row>
    <row r="24" spans="1:13" ht="17.25" customHeight="1">
      <c r="A24" s="319">
        <v>5</v>
      </c>
      <c r="B24" s="65" t="s">
        <v>463</v>
      </c>
      <c r="C24" s="562"/>
      <c r="D24" s="398">
        <f>IF(ISERROR(VLOOKUP(274000,'[4]손익(일반)'!$B$5:$C$1005,2,0)),0,VLOOKUP(274000,'[4]손익(일반)'!$B$5:$C$1005,2,0))+IF(ISERROR(VLOOKUP(274000,'[4]손익(일반)'!$E$5:$F$1005,2,0)),0,VLOOKUP(274000,'[4]손익(일반)'!$E$5:$F$1005,2,0))-(IF(ISERROR(VLOOKUP(263609,'[4]손익(일반)'!$B$5:$C$1005,2,0)),0,VLOOKUP(263609,'[4]손익(일반)'!$B$5:$C$1005,2,0))+IF(ISERROR(VLOOKUP(263609,'[4]손익(일반)'!$E$5:$F$1005,2,0)),0,VLOOKUP(263609,'[4]손익(일반)'!$E$5:$F$1005,2,0)))-(IF(ISERROR(VLOOKUP(257100,'[4]손익(일반)'!$B$5:$C$1005,2,0)),0,VLOOKUP(257100,'[4]손익(일반)'!$B$5:$C$1005,2,0))+IF(ISERROR(VLOOKUP(257100,'[4]손익(일반)'!$E$5:$F$1005,2,0)),0,VLOOKUP(257100,'[4]손익(일반)'!$E$5:$F$1005,2,0)))</f>
        <v>11038</v>
      </c>
      <c r="E24" s="398">
        <f>IF(ISERROR(VLOOKUP(274000,'[4]손익(일반전기)'!$B$5:$C$1005,2,0)),0,VLOOKUP(274000,'[4]손익(일반전기)'!$B$5:$C$1005,2,0))+IF(ISERROR(VLOOKUP(274000,'[4]손익(일반전기)'!$E$5:$F$1005,2,0)),0,VLOOKUP(274000,'[4]손익(일반전기)'!$E$5:$F$1005,2,0))-(IF(ISERROR(VLOOKUP(263609,'[4]손익(일반전기)'!$B$5:$C$1005,2,0)),0,VLOOKUP(263609,'[4]손익(일반전기)'!$B$5:$C$1005,2,0))+IF(ISERROR(VLOOKUP(263609,'[4]손익(일반전기)'!$E$5:$F$1005,2,0)),0,VLOOKUP(263609,'[4]손익(일반전기)'!$E$5:$F$1005,2,0)))-(IF(ISERROR(VLOOKUP(257100,'[4]손익(일반전기)'!$B$5:$C$1005,2,0)),0,VLOOKUP(257100,'[4]손익(일반전기)'!$B$5:$C$1005,2,0))+IF(ISERROR(VLOOKUP(257100,'[4]손익(일반전기)'!$E$5:$F$1005,2,0)),0,VLOOKUP(257100,'[4]손익(일반전기)'!$E$5:$F$1005,2,0)))</f>
        <v>81554</v>
      </c>
      <c r="F24" s="402">
        <v>38</v>
      </c>
      <c r="G24" s="79" t="s">
        <v>910</v>
      </c>
      <c r="H24" s="564">
        <v>261900</v>
      </c>
      <c r="I24" s="404">
        <f>IF(ISERROR(VLOOKUP(H24,'[4]손익(일반)'!$B$5:$C$1005,2,0)),0,VLOOKUP(H24,'[4]손익(일반)'!$B$5:$C$1005,2,0))+IF(ISERROR(VLOOKUP(H24,'[4]손익(일반)'!$E$5:$F$1005,2,0)),0,VLOOKUP(H24,'[4]손익(일반)'!$E$5:$F$1005,2,0))+IF(ISERROR(VLOOKUP(262900,'[4]손익(일반)'!$B$5:$C$1005,2,0)),0,VLOOKUP(262900,'[4]손익(일반)'!$B$5:$C$1005,2,0))+IF(ISERROR(VLOOKUP(262900,'[4]손익(일반)'!$E$5:$F$1005,2,0)),0,VLOOKUP(262900,'[4]손익(일반)'!$E$5:$F$1005,2,0))</f>
        <v>94095</v>
      </c>
      <c r="J24" s="404">
        <f>IF(ISERROR(VLOOKUP(H24,'[4]손익(일반전기)'!$B$5:$C$1005,2,0)),0,VLOOKUP(H24,'[4]손익(일반전기)'!$B$5:$C$1005,2,0))+IF(ISERROR(VLOOKUP(H24,'[4]손익(일반전기)'!$E$5:$F$1005,2,0)),0,VLOOKUP(H24,'[4]손익(일반전기)'!$E$5:$F$1005,2,0))+IF(ISERROR(VLOOKUP(262900,'[4]손익(일반전기)'!$B$5:$C$1005,2,0)),0,VLOOKUP(262900,'[4]손익(일반전기)'!$B$5:$C$1005,2,0))+IF(ISERROR(VLOOKUP(262900,'[4]손익(일반전기)'!$E$5:$F$1005,2,0)),0,VLOOKUP(262900,'[4]손익(일반전기)'!$E$5:$F$1005,2,0))</f>
        <v>183270</v>
      </c>
      <c r="L24" s="566">
        <f>IF(ISERROR(VLOOKUP(270600,'[4]손익(일반)'!$B$5:$C$1005,2,0)),0,VLOOKUP(270600,'[4]손익(일반)'!$B$5:$C$1005,2,0))+IF(ISERROR(VLOOKUP(270600,'[4]손익(일반)'!$E$5:$F$1005,2,0)),0,VLOOKUP(270600,'[4]손익(일반)'!$E$5:$F$1005,2,0))-(IF(ISERROR(VLOOKUP(253105,'[4]손익(일반)'!$B$5:$C$1005,2,0)),0,VLOOKUP(253105,'[4]손익(일반)'!$B$5:$C$1005,2,0))+IF(ISERROR(VLOOKUP(253105,'[4]손익(일반)'!$E$5:$F$1005,2,0)),0,VLOOKUP(253105,'[4]손익(일반)'!$E$5:$F$1005,2,0)))-(IF(ISERROR(VLOOKUP(253205,'[4]손익(일반)'!$B$5:$C$1005,2,0)),0,VLOOKUP(253205,'[4]손익(일반)'!$B$5:$C$1005,2,0))+IF(ISERROR(VLOOKUP(253205,'[4]손익(일반)'!$E$5:$F$1005,2,0)),0,VLOOKUP(253205,'[4]손익(일반)'!$E$5:$F$1005,2,0)))</f>
        <v>-16827</v>
      </c>
      <c r="M24" s="566">
        <f>IF(ISERROR(VLOOKUP(270600,'[4]손익(일반전기)'!$B$5:$C$1005,2,0)),0,VLOOKUP(270600,'[4]손익(일반전기)'!$B$5:$C$1005,2,0))+IF(ISERROR(VLOOKUP(270600,'[4]손익(일반전기)'!$E$5:$F$1005,2,0)),0,VLOOKUP(270600,'[4]손익(일반전기)'!$E$5:$F$1005,2,0))-(IF(ISERROR(VLOOKUP(253105,'[4]손익(일반전기)'!$B$5:$C$1005,2,0)),0,VLOOKUP(253105,'[4]손익(일반전기)'!$B$5:$C$1005,2,0))+IF(ISERROR(VLOOKUP(253105,'[4]손익(일반전기)'!$E$5:$F$1005,2,0)),0,VLOOKUP(253105,'[4]손익(일반전기)'!$E$5:$F$1005,2,0)))-(IF(ISERROR(VLOOKUP(253205,'[4]손익(일반전기)'!$B$5:$C$1005,2,0)),0,VLOOKUP(253205,'[4]손익(일반전기)'!$B$5:$C$1005,2,0))+IF(ISERROR(VLOOKUP(253205,'[4]손익(일반전기)'!$E$5:$F$1005,2,0)),0,VLOOKUP(253205,'[4]손익(일반전기)'!$E$5:$F$1005,2,0)))</f>
        <v>-17425</v>
      </c>
    </row>
    <row r="25" spans="1:13" ht="17.25" customHeight="1">
      <c r="A25" s="402">
        <v>6</v>
      </c>
      <c r="B25" s="79" t="s">
        <v>911</v>
      </c>
      <c r="C25" s="562"/>
      <c r="D25" s="404">
        <f>IF(ISERROR(VLOOKUP(274600,'[4]손익(일반)'!$B$5:$C$1005,2,0)),0,VLOOKUP(274600,'[4]손익(일반)'!$B$5:$C$1005,2,0))+IF(ISERROR(VLOOKUP(274600,'[4]손익(일반)'!$E$5:$F$1005,2,0)),0,VLOOKUP(274600,'[4]손익(일반)'!$E$5:$F$1005,2,0))-(IF(ISERROR(VLOOKUP(263610,'[4]손익(일반)'!$B$5:$C$1005,2,0)),0,VLOOKUP(263610,'[4]손익(일반)'!$B$5:$C$1005,2,0))+IF(ISERROR(VLOOKUP(263610,'[4]손익(일반)'!$E$5:$F$1005,2,0)),0,VLOOKUP(263610,'[4]손익(일반)'!$E$5:$F$1005,2,0)))</f>
        <v>0</v>
      </c>
      <c r="E25" s="567">
        <f>IF(ISERROR(VLOOKUP(274600,'[4]손익(일반전기)'!$B$5:$C$1005,2,0)),0,VLOOKUP(274600,'[4]손익(일반전기)'!$B$5:$C$1005,2,0))+IF(ISERROR(VLOOKUP(274600,'[4]손익(일반전기)'!$E$5:$F$1005,2,0)),0,VLOOKUP(274600,'[4]손익(일반전기)'!$E$5:$F$1005,2,0))-(IF(ISERROR(VLOOKUP(263610,'[4]손익(일반전기)'!$B$5:$C$1005,2,0)),0,VLOOKUP(263610,'[4]손익(일반전기)'!$B$5:$C$1005,2,0))+IF(ISERROR(VLOOKUP(263610,'[4]손익(일반전기)'!$E$5:$F$1005,2,0)),0,VLOOKUP(263610,'[4]손익(일반전기)'!$E$5:$F$1005,2,0)))</f>
        <v>0</v>
      </c>
      <c r="F25" s="255" t="s">
        <v>797</v>
      </c>
      <c r="G25" s="72" t="s">
        <v>781</v>
      </c>
      <c r="H25" s="560"/>
      <c r="I25" s="24">
        <f>SUM(I26:I58)</f>
        <v>4574874</v>
      </c>
      <c r="J25" s="24">
        <f>SUM(J26:J58)</f>
        <v>2328162</v>
      </c>
      <c r="L25" s="566">
        <f>IF(ISERROR(VLOOKUP(270950,'[4]손익(일반)'!$B$5:$C$1005,2,0)),0,VLOOKUP(270950,'[4]손익(일반)'!$B$5:$C$1005,2,0))+IF(ISERROR(VLOOKUP(270950,'[4]손익(일반)'!$E$5:$F$1005,2,0)),0,VLOOKUP(270950,'[4]손익(일반)'!$E$5:$F$1005,2,0))+IF(ISERROR(VLOOKUP(270960,'[4]손익(일반)'!$B$5:$C$1005,2,0)),0,VLOOKUP(270960,'[4]손익(일반)'!$B$5:$C$1005,2,0))+IF(ISERROR(VLOOKUP(270960,'[4]손익(일반)'!$E$5:$F$1005,2,0)),0,VLOOKUP(270960,'[4]손익(일반)'!$E$5:$F$1005,2,0))-(IF(ISERROR(VLOOKUP(253340,'[4]손익(일반)'!$B$5:$C$1005,2,0)),0,VLOOKUP(253340,'[4]손익(일반)'!$B$5:$C$1005,2,0))+IF(ISERROR(VLOOKUP(253340,'[4]손익(일반)'!$E$5:$F$1005,2,0)),0,VLOOKUP(253340,'[4]손익(일반)'!$E$5:$F$1005,2,0)))</f>
        <v>0</v>
      </c>
      <c r="M25" s="566">
        <f>IF(ISERROR(VLOOKUP(270950,'[4]손익(일반전기)'!$B$5:$C$1005,2,0)),0,VLOOKUP(270950,'[4]손익(일반전기)'!$B$5:$C$1005,2,0))+IF(ISERROR(VLOOKUP(270950,'[4]손익(일반전기)'!$E$5:$F$1005,2,0)),0,VLOOKUP(270950,'[4]손익(일반전기)'!$E$5:$F$1005,2,0))+IF(ISERROR(VLOOKUP(270960,'[4]손익(일반전기)'!$B$5:$C$1005,2,0)),0,VLOOKUP(270960,'[4]손익(일반전기)'!$B$5:$C$1005,2,0))+IF(ISERROR(VLOOKUP(270960,'[4]손익(일반전기)'!$E$5:$F$1005,2,0)),0,VLOOKUP(270960,'[4]손익(일반전기)'!$E$5:$F$1005,2,0))-(IF(ISERROR(VLOOKUP(253340,'[4]손익(일반전기)'!$B$5:$C$1005,2,0)),0,VLOOKUP(253340,'[4]손익(일반전기)'!$B$5:$C$1005,2,0))+IF(ISERROR(VLOOKUP(253340,'[4]손익(일반전기)'!$E$5:$F$1005,2,0)),0,VLOOKUP(253340,'[4]손익(일반전기)'!$E$5:$F$1005,2,0)))</f>
        <v>0</v>
      </c>
    </row>
    <row r="26" spans="1:13" ht="17.25" customHeight="1">
      <c r="A26" s="255" t="s">
        <v>647</v>
      </c>
      <c r="B26" s="72" t="s">
        <v>912</v>
      </c>
      <c r="C26" s="560"/>
      <c r="D26" s="24">
        <f>D7-D19</f>
        <v>2983711</v>
      </c>
      <c r="E26" s="24">
        <f>E7-E19</f>
        <v>2665431</v>
      </c>
      <c r="F26" s="390">
        <v>1</v>
      </c>
      <c r="G26" s="391" t="s">
        <v>391</v>
      </c>
      <c r="H26" s="561">
        <v>279100</v>
      </c>
      <c r="I26" s="394">
        <f>IF(ISERROR(VLOOKUP(H26,'[4]손익(일반)'!$B$5:$C$1005,2,0)),0,VLOOKUP(H26,'[4]손익(일반)'!$B$5:$C$1005,2,0))+IF(ISERROR(VLOOKUP(H26,'[4]손익(일반)'!$E$5:$F$1005,2,0)),0,VLOOKUP(H26,'[4]손익(일반)'!$E$5:$F$1005,2,0))</f>
        <v>240257</v>
      </c>
      <c r="J26" s="394">
        <f>IF(ISERROR(VLOOKUP(H26,'[4]손익(일반전기)'!$B$5:$C$1005,2,0)),0,VLOOKUP(H26,'[4]손익(일반전기)'!$B$5:$C$1005,2,0))+IF(ISERROR(VLOOKUP(H26,'[4]손익(일반전기)'!$E$5:$F$1005,2,0)),0,VLOOKUP(H26,'[4]손익(일반전기)'!$E$5:$F$1005,2,0))</f>
        <v>526475</v>
      </c>
    </row>
    <row r="27" spans="1:13" ht="17.25" customHeight="1">
      <c r="A27" s="255" t="s">
        <v>660</v>
      </c>
      <c r="B27" s="72" t="s">
        <v>758</v>
      </c>
      <c r="C27" s="560"/>
      <c r="D27" s="24">
        <f>SUM(D28:D37)</f>
        <v>4643090</v>
      </c>
      <c r="E27" s="24">
        <f>SUM(E28:E37)</f>
        <v>3824550</v>
      </c>
      <c r="F27" s="319">
        <v>2</v>
      </c>
      <c r="G27" s="65" t="s">
        <v>913</v>
      </c>
      <c r="H27" s="561">
        <v>279200</v>
      </c>
      <c r="I27" s="398">
        <f>IF(ISERROR(VLOOKUP(H27,'[4]손익(일반)'!$B$5:$C$1005,2,0)),0,VLOOKUP(H27,'[4]손익(일반)'!$B$5:$C$1005,2,0))+IF(ISERROR(VLOOKUP(H27,'[4]손익(일반)'!$E$5:$F$1005,2,0)),0,VLOOKUP(H27,'[4]손익(일반)'!$E$5:$F$1005,2,0))</f>
        <v>0</v>
      </c>
      <c r="J27" s="398">
        <f>IF(ISERROR(VLOOKUP(H27,'[4]손익(일반전기)'!$B$5:$C$1005,2,0)),0,VLOOKUP(H27,'[4]손익(일반전기)'!$B$5:$C$1005,2,0))+IF(ISERROR(VLOOKUP(H27,'[4]손익(일반전기)'!$E$5:$F$1005,2,0)),0,VLOOKUP(H27,'[4]손익(일반전기)'!$E$5:$F$1005,2,0))</f>
        <v>0</v>
      </c>
    </row>
    <row r="28" spans="1:13" ht="17.25" customHeight="1">
      <c r="A28" s="390">
        <v>1</v>
      </c>
      <c r="B28" s="391" t="s">
        <v>914</v>
      </c>
      <c r="C28" s="561">
        <v>276100</v>
      </c>
      <c r="D28" s="394">
        <f>IF(ISERROR(VLOOKUP(C28,'[4]손익(일반)'!$B$5:$C$1005,2,0)),0,VLOOKUP(C28,'[4]손익(일반)'!$B$5:$C$1005,2,0))+IF(ISERROR(VLOOKUP(C28,'[4]손익(일반)'!$E$5:$F$1005,2,0)),0,VLOOKUP(C28,'[4]손익(일반)'!$E$5:$F$1005,2,0))</f>
        <v>2057070</v>
      </c>
      <c r="E28" s="394">
        <f>IF(ISERROR(VLOOKUP(C28,'[4]손익(일반전기)'!$B$5:$C$1005,2,0)),0,VLOOKUP(C28,'[4]손익(일반전기)'!$B$5:$C$1005,2,0))+IF(ISERROR(VLOOKUP(C28,'[4]손익(일반전기)'!$E$5:$F$1005,2,0)),0,VLOOKUP(C28,'[4]손익(일반전기)'!$E$5:$F$1005,2,0))</f>
        <v>1981764</v>
      </c>
      <c r="F28" s="319">
        <v>3</v>
      </c>
      <c r="G28" s="65" t="s">
        <v>915</v>
      </c>
      <c r="H28" s="561">
        <v>279300</v>
      </c>
      <c r="I28" s="398">
        <f>IF(ISERROR(VLOOKUP(H28,'[4]손익(일반)'!$B$5:$C$1005,2,0)),0,VLOOKUP(H28,'[4]손익(일반)'!$B$5:$C$1005,2,0))+IF(ISERROR(VLOOKUP(H28,'[4]손익(일반)'!$E$5:$F$1005,2,0)),0,VLOOKUP(H28,'[4]손익(일반)'!$E$5:$F$1005,2,0))</f>
        <v>0</v>
      </c>
      <c r="J28" s="398">
        <f>IF(ISERROR(VLOOKUP(H28,'[4]손익(일반전기)'!$B$5:$C$1005,2,0)),0,VLOOKUP(H28,'[4]손익(일반전기)'!$B$5:$C$1005,2,0))+IF(ISERROR(VLOOKUP(H28,'[4]손익(일반전기)'!$E$5:$F$1005,2,0)),0,VLOOKUP(H28,'[4]손익(일반전기)'!$E$5:$F$1005,2,0))</f>
        <v>0</v>
      </c>
    </row>
    <row r="29" spans="1:13" ht="17.25" customHeight="1">
      <c r="A29" s="319">
        <v>2</v>
      </c>
      <c r="B29" s="65" t="s">
        <v>916</v>
      </c>
      <c r="C29" s="561">
        <v>276200</v>
      </c>
      <c r="D29" s="398">
        <f>IF(ISERROR(VLOOKUP(C29,'[4]손익(일반)'!$B$5:$C$1005,2,0)),0,VLOOKUP(C29,'[4]손익(일반)'!$B$5:$C$1005,2,0))+IF(ISERROR(VLOOKUP(C29,'[4]손익(일반)'!$E$5:$F$1005,2,0)),0,VLOOKUP(C29,'[4]손익(일반)'!$E$5:$F$1005,2,0))</f>
        <v>195101</v>
      </c>
      <c r="E29" s="398">
        <f>IF(ISERROR(VLOOKUP(C29,'[4]손익(일반전기)'!$B$5:$C$1005,2,0)),0,VLOOKUP(C29,'[4]손익(일반전기)'!$B$5:$C$1005,2,0))+IF(ISERROR(VLOOKUP(C29,'[4]손익(일반전기)'!$E$5:$F$1005,2,0)),0,VLOOKUP(C29,'[4]손익(일반전기)'!$E$5:$F$1005,2,0))</f>
        <v>0</v>
      </c>
      <c r="F29" s="319">
        <v>4</v>
      </c>
      <c r="G29" s="65" t="s">
        <v>917</v>
      </c>
      <c r="H29" s="561">
        <v>279400</v>
      </c>
      <c r="I29" s="398">
        <f>IF(ISERROR(VLOOKUP(H29,'[4]손익(일반)'!$B$5:$C$1005,2,0)),0,VLOOKUP(H29,'[4]손익(일반)'!$B$5:$C$1005,2,0))+IF(ISERROR(VLOOKUP(H29,'[4]손익(일반)'!$E$5:$F$1005,2,0)),0,VLOOKUP(H29,'[4]손익(일반)'!$E$5:$F$1005,2,0))</f>
        <v>0</v>
      </c>
      <c r="J29" s="398">
        <f>IF(ISERROR(VLOOKUP(H29,'[4]손익(일반전기)'!$B$5:$C$1005,2,0)),0,VLOOKUP(H29,'[4]손익(일반전기)'!$B$5:$C$1005,2,0))+IF(ISERROR(VLOOKUP(H29,'[4]손익(일반전기)'!$E$5:$F$1005,2,0)),0,VLOOKUP(H29,'[4]손익(일반전기)'!$E$5:$F$1005,2,0))</f>
        <v>0</v>
      </c>
    </row>
    <row r="30" spans="1:13" ht="17.25" customHeight="1">
      <c r="A30" s="319">
        <v>3</v>
      </c>
      <c r="B30" s="65" t="s">
        <v>918</v>
      </c>
      <c r="C30" s="561">
        <v>277700</v>
      </c>
      <c r="D30" s="398">
        <f>IF(ISERROR(VLOOKUP(C30,'[4]손익(일반)'!$B$5:$C$1005,2,0)),0,VLOOKUP(C30,'[4]손익(일반)'!$B$5:$C$1005,2,0))+IF(ISERROR(VLOOKUP(C30,'[4]손익(일반)'!$E$5:$F$1005,2,0)),0,VLOOKUP(C30,'[4]손익(일반)'!$E$5:$F$1005,2,0))</f>
        <v>0</v>
      </c>
      <c r="E30" s="398">
        <f>IF(ISERROR(VLOOKUP(C30,'[4]손익(일반전기)'!$B$5:$C$1005,2,0)),0,VLOOKUP(C30,'[4]손익(일반전기)'!$B$5:$C$1005,2,0))+IF(ISERROR(VLOOKUP(C30,'[4]손익(일반전기)'!$E$5:$F$1005,2,0)),0,VLOOKUP(C30,'[4]손익(일반전기)'!$E$5:$F$1005,2,0))</f>
        <v>0</v>
      </c>
      <c r="F30" s="319">
        <v>5</v>
      </c>
      <c r="G30" s="65" t="s">
        <v>919</v>
      </c>
      <c r="H30" s="561">
        <v>279500</v>
      </c>
      <c r="I30" s="398">
        <f>IF(ISERROR(VLOOKUP(H30,'[4]손익(일반)'!$B$5:$C$1005,2,0)),0,VLOOKUP(H30,'[4]손익(일반)'!$B$5:$C$1005,2,0))+IF(ISERROR(VLOOKUP(H30,'[4]손익(일반)'!$E$5:$F$1005,2,0)),0,VLOOKUP(H30,'[4]손익(일반)'!$E$5:$F$1005,2,0))</f>
        <v>0</v>
      </c>
      <c r="J30" s="398">
        <f>IF(ISERROR(VLOOKUP(H30,'[4]손익(일반전기)'!$B$5:$C$1005,2,0)),0,VLOOKUP(H30,'[4]손익(일반전기)'!$B$5:$C$1005,2,0))+IF(ISERROR(VLOOKUP(H30,'[4]손익(일반전기)'!$E$5:$F$1005,2,0)),0,VLOOKUP(H30,'[4]손익(일반전기)'!$E$5:$F$1005,2,0))</f>
        <v>0</v>
      </c>
    </row>
    <row r="31" spans="1:13" ht="17.25" customHeight="1">
      <c r="A31" s="319">
        <v>4</v>
      </c>
      <c r="B31" s="65" t="s">
        <v>477</v>
      </c>
      <c r="C31" s="561">
        <v>276300</v>
      </c>
      <c r="D31" s="398">
        <f>IF(ISERROR(VLOOKUP(C31,'[4]손익(일반)'!$B$5:$C$1005,2,0)),0,VLOOKUP(C31,'[4]손익(일반)'!$B$5:$C$1005,2,0))+IF(ISERROR(VLOOKUP(C31,'[4]손익(일반)'!$E$5:$F$1005,2,0)),0,VLOOKUP(C31,'[4]손익(일반)'!$E$5:$F$1005,2,0))</f>
        <v>25093</v>
      </c>
      <c r="E31" s="398">
        <f>IF(ISERROR(VLOOKUP(C31,'[4]손익(일반전기)'!$B$5:$C$1005,2,0)),0,VLOOKUP(C31,'[4]손익(일반전기)'!$B$5:$C$1005,2,0))+IF(ISERROR(VLOOKUP(C31,'[4]손익(일반전기)'!$E$5:$F$1005,2,0)),0,VLOOKUP(C31,'[4]손익(일반전기)'!$E$5:$F$1005,2,0))</f>
        <v>18121</v>
      </c>
      <c r="F31" s="319">
        <v>6</v>
      </c>
      <c r="G31" s="65" t="s">
        <v>920</v>
      </c>
      <c r="H31" s="561">
        <v>279600</v>
      </c>
      <c r="I31" s="398">
        <f>IF(ISERROR(VLOOKUP(H31,'[4]손익(일반)'!$B$5:$C$1005,2,0)),0,VLOOKUP(H31,'[4]손익(일반)'!$B$5:$C$1005,2,0))+IF(ISERROR(VLOOKUP(H31,'[4]손익(일반)'!$E$5:$F$1005,2,0)),0,VLOOKUP(H31,'[4]손익(일반)'!$E$5:$F$1005,2,0))</f>
        <v>0</v>
      </c>
      <c r="J31" s="398">
        <f>IF(ISERROR(VLOOKUP(H31,'[4]손익(일반전기)'!$B$5:$C$1005,2,0)),0,VLOOKUP(H31,'[4]손익(일반전기)'!$B$5:$C$1005,2,0))+IF(ISERROR(VLOOKUP(H31,'[4]손익(일반전기)'!$E$5:$F$1005,2,0)),0,VLOOKUP(H31,'[4]손익(일반전기)'!$E$5:$F$1005,2,0))</f>
        <v>0</v>
      </c>
    </row>
    <row r="32" spans="1:13" ht="17.25" customHeight="1">
      <c r="A32" s="319">
        <v>5</v>
      </c>
      <c r="B32" s="65" t="s">
        <v>281</v>
      </c>
      <c r="C32" s="561">
        <v>276400</v>
      </c>
      <c r="D32" s="398">
        <f>IF(ISERROR(VLOOKUP(C32,'[4]손익(일반)'!$B$5:$C$1005,2,0)),0,VLOOKUP(C32,'[4]손익(일반)'!$B$5:$C$1005,2,0))+IF(ISERROR(VLOOKUP(C32,'[4]손익(일반)'!$E$5:$F$1005,2,0)),0,VLOOKUP(C32,'[4]손익(일반)'!$E$5:$F$1005,2,0))</f>
        <v>0</v>
      </c>
      <c r="E32" s="398">
        <f>IF(ISERROR(VLOOKUP(C32,'[4]손익(일반전기)'!$B$5:$C$1005,2,0)),0,VLOOKUP(C32,'[4]손익(일반전기)'!$B$5:$C$1005,2,0))+IF(ISERROR(VLOOKUP(C32,'[4]손익(일반전기)'!$E$5:$F$1005,2,0)),0,VLOOKUP(C32,'[4]손익(일반전기)'!$E$5:$F$1005,2,0))</f>
        <v>141</v>
      </c>
      <c r="F32" s="319">
        <v>7</v>
      </c>
      <c r="G32" s="65" t="s">
        <v>921</v>
      </c>
      <c r="H32" s="561">
        <v>279700</v>
      </c>
      <c r="I32" s="398">
        <f>IF(ISERROR(VLOOKUP(H32,'[4]손익(일반)'!$B$5:$C$1005,2,0)),0,VLOOKUP(H32,'[4]손익(일반)'!$B$5:$C$1005,2,0))+IF(ISERROR(VLOOKUP(H32,'[4]손익(일반)'!$E$5:$F$1005,2,0)),0,VLOOKUP(H32,'[4]손익(일반)'!$E$5:$F$1005,2,0))</f>
        <v>0</v>
      </c>
      <c r="J32" s="398">
        <f>IF(ISERROR(VLOOKUP(H32,'[4]손익(일반전기)'!$B$5:$C$1005,2,0)),0,VLOOKUP(H32,'[4]손익(일반전기)'!$B$5:$C$1005,2,0))+IF(ISERROR(VLOOKUP(H32,'[4]손익(일반전기)'!$E$5:$F$1005,2,0)),0,VLOOKUP(H32,'[4]손익(일반전기)'!$E$5:$F$1005,2,0))</f>
        <v>0</v>
      </c>
    </row>
    <row r="33" spans="1:10" ht="17.25" customHeight="1">
      <c r="A33" s="319">
        <v>6</v>
      </c>
      <c r="B33" s="65" t="s">
        <v>283</v>
      </c>
      <c r="C33" s="561">
        <v>276500</v>
      </c>
      <c r="D33" s="398">
        <f>IF(ISERROR(VLOOKUP(C33,'[4]손익(일반)'!$B$5:$C$1005,2,0)),0,VLOOKUP(C33,'[4]손익(일반)'!$B$5:$C$1005,2,0))+IF(ISERROR(VLOOKUP(C33,'[4]손익(일반)'!$E$5:$F$1005,2,0)),0,VLOOKUP(C33,'[4]손익(일반)'!$E$5:$F$1005,2,0))</f>
        <v>34000</v>
      </c>
      <c r="E33" s="398">
        <f>IF(ISERROR(VLOOKUP(C33,'[4]손익(일반전기)'!$B$5:$C$1005,2,0)),0,VLOOKUP(C33,'[4]손익(일반전기)'!$B$5:$C$1005,2,0))+IF(ISERROR(VLOOKUP(C33,'[4]손익(일반전기)'!$E$5:$F$1005,2,0)),0,VLOOKUP(C33,'[4]손익(일반전기)'!$E$5:$F$1005,2,0))</f>
        <v>100000</v>
      </c>
      <c r="F33" s="319">
        <v>8</v>
      </c>
      <c r="G33" s="65" t="s">
        <v>922</v>
      </c>
      <c r="H33" s="561">
        <v>279800</v>
      </c>
      <c r="I33" s="398">
        <f>IF(ISERROR(VLOOKUP(H33,'[4]손익(일반)'!$B$5:$C$1005,2,0)),0,VLOOKUP(H33,'[4]손익(일반)'!$B$5:$C$1005,2,0))+IF(ISERROR(VLOOKUP(H33,'[4]손익(일반)'!$E$5:$F$1005,2,0)),0,VLOOKUP(H33,'[4]손익(일반)'!$E$5:$F$1005,2,0))</f>
        <v>0</v>
      </c>
      <c r="J33" s="398">
        <f>IF(ISERROR(VLOOKUP(H33,'[4]손익(일반전기)'!$B$5:$C$1005,2,0)),0,VLOOKUP(H33,'[4]손익(일반전기)'!$B$5:$C$1005,2,0))+IF(ISERROR(VLOOKUP(H33,'[4]손익(일반전기)'!$E$5:$F$1005,2,0)),0,VLOOKUP(H33,'[4]손익(일반전기)'!$E$5:$F$1005,2,0))</f>
        <v>0</v>
      </c>
    </row>
    <row r="34" spans="1:10" ht="17.25" customHeight="1">
      <c r="A34" s="319">
        <v>7</v>
      </c>
      <c r="B34" s="65" t="s">
        <v>286</v>
      </c>
      <c r="C34" s="561">
        <v>276600</v>
      </c>
      <c r="D34" s="398">
        <f>IF(ISERROR(VLOOKUP(C34,'[4]손익(일반)'!$B$5:$C$1005,2,0)),0,VLOOKUP(C34,'[4]손익(일반)'!$B$5:$C$1005,2,0))+IF(ISERROR(VLOOKUP(C34,'[4]손익(일반)'!$E$5:$F$1005,2,0)),0,VLOOKUP(C34,'[4]손익(일반)'!$E$5:$F$1005,2,0))</f>
        <v>351571</v>
      </c>
      <c r="E34" s="398">
        <f>IF(ISERROR(VLOOKUP(C34,'[4]손익(일반전기)'!$B$5:$C$1005,2,0)),0,VLOOKUP(C34,'[4]손익(일반전기)'!$B$5:$C$1005,2,0))+IF(ISERROR(VLOOKUP(C34,'[4]손익(일반전기)'!$E$5:$F$1005,2,0)),0,VLOOKUP(C34,'[4]손익(일반전기)'!$E$5:$F$1005,2,0))</f>
        <v>366370</v>
      </c>
      <c r="F34" s="319">
        <v>9</v>
      </c>
      <c r="G34" s="65" t="s">
        <v>412</v>
      </c>
      <c r="H34" s="561">
        <v>279900</v>
      </c>
      <c r="I34" s="398">
        <f>IF(ISERROR(VLOOKUP(H34,'[4]손익(일반)'!$B$5:$C$1005,2,0)),0,VLOOKUP(H34,'[4]손익(일반)'!$B$5:$C$1005,2,0))+IF(ISERROR(VLOOKUP(H34,'[4]손익(일반)'!$E$5:$F$1005,2,0)),0,VLOOKUP(H34,'[4]손익(일반)'!$E$5:$F$1005,2,0))</f>
        <v>0</v>
      </c>
      <c r="J34" s="398">
        <f>IF(ISERROR(VLOOKUP(H34,'[4]손익(일반전기)'!$B$5:$C$1005,2,0)),0,VLOOKUP(H34,'[4]손익(일반전기)'!$B$5:$C$1005,2,0))+IF(ISERROR(VLOOKUP(H34,'[4]손익(일반전기)'!$E$5:$F$1005,2,0)),0,VLOOKUP(H34,'[4]손익(일반전기)'!$E$5:$F$1005,2,0))</f>
        <v>0</v>
      </c>
    </row>
    <row r="35" spans="1:10" ht="17.25" customHeight="1">
      <c r="A35" s="319">
        <v>8</v>
      </c>
      <c r="B35" s="65" t="s">
        <v>288</v>
      </c>
      <c r="C35" s="561">
        <v>276700</v>
      </c>
      <c r="D35" s="398">
        <f>IF(ISERROR(VLOOKUP(C35,'[4]손익(일반)'!$B$5:$C$1005,2,0)),0,VLOOKUP(C35,'[4]손익(일반)'!$B$5:$C$1005,2,0))+IF(ISERROR(VLOOKUP(C35,'[4]손익(일반)'!$E$5:$F$1005,2,0)),0,VLOOKUP(C35,'[4]손익(일반)'!$E$5:$F$1005,2,0))</f>
        <v>5059</v>
      </c>
      <c r="E35" s="398">
        <f>IF(ISERROR(VLOOKUP(C35,'[4]손익(일반전기)'!$B$5:$C$1005,2,0)),0,VLOOKUP(C35,'[4]손익(일반전기)'!$B$5:$C$1005,2,0))+IF(ISERROR(VLOOKUP(C35,'[4]손익(일반전기)'!$E$5:$F$1005,2,0)),0,VLOOKUP(C35,'[4]손익(일반전기)'!$E$5:$F$1005,2,0))</f>
        <v>5059</v>
      </c>
      <c r="F35" s="319">
        <v>10</v>
      </c>
      <c r="G35" s="65" t="s">
        <v>414</v>
      </c>
      <c r="H35" s="561">
        <v>280000</v>
      </c>
      <c r="I35" s="398">
        <f>IF(ISERROR(VLOOKUP(H35,'[4]손익(일반)'!$B$5:$C$1005,2,0)),0,VLOOKUP(H35,'[4]손익(일반)'!$B$5:$C$1005,2,0))+IF(ISERROR(VLOOKUP(H35,'[4]손익(일반)'!$E$5:$F$1005,2,0)),0,VLOOKUP(H35,'[4]손익(일반)'!$E$5:$F$1005,2,0))</f>
        <v>56</v>
      </c>
      <c r="J35" s="398">
        <f>IF(ISERROR(VLOOKUP(H35,'[4]손익(일반전기)'!$B$5:$C$1005,2,0)),0,VLOOKUP(H35,'[4]손익(일반전기)'!$B$5:$C$1005,2,0))+IF(ISERROR(VLOOKUP(H35,'[4]손익(일반전기)'!$E$5:$F$1005,2,0)),0,VLOOKUP(H35,'[4]손익(일반전기)'!$E$5:$F$1005,2,0))</f>
        <v>4863</v>
      </c>
    </row>
    <row r="36" spans="1:10" ht="17.25" customHeight="1">
      <c r="A36" s="319">
        <v>9</v>
      </c>
      <c r="B36" s="65" t="s">
        <v>290</v>
      </c>
      <c r="C36" s="562"/>
      <c r="D36" s="398">
        <f>IF(ISERROR(VLOOKUP(276800,'[4]손익(일반)'!$B$5:$C$1005,2,0)),0,VLOOKUP(276800,'[4]손익(일반)'!$B$5:$C$1005,2,0))+IF(ISERROR(VLOOKUP(276800,'[4]손익(일반)'!$E$5:$F$1005,2,0)),0,VLOOKUP(276800,'[4]손익(일반)'!$E$5:$F$1005,2,0))-((IF(ISERROR(VLOOKUP(263600,'[4]손익(일반)'!$B$5:$C$1005,2,0)),0,VLOOKUP(263600,'[4]손익(일반)'!$B$5:$C$1005,2,0))+IF(ISERROR(VLOOKUP(263600,'[4]손익(일반)'!$E$5:$F$1005,2,0)),0,VLOOKUP(263600,'[4]손익(일반)'!$E$5:$F$1005,2,0)))-(IF(ISERROR(VLOOKUP(263609,'[4]손익(일반)'!$B$5:$C$1005,2,0)),0,VLOOKUP(263609,'[4]손익(일반)'!$B$5:$C$1005,2,0))+IF(ISERROR(VLOOKUP(263609,'[4]손익(일반)'!$E$5:$F$1005,2,0)),0,VLOOKUP(263609,'[4]손익(일반)'!$E$5:$F$1005,2,0)))-(IF(ISERROR(VLOOKUP(263610,'[4]손익(일반)'!$B$5:$C$1005,2,0)),0,VLOOKUP(263610,'[4]손익(일반)'!$B$5:$C$1005,2,0))+IF(ISERROR(VLOOKUP(263610,'[4]손익(일반)'!$E$5:$F$1005,2,0)),0,VLOOKUP(263610,'[4]손익(일반)'!$E$5:$F$1005,2,0))))</f>
        <v>1066543</v>
      </c>
      <c r="E36" s="398">
        <f>IF(ISERROR(VLOOKUP(276800,'[4]손익(일반전기)'!$B$5:$C$1005,2,0)),0,VLOOKUP(276800,'[4]손익(일반전기)'!$B$5:$C$1005,2,0))+IF(ISERROR(VLOOKUP(276800,'[4]손익(일반전기)'!$E$5:$F$1005,2,0)),0,VLOOKUP(276800,'[4]손익(일반전기)'!$E$5:$F$1005,2,0))-((IF(ISERROR(VLOOKUP(263600,'[4]손익(일반전기)'!$B$5:$C$1005,2,0)),0,VLOOKUP(263600,'[4]손익(일반전기)'!$B$5:$C$1005,2,0))+IF(ISERROR(VLOOKUP(263600,'[4]손익(일반전기)'!$E$5:$F$1005,2,0)),0,VLOOKUP(263600,'[4]손익(일반전기)'!$E$5:$F$1005,2,0)))-(IF(ISERROR(VLOOKUP(263609,'[4]손익(일반전기)'!$B$5:$C$1005,2,0)),0,VLOOKUP(263609,'[4]손익(일반전기)'!$B$5:$C$1005,2,0))+IF(ISERROR(VLOOKUP(263609,'[4]손익(일반전기)'!$E$5:$F$1005,2,0)),0,VLOOKUP(263609,'[4]손익(일반전기)'!$E$5:$F$1005,2,0)))-(IF(ISERROR(VLOOKUP(263610,'[4]손익(일반전기)'!$B$5:$C$1005,2,0)),0,VLOOKUP(263610,'[4]손익(일반전기)'!$B$5:$C$1005,2,0))+IF(ISERROR(VLOOKUP(263610,'[4]손익(일반전기)'!$E$5:$F$1005,2,0)),0,VLOOKUP(263610,'[4]손익(일반전기)'!$E$5:$F$1005,2,0))))</f>
        <v>561635</v>
      </c>
      <c r="F36" s="319">
        <v>11</v>
      </c>
      <c r="G36" s="65" t="s">
        <v>923</v>
      </c>
      <c r="H36" s="561">
        <v>280100</v>
      </c>
      <c r="I36" s="398">
        <f>IF(ISERROR(VLOOKUP(H36,'[4]손익(일반)'!$B$5:$C$1005,2,0)),0,VLOOKUP(H36,'[4]손익(일반)'!$B$5:$C$1005,2,0))+IF(ISERROR(VLOOKUP(H36,'[4]손익(일반)'!$E$5:$F$1005,2,0)),0,VLOOKUP(H36,'[4]손익(일반)'!$E$5:$F$1005,2,0))</f>
        <v>0</v>
      </c>
      <c r="J36" s="398">
        <f>IF(ISERROR(VLOOKUP(H36,'[4]손익(일반전기)'!$B$5:$C$1005,2,0)),0,VLOOKUP(H36,'[4]손익(일반전기)'!$B$5:$C$1005,2,0))+IF(ISERROR(VLOOKUP(H36,'[4]손익(일반전기)'!$E$5:$F$1005,2,0)),0,VLOOKUP(H36,'[4]손익(일반전기)'!$E$5:$F$1005,2,0))</f>
        <v>0</v>
      </c>
    </row>
    <row r="37" spans="1:10" ht="17.25" customHeight="1">
      <c r="A37" s="402">
        <v>10</v>
      </c>
      <c r="B37" s="79" t="s">
        <v>292</v>
      </c>
      <c r="C37" s="561">
        <v>278000</v>
      </c>
      <c r="D37" s="404">
        <f>IF(ISERROR(VLOOKUP(C37,'[4]손익(일반)'!$B$5:$C$1005,2,0)),0,VLOOKUP(C37,'[4]손익(일반)'!$B$5:$C$1005,2,0))+IF(ISERROR(VLOOKUP(C37,'[4]손익(일반)'!$E$5:$F$1005,2,0)),0,VLOOKUP(C37,'[4]손익(일반)'!$E$5:$F$1005,2,0))</f>
        <v>908653</v>
      </c>
      <c r="E37" s="404">
        <f>IF(ISERROR(VLOOKUP(C37,'[4]손익(일반전기)'!$B$5:$C$1005,2,0)),0,VLOOKUP(C37,'[4]손익(일반전기)'!$B$5:$C$1005,2,0))+IF(ISERROR(VLOOKUP(C37,'[4]손익(일반전기)'!$E$5:$F$1005,2,0)),0,VLOOKUP(C37,'[4]손익(일반전기)'!$E$5:$F$1005,2,0))</f>
        <v>791460</v>
      </c>
      <c r="F37" s="319">
        <v>12</v>
      </c>
      <c r="G37" s="65" t="s">
        <v>924</v>
      </c>
      <c r="H37" s="561">
        <v>280300</v>
      </c>
      <c r="I37" s="398">
        <f>IF(ISERROR(VLOOKUP(H37,'[4]손익(일반)'!$B$5:$C$1005,2,0)),0,VLOOKUP(H37,'[4]손익(일반)'!$B$5:$C$1005,2,0))+IF(ISERROR(VLOOKUP(H37,'[4]손익(일반)'!$E$5:$F$1005,2,0)),0,VLOOKUP(H37,'[4]손익(일반)'!$E$5:$F$1005,2,0))</f>
        <v>10</v>
      </c>
      <c r="J37" s="398">
        <f>IF(ISERROR(VLOOKUP(H37,'[4]손익(일반전기)'!$B$5:$C$1005,2,0)),0,VLOOKUP(H37,'[4]손익(일반전기)'!$B$5:$C$1005,2,0))+IF(ISERROR(VLOOKUP(H37,'[4]손익(일반전기)'!$E$5:$F$1005,2,0)),0,VLOOKUP(H37,'[4]손익(일반전기)'!$E$5:$F$1005,2,0))</f>
        <v>200</v>
      </c>
    </row>
    <row r="38" spans="1:10" ht="17.25" customHeight="1">
      <c r="A38" s="255" t="s">
        <v>190</v>
      </c>
      <c r="B38" s="72" t="s">
        <v>925</v>
      </c>
      <c r="C38" s="560"/>
      <c r="D38" s="24">
        <f>D39</f>
        <v>797575</v>
      </c>
      <c r="E38" s="24">
        <f>E39</f>
        <v>611721</v>
      </c>
      <c r="F38" s="319">
        <v>13</v>
      </c>
      <c r="G38" s="65" t="s">
        <v>784</v>
      </c>
      <c r="H38" s="561">
        <v>280400</v>
      </c>
      <c r="I38" s="398">
        <f>IF(ISERROR(VLOOKUP(H38,'[4]손익(일반)'!$B$5:$C$1005,2,0)),0,VLOOKUP(H38,'[4]손익(일반)'!$B$5:$C$1005,2,0))+IF(ISERROR(VLOOKUP(H38,'[4]손익(일반)'!$E$5:$F$1005,2,0)),0,VLOOKUP(H38,'[4]손익(일반)'!$E$5:$F$1005,2,0))</f>
        <v>0</v>
      </c>
      <c r="J38" s="398">
        <f>IF(ISERROR(VLOOKUP(H38,'[4]손익(일반전기)'!$B$5:$C$1005,2,0)),0,VLOOKUP(H38,'[4]손익(일반전기)'!$B$5:$C$1005,2,0))+IF(ISERROR(VLOOKUP(H38,'[4]손익(일반전기)'!$E$5:$F$1005,2,0)),0,VLOOKUP(H38,'[4]손익(일반전기)'!$E$5:$F$1005,2,0))</f>
        <v>0</v>
      </c>
    </row>
    <row r="39" spans="1:10" ht="17.25" customHeight="1">
      <c r="A39" s="172">
        <v>1</v>
      </c>
      <c r="B39" s="164" t="s">
        <v>926</v>
      </c>
      <c r="C39" s="561">
        <v>266100</v>
      </c>
      <c r="D39" s="443">
        <f>IF(ISERROR(VLOOKUP(C39,'[4]손익(일반)'!$B$5:$C$1005,2,0)),0,VLOOKUP(C39,'[4]손익(일반)'!$B$5:$C$1005,2,0))+IF(ISERROR(VLOOKUP(C39,'[4]손익(일반)'!$E$5:$F$1005,2,0)),0,VLOOKUP(C39,'[4]손익(일반)'!$E$5:$F$1005,2,0))</f>
        <v>797575</v>
      </c>
      <c r="E39" s="443">
        <f>IF(ISERROR(VLOOKUP(C39,'[4]손익(일반전기)'!$B$5:$C$1005,2,0)),0,VLOOKUP(C39,'[4]손익(일반전기)'!$B$5:$C$1005,2,0))+IF(ISERROR(VLOOKUP(C39,'[4]손익(일반전기)'!$E$5:$F$1005,2,0)),0,VLOOKUP(C39,'[4]손익(일반전기)'!$E$5:$F$1005,2,0))</f>
        <v>611721</v>
      </c>
      <c r="F39" s="319">
        <v>14</v>
      </c>
      <c r="G39" s="65" t="s">
        <v>927</v>
      </c>
      <c r="H39" s="561">
        <v>280600</v>
      </c>
      <c r="I39" s="398">
        <f>IF(ISERROR(VLOOKUP(H39,'[4]손익(일반)'!$B$5:$C$1005,2,0)),0,VLOOKUP(H39,'[4]손익(일반)'!$B$5:$C$1005,2,0))+IF(ISERROR(VLOOKUP(H39,'[4]손익(일반)'!$E$5:$F$1005,2,0)),0,VLOOKUP(H39,'[4]손익(일반)'!$E$5:$F$1005,2,0))</f>
        <v>0</v>
      </c>
      <c r="J39" s="398">
        <f>IF(ISERROR(VLOOKUP(H39,'[4]손익(일반전기)'!$B$5:$C$1005,2,0)),0,VLOOKUP(H39,'[4]손익(일반전기)'!$B$5:$C$1005,2,0))+IF(ISERROR(VLOOKUP(H39,'[4]손익(일반전기)'!$E$5:$F$1005,2,0)),0,VLOOKUP(H39,'[4]손익(일반전기)'!$E$5:$F$1005,2,0))</f>
        <v>0</v>
      </c>
    </row>
    <row r="40" spans="1:10" ht="17.25" customHeight="1">
      <c r="A40" s="255" t="s">
        <v>678</v>
      </c>
      <c r="B40" s="72" t="s">
        <v>928</v>
      </c>
      <c r="C40" s="560"/>
      <c r="D40" s="24">
        <f>SUM(D26+D38)-SUM(D27)</f>
        <v>-861804</v>
      </c>
      <c r="E40" s="24">
        <f>SUM(E26+E38)-SUM(E27)</f>
        <v>-547398</v>
      </c>
      <c r="F40" s="319">
        <v>15</v>
      </c>
      <c r="G40" s="65" t="s">
        <v>426</v>
      </c>
      <c r="H40" s="561">
        <v>280700</v>
      </c>
      <c r="I40" s="398">
        <f>IF(ISERROR(VLOOKUP(H40,'[4]손익(일반)'!$B$5:$C$1005,2,0)),0,VLOOKUP(H40,'[4]손익(일반)'!$B$5:$C$1005,2,0))+IF(ISERROR(VLOOKUP(H40,'[4]손익(일반)'!$E$5:$F$1005,2,0)),0,VLOOKUP(H40,'[4]손익(일반)'!$E$5:$F$1005,2,0))</f>
        <v>0</v>
      </c>
      <c r="J40" s="398">
        <f>IF(ISERROR(VLOOKUP(H40,'[4]손익(일반전기)'!$B$5:$C$1005,2,0)),0,VLOOKUP(H40,'[4]손익(일반전기)'!$B$5:$C$1005,2,0))+IF(ISERROR(VLOOKUP(H40,'[4]손익(일반전기)'!$E$5:$F$1005,2,0)),0,VLOOKUP(H40,'[4]손익(일반전기)'!$E$5:$F$1005,2,0))</f>
        <v>0</v>
      </c>
    </row>
    <row r="41" spans="1:10" ht="17.25" customHeight="1">
      <c r="A41" s="255" t="s">
        <v>727</v>
      </c>
      <c r="B41" s="72" t="s">
        <v>929</v>
      </c>
      <c r="C41" s="563">
        <v>256000</v>
      </c>
      <c r="D41" s="24">
        <f>IF(ISERROR(VLOOKUP(C41,'[4]손익(일반)'!$B$5:$C$1005,2,0)),0,VLOOKUP(C41,'[4]손익(일반)'!$B$5:$C$1005,2,0))+IF(ISERROR(VLOOKUP(C41,'[4]손익(일반)'!$E$5:$F$1005,2,0)),0,VLOOKUP(C41,'[4]손익(일반)'!$E$5:$F$1005,2,0))</f>
        <v>134635</v>
      </c>
      <c r="E41" s="24">
        <f>IF(ISERROR(VLOOKUP(C41,'[4]손익(일반전기)'!$B$5:$C$1005,2,0)),0,VLOOKUP(C41,'[4]손익(일반전기)'!$B$5:$C$1005,2,0))+IF(ISERROR(VLOOKUP(C41,'[4]손익(일반전기)'!$E$5:$F$1005,2,0)),0,VLOOKUP(C41,'[4]손익(일반전기)'!$E$5:$F$1005,2,0))</f>
        <v>87721</v>
      </c>
      <c r="F41" s="319">
        <v>16</v>
      </c>
      <c r="G41" s="65" t="s">
        <v>428</v>
      </c>
      <c r="H41" s="561">
        <v>280800</v>
      </c>
      <c r="I41" s="398">
        <f>IF(ISERROR(VLOOKUP(H41,'[4]손익(일반)'!$B$5:$C$1005,2,0)),0,VLOOKUP(H41,'[4]손익(일반)'!$B$5:$C$1005,2,0))+IF(ISERROR(VLOOKUP(H41,'[4]손익(일반)'!$E$5:$F$1005,2,0)),0,VLOOKUP(H41,'[4]손익(일반)'!$E$5:$F$1005,2,0))</f>
        <v>0</v>
      </c>
      <c r="J41" s="398">
        <f>IF(ISERROR(VLOOKUP(H41,'[4]손익(일반전기)'!$B$5:$C$1005,2,0)),0,VLOOKUP(H41,'[4]손익(일반전기)'!$B$5:$C$1005,2,0))+IF(ISERROR(VLOOKUP(H41,'[4]손익(일반전기)'!$E$5:$F$1005,2,0)),0,VLOOKUP(H41,'[4]손익(일반전기)'!$E$5:$F$1005,2,0))</f>
        <v>0</v>
      </c>
    </row>
    <row r="42" spans="1:10" ht="17.25" customHeight="1">
      <c r="A42" s="255" t="s">
        <v>743</v>
      </c>
      <c r="B42" s="72" t="s">
        <v>930</v>
      </c>
      <c r="C42" s="560"/>
      <c r="D42" s="24">
        <f>SUM(D43:D49)</f>
        <v>1248592</v>
      </c>
      <c r="E42" s="24">
        <f>SUM(E43:E49)</f>
        <v>977963</v>
      </c>
      <c r="F42" s="319">
        <v>17</v>
      </c>
      <c r="G42" s="65" t="s">
        <v>931</v>
      </c>
      <c r="H42" s="561">
        <v>280900</v>
      </c>
      <c r="I42" s="398">
        <f>IF(ISERROR(VLOOKUP(H42,'[4]손익(일반)'!$B$5:$C$1005,2,0)),0,VLOOKUP(H42,'[4]손익(일반)'!$B$5:$C$1005,2,0))+IF(ISERROR(VLOOKUP(H42,'[4]손익(일반)'!$E$5:$F$1005,2,0)),0,VLOOKUP(H42,'[4]손익(일반)'!$E$5:$F$1005,2,0))</f>
        <v>0</v>
      </c>
      <c r="J42" s="398">
        <f>IF(ISERROR(VLOOKUP(H42,'[4]손익(일반전기)'!$B$5:$C$1005,2,0)),0,VLOOKUP(H42,'[4]손익(일반전기)'!$B$5:$C$1005,2,0))+IF(ISERROR(VLOOKUP(H42,'[4]손익(일반전기)'!$E$5:$F$1005,2,0)),0,VLOOKUP(H42,'[4]손익(일반전기)'!$E$5:$F$1005,2,0))</f>
        <v>0</v>
      </c>
    </row>
    <row r="43" spans="1:10" ht="17.25" customHeight="1">
      <c r="A43" s="390">
        <v>1</v>
      </c>
      <c r="B43" s="391" t="s">
        <v>300</v>
      </c>
      <c r="C43" s="561">
        <v>275100</v>
      </c>
      <c r="D43" s="394">
        <f>IF(ISERROR(VLOOKUP(C43,'[4]손익(일반)'!$B$5:$C$1005,2,0)),0,VLOOKUP(C43,'[4]손익(일반)'!$B$5:$C$1005,2,0))+IF(ISERROR(VLOOKUP(C43,'[4]손익(일반)'!$E$5:$F$1005,2,0)),0,VLOOKUP(C43,'[4]손익(일반)'!$E$5:$F$1005,2,0))</f>
        <v>31800</v>
      </c>
      <c r="E43" s="394">
        <f>IF(ISERROR(VLOOKUP(C43,'[4]손익(일반전기)'!$B$5:$C$1005,2,0)),0,VLOOKUP(C43,'[4]손익(일반전기)'!$B$5:$C$1005,2,0))+IF(ISERROR(VLOOKUP(C43,'[4]손익(일반전기)'!$E$5:$F$1005,2,0)),0,VLOOKUP(C43,'[4]손익(일반전기)'!$E$5:$F$1005,2,0))</f>
        <v>40900</v>
      </c>
      <c r="F43" s="319">
        <v>18</v>
      </c>
      <c r="G43" s="65" t="s">
        <v>932</v>
      </c>
      <c r="H43" s="561">
        <v>281100</v>
      </c>
      <c r="I43" s="398">
        <f>IF(ISERROR(VLOOKUP(H43,'[4]손익(일반)'!$B$5:$C$1005,2,0)),0,VLOOKUP(H43,'[4]손익(일반)'!$B$5:$C$1005,2,0))+IF(ISERROR(VLOOKUP(H43,'[4]손익(일반)'!$E$5:$F$1005,2,0)),0,VLOOKUP(H43,'[4]손익(일반)'!$E$5:$F$1005,2,0))</f>
        <v>0</v>
      </c>
      <c r="J43" s="398">
        <f>IF(ISERROR(VLOOKUP(H43,'[4]손익(일반전기)'!$B$5:$C$1005,2,0)),0,VLOOKUP(H43,'[4]손익(일반전기)'!$B$5:$C$1005,2,0))+IF(ISERROR(VLOOKUP(H43,'[4]손익(일반전기)'!$E$5:$F$1005,2,0)),0,VLOOKUP(H43,'[4]손익(일반전기)'!$E$5:$F$1005,2,0))</f>
        <v>0</v>
      </c>
    </row>
    <row r="44" spans="1:10" ht="17.25" customHeight="1">
      <c r="A44" s="319">
        <v>2</v>
      </c>
      <c r="B44" s="65" t="s">
        <v>302</v>
      </c>
      <c r="C44" s="561">
        <v>275200</v>
      </c>
      <c r="D44" s="398">
        <f>IF(ISERROR(VLOOKUP(C44,'[4]손익(일반)'!$B$5:$C$1005,2,0)),0,VLOOKUP(C44,'[4]손익(일반)'!$B$5:$C$1005,2,0))+IF(ISERROR(VLOOKUP(C44,'[4]손익(일반)'!$E$5:$F$1005,2,0)),0,VLOOKUP(C44,'[4]손익(일반)'!$E$5:$F$1005,2,0))</f>
        <v>1005455</v>
      </c>
      <c r="E44" s="398">
        <f>IF(ISERROR(VLOOKUP(C44,'[4]손익(일반전기)'!$B$5:$C$1005,2,0)),0,VLOOKUP(C44,'[4]손익(일반전기)'!$B$5:$C$1005,2,0))+IF(ISERROR(VLOOKUP(C44,'[4]손익(일반전기)'!$E$5:$F$1005,2,0)),0,VLOOKUP(C44,'[4]손익(일반전기)'!$E$5:$F$1005,2,0))</f>
        <v>711414</v>
      </c>
      <c r="F44" s="319">
        <v>19</v>
      </c>
      <c r="G44" s="65" t="s">
        <v>933</v>
      </c>
      <c r="H44" s="561">
        <v>281200</v>
      </c>
      <c r="I44" s="398">
        <f>IF(ISERROR(VLOOKUP(H44,'[4]손익(일반)'!$B$5:$C$1005,2,0)),0,VLOOKUP(H44,'[4]손익(일반)'!$B$5:$C$1005,2,0))+IF(ISERROR(VLOOKUP(H44,'[4]손익(일반)'!$E$5:$F$1005,2,0)),0,VLOOKUP(H44,'[4]손익(일반)'!$E$5:$F$1005,2,0))</f>
        <v>0</v>
      </c>
      <c r="J44" s="398">
        <f>IF(ISERROR(VLOOKUP(H44,'[4]손익(일반전기)'!$B$5:$C$1005,2,0)),0,VLOOKUP(H44,'[4]손익(일반전기)'!$B$5:$C$1005,2,0))+IF(ISERROR(VLOOKUP(H44,'[4]손익(일반전기)'!$E$5:$F$1005,2,0)),0,VLOOKUP(H44,'[4]손익(일반전기)'!$E$5:$F$1005,2,0))</f>
        <v>0</v>
      </c>
    </row>
    <row r="45" spans="1:10" ht="17.25" customHeight="1">
      <c r="A45" s="319">
        <v>3</v>
      </c>
      <c r="B45" s="65" t="s">
        <v>304</v>
      </c>
      <c r="C45" s="561">
        <v>275300</v>
      </c>
      <c r="D45" s="398">
        <f>IF(ISERROR(VLOOKUP(C45,'[4]손익(일반)'!$B$5:$C$1005,2,0)),0,VLOOKUP(C45,'[4]손익(일반)'!$B$5:$C$1005,2,0))+IF(ISERROR(VLOOKUP(C45,'[4]손익(일반)'!$E$5:$F$1005,2,0)),0,VLOOKUP(C45,'[4]손익(일반)'!$E$5:$F$1005,2,0))</f>
        <v>0</v>
      </c>
      <c r="E45" s="398">
        <f>IF(ISERROR(VLOOKUP(C45,'[4]손익(일반전기)'!$B$5:$C$1005,2,0)),0,VLOOKUP(C45,'[4]손익(일반전기)'!$B$5:$C$1005,2,0))+IF(ISERROR(VLOOKUP(C45,'[4]손익(일반전기)'!$E$5:$F$1005,2,0)),0,VLOOKUP(C45,'[4]손익(일반전기)'!$E$5:$F$1005,2,0))</f>
        <v>0</v>
      </c>
      <c r="F45" s="319">
        <v>20</v>
      </c>
      <c r="G45" s="35" t="s">
        <v>934</v>
      </c>
      <c r="H45" s="563">
        <v>281300</v>
      </c>
      <c r="I45" s="398">
        <f>IF(ISERROR(VLOOKUP(H45,'[4]손익(일반)'!$B$5:$C$1005,2,0)),0,VLOOKUP(H45,'[4]손익(일반)'!$B$5:$C$1005,2,0))+IF(ISERROR(VLOOKUP(H45,'[4]손익(일반)'!$E$5:$F$1005,2,0)),0,VLOOKUP(H45,'[4]손익(일반)'!$E$5:$F$1005,2,0))</f>
        <v>6405</v>
      </c>
      <c r="J45" s="398">
        <f>IF(ISERROR(VLOOKUP(H45,'[4]손익(일반전기)'!$B$5:$C$1005,2,0)),0,VLOOKUP(H45,'[4]손익(일반전기)'!$B$5:$C$1005,2,0))+IF(ISERROR(VLOOKUP(H45,'[4]손익(일반전기)'!$E$5:$F$1005,2,0)),0,VLOOKUP(H45,'[4]손익(일반전기)'!$E$5:$F$1005,2,0))</f>
        <v>3000</v>
      </c>
    </row>
    <row r="46" spans="1:10" ht="17.25" customHeight="1">
      <c r="A46" s="319">
        <v>4</v>
      </c>
      <c r="B46" s="65" t="s">
        <v>306</v>
      </c>
      <c r="C46" s="561">
        <v>275400</v>
      </c>
      <c r="D46" s="398">
        <f>IF(ISERROR(VLOOKUP(C46,'[4]손익(일반)'!$B$5:$C$1005,2,0)),0,VLOOKUP(C46,'[4]손익(일반)'!$B$5:$C$1005,2,0))+IF(ISERROR(VLOOKUP(C46,'[4]손익(일반)'!$E$5:$F$1005,2,0)),0,VLOOKUP(C46,'[4]손익(일반)'!$E$5:$F$1005,2,0))</f>
        <v>24797</v>
      </c>
      <c r="E46" s="398">
        <f>IF(ISERROR(VLOOKUP(C46,'[4]손익(일반전기)'!$B$5:$C$1005,2,0)),0,VLOOKUP(C46,'[4]손익(일반전기)'!$B$5:$C$1005,2,0))+IF(ISERROR(VLOOKUP(C46,'[4]손익(일반전기)'!$E$5:$F$1005,2,0)),0,VLOOKUP(C46,'[4]손익(일반전기)'!$E$5:$F$1005,2,0))</f>
        <v>19679</v>
      </c>
      <c r="F46" s="319">
        <v>21</v>
      </c>
      <c r="G46" s="35" t="s">
        <v>935</v>
      </c>
      <c r="H46" s="563">
        <v>281400</v>
      </c>
      <c r="I46" s="398">
        <f>IF(ISERROR(VLOOKUP(H46,'[4]손익(일반)'!$B$5:$C$1005,2,0)),0,VLOOKUP(H46,'[4]손익(일반)'!$B$5:$C$1005,2,0))+IF(ISERROR(VLOOKUP(H46,'[4]손익(일반)'!$E$5:$F$1005,2,0)),0,VLOOKUP(H46,'[4]손익(일반)'!$E$5:$F$1005,2,0))</f>
        <v>0</v>
      </c>
      <c r="J46" s="398">
        <f>IF(ISERROR(VLOOKUP(H46,'[4]손익(일반전기)'!$B$5:$C$1005,2,0)),0,VLOOKUP(H46,'[4]손익(일반전기)'!$B$5:$C$1005,2,0))+IF(ISERROR(VLOOKUP(H46,'[4]손익(일반전기)'!$E$5:$F$1005,2,0)),0,VLOOKUP(H46,'[4]손익(일반전기)'!$E$5:$F$1005,2,0))</f>
        <v>0</v>
      </c>
    </row>
    <row r="47" spans="1:10" ht="17.25" customHeight="1">
      <c r="A47" s="319">
        <v>5</v>
      </c>
      <c r="B47" s="65" t="s">
        <v>308</v>
      </c>
      <c r="C47" s="561">
        <v>275500</v>
      </c>
      <c r="D47" s="398">
        <f>IF(ISERROR(VLOOKUP(C47,'[4]손익(일반)'!$B$5:$C$1005,2,0)),0,VLOOKUP(C47,'[4]손익(일반)'!$B$5:$C$1005,2,0))+IF(ISERROR(VLOOKUP(C47,'[4]손익(일반)'!$E$5:$F$1005,2,0)),0,VLOOKUP(C47,'[4]손익(일반)'!$E$5:$F$1005,2,0))</f>
        <v>125828</v>
      </c>
      <c r="E47" s="398">
        <f>IF(ISERROR(VLOOKUP(C47,'[4]손익(일반전기)'!$B$5:$C$1005,2,0)),0,VLOOKUP(C47,'[4]손익(일반전기)'!$B$5:$C$1005,2,0))+IF(ISERROR(VLOOKUP(C47,'[4]손익(일반전기)'!$E$5:$F$1005,2,0)),0,VLOOKUP(C47,'[4]손익(일반전기)'!$E$5:$F$1005,2,0))</f>
        <v>85336</v>
      </c>
      <c r="F47" s="319">
        <v>22</v>
      </c>
      <c r="G47" s="65" t="s">
        <v>936</v>
      </c>
      <c r="H47" s="561">
        <v>281500</v>
      </c>
      <c r="I47" s="398">
        <f>IF(ISERROR(VLOOKUP(H47,'[4]손익(일반)'!$B$5:$C$1005,2,0)),0,VLOOKUP(H47,'[4]손익(일반)'!$B$5:$C$1005,2,0))+IF(ISERROR(VLOOKUP(H47,'[4]손익(일반)'!$E$5:$F$1005,2,0)),0,VLOOKUP(H47,'[4]손익(일반)'!$E$5:$F$1005,2,0))</f>
        <v>0</v>
      </c>
      <c r="J47" s="398">
        <f>IF(ISERROR(VLOOKUP(H47,'[4]손익(일반전기)'!$B$5:$C$1005,2,0)),0,VLOOKUP(H47,'[4]손익(일반전기)'!$B$5:$C$1005,2,0))+IF(ISERROR(VLOOKUP(H47,'[4]손익(일반전기)'!$E$5:$F$1005,2,0)),0,VLOOKUP(H47,'[4]손익(일반전기)'!$E$5:$F$1005,2,0))</f>
        <v>0</v>
      </c>
    </row>
    <row r="48" spans="1:10" ht="17.25" customHeight="1">
      <c r="A48" s="319">
        <v>6</v>
      </c>
      <c r="B48" s="65" t="s">
        <v>310</v>
      </c>
      <c r="C48" s="561">
        <v>275600</v>
      </c>
      <c r="D48" s="398">
        <f>IF(ISERROR(VLOOKUP(C48,'[4]손익(일반)'!$B$5:$C$1005,2,0)),0,VLOOKUP(C48,'[4]손익(일반)'!$B$5:$C$1005,2,0))+IF(ISERROR(VLOOKUP(C48,'[4]손익(일반)'!$E$5:$F$1005,2,0)),0,VLOOKUP(C48,'[4]손익(일반)'!$E$5:$F$1005,2,0))</f>
        <v>0</v>
      </c>
      <c r="E48" s="398">
        <f>IF(ISERROR(VLOOKUP(C48,'[4]손익(일반전기)'!$B$5:$C$1005,2,0)),0,VLOOKUP(C48,'[4]손익(일반전기)'!$B$5:$C$1005,2,0))+IF(ISERROR(VLOOKUP(C48,'[4]손익(일반전기)'!$E$5:$F$1005,2,0)),0,VLOOKUP(C48,'[4]손익(일반전기)'!$E$5:$F$1005,2,0))</f>
        <v>30534</v>
      </c>
      <c r="F48" s="319">
        <v>23</v>
      </c>
      <c r="G48" s="65" t="s">
        <v>937</v>
      </c>
      <c r="H48" s="561">
        <v>281600</v>
      </c>
      <c r="I48" s="398">
        <f>IF(ISERROR(VLOOKUP(H48,'[4]손익(일반)'!$B$5:$C$1005,2,0)),0,VLOOKUP(H48,'[4]손익(일반)'!$B$5:$C$1005,2,0))+IF(ISERROR(VLOOKUP(H48,'[4]손익(일반)'!$E$5:$F$1005,2,0)),0,VLOOKUP(H48,'[4]손익(일반)'!$E$5:$F$1005,2,0))</f>
        <v>8483</v>
      </c>
      <c r="J48" s="398">
        <f>IF(ISERROR(VLOOKUP(H48,'[4]손익(일반전기)'!$B$5:$C$1005,2,0)),0,VLOOKUP(H48,'[4]손익(일반전기)'!$B$5:$C$1005,2,0))+IF(ISERROR(VLOOKUP(H48,'[4]손익(일반전기)'!$E$5:$F$1005,2,0)),0,VLOOKUP(H48,'[4]손익(일반전기)'!$E$5:$F$1005,2,0))</f>
        <v>106791</v>
      </c>
    </row>
    <row r="49" spans="1:10" ht="17.25" customHeight="1">
      <c r="A49" s="402">
        <v>7</v>
      </c>
      <c r="B49" s="79" t="s">
        <v>312</v>
      </c>
      <c r="C49" s="561">
        <v>275700</v>
      </c>
      <c r="D49" s="404">
        <f>IF(ISERROR(VLOOKUP(C49,'[4]손익(일반)'!$B$5:$C$1005,2,0)),0,VLOOKUP(C49,'[4]손익(일반)'!$B$5:$C$1005,2,0))+IF(ISERROR(VLOOKUP(C49,'[4]손익(일반)'!$E$5:$F$1005,2,0)),0,VLOOKUP(C49,'[4]손익(일반)'!$E$5:$F$1005,2,0))</f>
        <v>60712</v>
      </c>
      <c r="E49" s="404">
        <f>IF(ISERROR(VLOOKUP(C49,'[4]손익(일반전기)'!$B$5:$C$1005,2,0)),0,VLOOKUP(C49,'[4]손익(일반전기)'!$B$5:$C$1005,2,0))+IF(ISERROR(VLOOKUP(C49,'[4]손익(일반전기)'!$E$5:$F$1005,2,0)),0,VLOOKUP(C49,'[4]손익(일반전기)'!$E$5:$F$1005,2,0))</f>
        <v>90100</v>
      </c>
      <c r="F49" s="319">
        <v>24</v>
      </c>
      <c r="G49" s="65" t="s">
        <v>938</v>
      </c>
      <c r="H49" s="561">
        <v>281700</v>
      </c>
      <c r="I49" s="398">
        <f>IF(ISERROR(VLOOKUP(H49,'[4]손익(일반)'!$B$5:$C$1005,2,0)),0,VLOOKUP(H49,'[4]손익(일반)'!$B$5:$C$1005,2,0))+IF(ISERROR(VLOOKUP(H49,'[4]손익(일반)'!$E$5:$F$1005,2,0)),0,VLOOKUP(H49,'[4]손익(일반)'!$E$5:$F$1005,2,0))</f>
        <v>0</v>
      </c>
      <c r="J49" s="398">
        <f>IF(ISERROR(VLOOKUP(H49,'[4]손익(일반전기)'!$B$5:$C$1005,2,0)),0,VLOOKUP(H49,'[4]손익(일반전기)'!$B$5:$C$1005,2,0))+IF(ISERROR(VLOOKUP(H49,'[4]손익(일반전기)'!$E$5:$F$1005,2,0)),0,VLOOKUP(H49,'[4]손익(일반전기)'!$E$5:$F$1005,2,0))</f>
        <v>0</v>
      </c>
    </row>
    <row r="50" spans="1:10" ht="17.25" customHeight="1">
      <c r="A50" s="255" t="s">
        <v>795</v>
      </c>
      <c r="B50" s="72" t="s">
        <v>771</v>
      </c>
      <c r="C50" s="560"/>
      <c r="D50" s="24">
        <f>SUM(D51:D70,I7:I24)</f>
        <v>4916633</v>
      </c>
      <c r="E50" s="24">
        <f>SUM(E51:E70,J7:J24)</f>
        <v>2314288</v>
      </c>
      <c r="F50" s="319">
        <v>25</v>
      </c>
      <c r="G50" s="65" t="s">
        <v>939</v>
      </c>
      <c r="H50" s="561">
        <v>285100</v>
      </c>
      <c r="I50" s="398">
        <f>IF(ISERROR(VLOOKUP(H50,'[4]손익(일반)'!$B$5:$C$1005,2,0)),0,VLOOKUP(H50,'[4]손익(일반)'!$B$5:$C$1005,2,0))+IF(ISERROR(VLOOKUP(H50,'[4]손익(일반)'!$E$5:$F$1005,2,0)),0,VLOOKUP(H50,'[4]손익(일반)'!$E$5:$F$1005,2,0))</f>
        <v>323295</v>
      </c>
      <c r="J50" s="398">
        <f>IF(ISERROR(VLOOKUP(H50,'[4]손익(일반전기)'!$B$5:$C$1005,2,0)),0,VLOOKUP(H50,'[4]손익(일반전기)'!$B$5:$C$1005,2,0))+IF(ISERROR(VLOOKUP(H50,'[4]손익(일반전기)'!$E$5:$F$1005,2,0)),0,VLOOKUP(H50,'[4]손익(일반전기)'!$E$5:$F$1005,2,0))</f>
        <v>225328</v>
      </c>
    </row>
    <row r="51" spans="1:10" ht="17.25" customHeight="1">
      <c r="A51" s="390">
        <v>1</v>
      </c>
      <c r="B51" s="391" t="s">
        <v>285</v>
      </c>
      <c r="C51" s="561">
        <v>259100</v>
      </c>
      <c r="D51" s="394">
        <f>IF(ISERROR(VLOOKUP(C51,'[4]손익(일반)'!$B$5:$C$1005,2,0)),0,VLOOKUP(C51,'[4]손익(일반)'!$B$5:$C$1005,2,0))+IF(ISERROR(VLOOKUP(C51,'[4]손익(일반)'!$E$5:$F$1005,2,0)),0,VLOOKUP(C51,'[4]손익(일반)'!$E$5:$F$1005,2,0))</f>
        <v>417752</v>
      </c>
      <c r="E51" s="394">
        <f>IF(ISERROR(VLOOKUP(C51,'[4]손익(일반전기)'!$B$5:$C$1005,2,0)),0,VLOOKUP(C51,'[4]손익(일반전기)'!$B$5:$C$1005,2,0))+IF(ISERROR(VLOOKUP(C51,'[4]손익(일반전기)'!$E$5:$F$1005,2,0)),0,VLOOKUP(C51,'[4]손익(일반전기)'!$E$5:$F$1005,2,0))</f>
        <v>223815</v>
      </c>
      <c r="F51" s="319">
        <v>26</v>
      </c>
      <c r="G51" s="65" t="s">
        <v>940</v>
      </c>
      <c r="H51" s="561">
        <v>284000</v>
      </c>
      <c r="I51" s="398">
        <f>IF(ISERROR(VLOOKUP(H51,'[4]손익(일반)'!$B$5:$C$1005,2,0)),0,VLOOKUP(H51,'[4]손익(일반)'!$B$5:$C$1005,2,0))+IF(ISERROR(VLOOKUP(H51,'[4]손익(일반)'!$E$5:$F$1005,2,0)),0,VLOOKUP(H51,'[4]손익(일반)'!$E$5:$F$1005,2,0))</f>
        <v>3444482</v>
      </c>
      <c r="J51" s="398">
        <f>IF(ISERROR(VLOOKUP(H51,'[4]손익(일반전기)'!$B$5:$C$1005,2,0)),0,VLOOKUP(H51,'[4]손익(일반전기)'!$B$5:$C$1005,2,0))+IF(ISERROR(VLOOKUP(H51,'[4]손익(일반전기)'!$E$5:$F$1005,2,0)),0,VLOOKUP(H51,'[4]손익(일반전기)'!$E$5:$F$1005,2,0))</f>
        <v>1079224</v>
      </c>
    </row>
    <row r="52" spans="1:10" ht="17.25" customHeight="1">
      <c r="A52" s="319">
        <v>2</v>
      </c>
      <c r="B52" s="65" t="s">
        <v>318</v>
      </c>
      <c r="C52" s="561">
        <v>259200</v>
      </c>
      <c r="D52" s="398">
        <f>IF(ISERROR(VLOOKUP(C52,'[4]손익(일반)'!$B$5:$C$1005,2,0)),0,VLOOKUP(C52,'[4]손익(일반)'!$B$5:$C$1005,2,0))+IF(ISERROR(VLOOKUP(C52,'[4]손익(일반)'!$E$5:$F$1005,2,0)),0,VLOOKUP(C52,'[4]손익(일반)'!$E$5:$F$1005,2,0))</f>
        <v>384484</v>
      </c>
      <c r="E52" s="398">
        <f>IF(ISERROR(VLOOKUP(C52,'[4]손익(일반전기)'!$B$5:$C$1005,2,0)),0,VLOOKUP(C52,'[4]손익(일반전기)'!$B$5:$C$1005,2,0))+IF(ISERROR(VLOOKUP(C52,'[4]손익(일반전기)'!$E$5:$F$1005,2,0)),0,VLOOKUP(C52,'[4]손익(일반전기)'!$E$5:$F$1005,2,0))</f>
        <v>356741</v>
      </c>
      <c r="F52" s="319">
        <v>27</v>
      </c>
      <c r="G52" s="65" t="s">
        <v>941</v>
      </c>
      <c r="H52" s="561">
        <v>281800</v>
      </c>
      <c r="I52" s="398">
        <f>IF(ISERROR(VLOOKUP(H52,'[4]손익(일반)'!$B$5:$C$1005,2,0)),0,VLOOKUP(H52,'[4]손익(일반)'!$B$5:$C$1005,2,0))+IF(ISERROR(VLOOKUP(H52,'[4]손익(일반)'!$E$5:$F$1005,2,0)),0,VLOOKUP(H52,'[4]손익(일반)'!$E$5:$F$1005,2,0))</f>
        <v>0</v>
      </c>
      <c r="J52" s="398">
        <f>IF(ISERROR(VLOOKUP(H52,'[4]손익(일반전기)'!$B$5:$C$1005,2,0)),0,VLOOKUP(H52,'[4]손익(일반전기)'!$B$5:$C$1005,2,0))+IF(ISERROR(VLOOKUP(H52,'[4]손익(일반전기)'!$E$5:$F$1005,2,0)),0,VLOOKUP(H52,'[4]손익(일반전기)'!$E$5:$F$1005,2,0))</f>
        <v>0</v>
      </c>
    </row>
    <row r="53" spans="1:10" ht="17.25" customHeight="1">
      <c r="A53" s="319">
        <v>3</v>
      </c>
      <c r="B53" s="65" t="s">
        <v>321</v>
      </c>
      <c r="C53" s="561">
        <v>259300</v>
      </c>
      <c r="D53" s="398">
        <f>IF(ISERROR(VLOOKUP(C53,'[4]손익(일반)'!$B$5:$C$1005,2,0)),0,VLOOKUP(C53,'[4]손익(일반)'!$B$5:$C$1005,2,0))+IF(ISERROR(VLOOKUP(C53,'[4]손익(일반)'!$E$5:$F$1005,2,0)),0,VLOOKUP(C53,'[4]손익(일반)'!$E$5:$F$1005,2,0))</f>
        <v>14182</v>
      </c>
      <c r="E53" s="398">
        <f>IF(ISERROR(VLOOKUP(C53,'[4]손익(일반전기)'!$B$5:$C$1005,2,0)),0,VLOOKUP(C53,'[4]손익(일반전기)'!$B$5:$C$1005,2,0))+IF(ISERROR(VLOOKUP(C53,'[4]손익(일반전기)'!$E$5:$F$1005,2,0)),0,VLOOKUP(C53,'[4]손익(일반전기)'!$E$5:$F$1005,2,0))</f>
        <v>16836</v>
      </c>
      <c r="F53" s="319">
        <v>28</v>
      </c>
      <c r="G53" s="65" t="s">
        <v>942</v>
      </c>
      <c r="H53" s="561">
        <v>282200</v>
      </c>
      <c r="I53" s="398">
        <f>IF(ISERROR(VLOOKUP(H53,'[4]손익(일반)'!$B$5:$C$1005,2,0)),0,VLOOKUP(H53,'[4]손익(일반)'!$B$5:$C$1005,2,0))+IF(ISERROR(VLOOKUP(H53,'[4]손익(일반)'!$E$5:$F$1005,2,0)),0,VLOOKUP(H53,'[4]손익(일반)'!$E$5:$F$1005,2,0))</f>
        <v>0</v>
      </c>
      <c r="J53" s="398">
        <f>IF(ISERROR(VLOOKUP(H53,'[4]손익(일반전기)'!$B$5:$C$1005,2,0)),0,VLOOKUP(H53,'[4]손익(일반전기)'!$B$5:$C$1005,2,0))+IF(ISERROR(VLOOKUP(H53,'[4]손익(일반전기)'!$E$5:$F$1005,2,0)),0,VLOOKUP(H53,'[4]손익(일반전기)'!$E$5:$F$1005,2,0))</f>
        <v>0</v>
      </c>
    </row>
    <row r="54" spans="1:10" ht="17.25" customHeight="1">
      <c r="A54" s="319">
        <v>4</v>
      </c>
      <c r="B54" s="65" t="s">
        <v>943</v>
      </c>
      <c r="C54" s="561">
        <v>259400</v>
      </c>
      <c r="D54" s="398">
        <f>IF(ISERROR(VLOOKUP(C54,'[4]손익(일반)'!$B$5:$C$1005,2,0)),0,VLOOKUP(C54,'[4]손익(일반)'!$B$5:$C$1005,2,0))+IF(ISERROR(VLOOKUP(C54,'[4]손익(일반)'!$E$5:$F$1005,2,0)),0,VLOOKUP(C54,'[4]손익(일반)'!$E$5:$F$1005,2,0))</f>
        <v>0</v>
      </c>
      <c r="E54" s="398">
        <f>IF(ISERROR(VLOOKUP(C54,'[4]손익(일반전기)'!$B$5:$C$1005,2,0)),0,VLOOKUP(C54,'[4]손익(일반전기)'!$B$5:$C$1005,2,0))+IF(ISERROR(VLOOKUP(C54,'[4]손익(일반전기)'!$E$5:$F$1005,2,0)),0,VLOOKUP(C54,'[4]손익(일반전기)'!$E$5:$F$1005,2,0))</f>
        <v>0</v>
      </c>
      <c r="F54" s="319">
        <v>29</v>
      </c>
      <c r="G54" s="65" t="s">
        <v>944</v>
      </c>
      <c r="H54" s="561">
        <v>286000</v>
      </c>
      <c r="I54" s="398">
        <f>IF(ISERROR(VLOOKUP(H54,'[4]손익(일반)'!$B$5:$C$1005,2,0)),0,VLOOKUP(H54,'[4]손익(일반)'!$B$5:$C$1005,2,0))+IF(ISERROR(VLOOKUP(H54,'[4]손익(일반)'!$E$5:$F$1005,2,0)),0,VLOOKUP(H54,'[4]손익(일반)'!$E$5:$F$1005,2,0))</f>
        <v>529181</v>
      </c>
      <c r="J54" s="398">
        <f>IF(ISERROR(VLOOKUP(H54,'[4]손익(일반전기)'!$B$5:$C$1005,2,0)),0,VLOOKUP(H54,'[4]손익(일반전기)'!$B$5:$C$1005,2,0))+IF(ISERROR(VLOOKUP(H54,'[4]손익(일반전기)'!$E$5:$F$1005,2,0)),0,VLOOKUP(H54,'[4]손익(일반전기)'!$E$5:$F$1005,2,0))</f>
        <v>376997</v>
      </c>
    </row>
    <row r="55" spans="1:10" ht="17.25" customHeight="1">
      <c r="A55" s="319">
        <v>5</v>
      </c>
      <c r="B55" s="65" t="s">
        <v>945</v>
      </c>
      <c r="C55" s="561">
        <v>259500</v>
      </c>
      <c r="D55" s="398">
        <f>IF(ISERROR(VLOOKUP(C55,'[4]손익(일반)'!$B$5:$C$1005,2,0)),0,VLOOKUP(C55,'[4]손익(일반)'!$B$5:$C$1005,2,0))+IF(ISERROR(VLOOKUP(C55,'[4]손익(일반)'!$E$5:$F$1005,2,0)),0,VLOOKUP(C55,'[4]손익(일반)'!$E$5:$F$1005,2,0))</f>
        <v>0</v>
      </c>
      <c r="E55" s="398">
        <f>IF(ISERROR(VLOOKUP(C55,'[4]손익(일반전기)'!$B$5:$C$1005,2,0)),0,VLOOKUP(C55,'[4]손익(일반전기)'!$B$5:$C$1005,2,0))+IF(ISERROR(VLOOKUP(C55,'[4]손익(일반전기)'!$E$5:$F$1005,2,0)),0,VLOOKUP(C55,'[4]손익(일반전기)'!$E$5:$F$1005,2,0))</f>
        <v>0</v>
      </c>
      <c r="F55" s="319">
        <v>30</v>
      </c>
      <c r="G55" s="65" t="s">
        <v>946</v>
      </c>
      <c r="H55" s="564">
        <v>282300</v>
      </c>
      <c r="I55" s="398">
        <f>IF(ISERROR(VLOOKUP(H55,'[4]손익(일반)'!$B$5:$C$1005,2,0)),0,VLOOKUP(H55,'[4]손익(일반)'!$B$5:$C$1005,2,0))+IF(ISERROR(VLOOKUP(H55,'[4]손익(일반)'!$E$5:$F$1005,2,0)),0,VLOOKUP(H55,'[4]손익(일반)'!$E$5:$F$1005,2,0))+IF(ISERROR(VLOOKUP(282100,'[4]손익(일반)'!$B$5:$C$1005,2,0)),0,VLOOKUP(282100,'[4]손익(일반)'!$B$5:$C$1005,2,0))+IF(ISERROR(VLOOKUP(282100,'[4]손익(일반)'!$E$5:$F$1005,2,0)),0,VLOOKUP(282100,'[4]손익(일반)'!$E$5:$F$1005,2,0))</f>
        <v>0</v>
      </c>
      <c r="J55" s="398">
        <f>IF(ISERROR(VLOOKUP(H55,'[4]손익(일반전기)'!$B$5:$C$1005,2,0)),0,VLOOKUP(H55,'[4]손익(일반전기)'!$B$5:$C$1005,2,0))+IF(ISERROR(VLOOKUP(H55,'[4]손익(일반전기)'!$E$5:$F$1005,2,0)),0,VLOOKUP(H55,'[4]손익(일반전기)'!$E$5:$F$1005,2,0))+IF(ISERROR(VLOOKUP(282100,'[4]손익(일반전기)'!$B$5:$C$1005,2,0)),0,VLOOKUP(282100,'[4]손익(일반전기)'!$B$5:$C$1005,2,0))+IF(ISERROR(VLOOKUP(282100,'[4]손익(일반전기)'!$E$5:$F$1005,2,0)),0,VLOOKUP(282100,'[4]손익(일반전기)'!$E$5:$F$1005,2,0))</f>
        <v>0</v>
      </c>
    </row>
    <row r="56" spans="1:10" ht="17.25" customHeight="1">
      <c r="A56" s="319">
        <v>6</v>
      </c>
      <c r="B56" s="65" t="s">
        <v>947</v>
      </c>
      <c r="C56" s="561">
        <v>259600</v>
      </c>
      <c r="D56" s="398">
        <f>IF(ISERROR(VLOOKUP(C56,'[4]손익(일반)'!$B$5:$C$1005,2,0)),0,VLOOKUP(C56,'[4]손익(일반)'!$B$5:$C$1005,2,0))+IF(ISERROR(VLOOKUP(C56,'[4]손익(일반)'!$E$5:$F$1005,2,0)),0,VLOOKUP(C56,'[4]손익(일반)'!$E$5:$F$1005,2,0))</f>
        <v>0</v>
      </c>
      <c r="E56" s="398">
        <f>IF(ISERROR(VLOOKUP(C56,'[4]손익(일반전기)'!$B$5:$C$1005,2,0)),0,VLOOKUP(C56,'[4]손익(일반전기)'!$B$5:$C$1005,2,0))+IF(ISERROR(VLOOKUP(C56,'[4]손익(일반전기)'!$E$5:$F$1005,2,0)),0,VLOOKUP(C56,'[4]손익(일반전기)'!$E$5:$F$1005,2,0))</f>
        <v>0</v>
      </c>
      <c r="F56" s="319">
        <v>31</v>
      </c>
      <c r="G56" s="35" t="s">
        <v>948</v>
      </c>
      <c r="H56" s="564">
        <v>282400</v>
      </c>
      <c r="I56" s="398">
        <f>IF(ISERROR(VLOOKUP(H56,'[4]손익(일반)'!$B$5:$C$1005,2,0)),0,VLOOKUP(H56,'[4]손익(일반)'!$B$5:$C$1005,2,0))+IF(ISERROR(VLOOKUP(H56,'[4]손익(일반)'!$E$5:$F$1005,2,0)),0,VLOOKUP(H56,'[4]손익(일반)'!$E$5:$F$1005,2,0))</f>
        <v>0</v>
      </c>
      <c r="J56" s="398">
        <f>IF(ISERROR(VLOOKUP(H56,'[4]손익(일반전기)'!$B$5:$C$1005,2,0)),0,VLOOKUP(H56,'[4]손익(일반전기)'!$B$5:$C$1005,2,0))+IF(ISERROR(VLOOKUP(H56,'[4]손익(일반전기)'!$E$5:$F$1005,2,0)),0,VLOOKUP(H56,'[4]손익(일반전기)'!$E$5:$F$1005,2,0))</f>
        <v>0</v>
      </c>
    </row>
    <row r="57" spans="1:10" ht="17.25" customHeight="1">
      <c r="A57" s="319">
        <v>7</v>
      </c>
      <c r="B57" s="65" t="s">
        <v>949</v>
      </c>
      <c r="C57" s="561">
        <v>259700</v>
      </c>
      <c r="D57" s="398">
        <f>IF(ISERROR(VLOOKUP(C57,'[4]손익(일반)'!$B$5:$C$1005,2,0)),0,VLOOKUP(C57,'[4]손익(일반)'!$B$5:$C$1005,2,0))+IF(ISERROR(VLOOKUP(C57,'[4]손익(일반)'!$E$5:$F$1005,2,0)),0,VLOOKUP(C57,'[4]손익(일반)'!$E$5:$F$1005,2,0))</f>
        <v>0</v>
      </c>
      <c r="E57" s="398">
        <f>IF(ISERROR(VLOOKUP(C57,'[4]손익(일반전기)'!$B$5:$C$1005,2,0)),0,VLOOKUP(C57,'[4]손익(일반전기)'!$B$5:$C$1005,2,0))+IF(ISERROR(VLOOKUP(C57,'[4]손익(일반전기)'!$E$5:$F$1005,2,0)),0,VLOOKUP(C57,'[4]손익(일반전기)'!$E$5:$F$1005,2,0))</f>
        <v>0</v>
      </c>
      <c r="F57" s="319">
        <v>32</v>
      </c>
      <c r="G57" s="65" t="s">
        <v>950</v>
      </c>
      <c r="H57" s="561">
        <v>283000</v>
      </c>
      <c r="I57" s="398">
        <f>IF(ISERROR(VLOOKUP(H57,'[4]손익(일반)'!$B$5:$C$1005,2,0)),0,VLOOKUP(H57,'[4]손익(일반)'!$B$5:$C$1005,2,0))+IF(ISERROR(VLOOKUP(H57,'[4]손익(일반)'!$E$5:$F$1005,2,0)),0,VLOOKUP(H57,'[4]손익(일반)'!$E$5:$F$1005,2,0))</f>
        <v>0</v>
      </c>
      <c r="J57" s="398">
        <f>IF(ISERROR(VLOOKUP(H57,'[4]손익(일반전기)'!$B$5:$C$1005,2,0)),0,VLOOKUP(H57,'[4]손익(일반전기)'!$B$5:$C$1005,2,0))+IF(ISERROR(VLOOKUP(H57,'[4]손익(일반전기)'!$E$5:$F$1005,2,0)),0,VLOOKUP(H57,'[4]손익(일반전기)'!$E$5:$F$1005,2,0))</f>
        <v>0</v>
      </c>
    </row>
    <row r="58" spans="1:10" ht="17.25" customHeight="1">
      <c r="A58" s="319">
        <v>8</v>
      </c>
      <c r="B58" s="65" t="s">
        <v>951</v>
      </c>
      <c r="C58" s="561">
        <v>259800</v>
      </c>
      <c r="D58" s="398">
        <f>IF(ISERROR(VLOOKUP(C58,'[4]손익(일반)'!$B$5:$C$1005,2,0)),0,VLOOKUP(C58,'[4]손익(일반)'!$B$5:$C$1005,2,0))+IF(ISERROR(VLOOKUP(C58,'[4]손익(일반)'!$E$5:$F$1005,2,0)),0,VLOOKUP(C58,'[4]손익(일반)'!$E$5:$F$1005,2,0))</f>
        <v>0</v>
      </c>
      <c r="E58" s="398">
        <f>IF(ISERROR(VLOOKUP(C58,'[4]손익(일반전기)'!$B$5:$C$1005,2,0)),0,VLOOKUP(C58,'[4]손익(일반전기)'!$B$5:$C$1005,2,0))+IF(ISERROR(VLOOKUP(C58,'[4]손익(일반전기)'!$E$5:$F$1005,2,0)),0,VLOOKUP(C58,'[4]손익(일반전기)'!$E$5:$F$1005,2,0))</f>
        <v>0</v>
      </c>
      <c r="F58" s="402">
        <v>33</v>
      </c>
      <c r="G58" s="79" t="s">
        <v>952</v>
      </c>
      <c r="H58" s="564">
        <v>281900</v>
      </c>
      <c r="I58" s="404">
        <f>IF(ISERROR(VLOOKUP(H58,'[4]손익(일반)'!$B$5:$C$1005,2,0)),0,VLOOKUP(H58,'[4]손익(일반)'!$B$5:$C$1005,2,0))+IF(ISERROR(VLOOKUP(H58,'[4]손익(일반)'!$E$5:$F$1005,2,0)),0,VLOOKUP(H58,'[4]손익(일반)'!$E$5:$F$1005,2,0))+IF(ISERROR(VLOOKUP(282900,'[4]손익(일반)'!$B$5:$C$1005,2,0)),0,VLOOKUP(282900,'[4]손익(일반)'!$B$5:$C$1005,2,0))+IF(ISERROR(VLOOKUP(282900,'[4]손익(일반)'!$E$5:$F$1005,2,0)),0,VLOOKUP(282900,'[4]손익(일반)'!$E$5:$F$1005,2,0))-IF(ISERROR(VLOOKUP(257200,'[4]손익(일반)'!$B$5:$C$1005,2,0)),0,VLOOKUP(257200,'[4]손익(일반)'!$B$5:$C$1005,2,0))+IF(ISERROR(VLOOKUP(257200,'[4]손익(일반)'!$E$5:$F$1005,2,0)),0,VLOOKUP(257200,'[4]손익(일반)'!$E$5:$F$1005,2,0))</f>
        <v>22705</v>
      </c>
      <c r="J58" s="404">
        <f>IF(ISERROR(VLOOKUP(H58,'[4]손익(일반전기)'!$B$5:$C$1005,2,0)),0,VLOOKUP(H58,'[4]손익(일반전기)'!$B$5:$C$1005,2,0))+IF(ISERROR(VLOOKUP(H58,'[4]손익(일반전기)'!$E$5:$F$1005,2,0)),0,VLOOKUP(H58,'[4]손익(일반전기)'!$E$5:$F$1005,2,0))+IF(ISERROR(VLOOKUP(282900,'[4]손익(일반전기)'!$B$5:$C$1005,2,0)),0,VLOOKUP(282900,'[4]손익(일반전기)'!$B$5:$C$1005,2,0))+IF(ISERROR(VLOOKUP(282900,'[4]손익(일반전기)'!$E$5:$F$1005,2,0)),0,VLOOKUP(282900,'[4]손익(일반전기)'!$E$5:$F$1005,2,0))-IF(ISERROR(VLOOKUP(257200,'[4]손익(일반)'!$B$5:$C$1005,2,0)),0,VLOOKUP(257200,'[4]손익(일반)'!$B$5:$C$1005,2,0))+IF(ISERROR(VLOOKUP(257200,'[4]손익(일반)'!$E$5:$F$1005,2,0)),0,VLOOKUP(257200,'[4]손익(일반)'!$E$5:$F$1005,2,0))</f>
        <v>5284</v>
      </c>
    </row>
    <row r="59" spans="1:10" ht="17.25" customHeight="1">
      <c r="A59" s="319">
        <v>9</v>
      </c>
      <c r="B59" s="95" t="s">
        <v>953</v>
      </c>
      <c r="C59" s="568">
        <v>261300</v>
      </c>
      <c r="D59" s="398">
        <f>IF(ISERROR(VLOOKUP(C59,'[4]손익(일반)'!$B$5:$C$1005,2,0)),0,VLOOKUP(C59,'[4]손익(일반)'!$B$5:$C$1005,2,0))+IF(ISERROR(VLOOKUP(C59,'[4]손익(일반)'!$E$5:$F$1005,2,0)),0,VLOOKUP(C59,'[4]손익(일반)'!$E$5:$F$1005,2,0))</f>
        <v>0</v>
      </c>
      <c r="E59" s="398">
        <f>IF(ISERROR(VLOOKUP(C59,'[4]손익(일반전기)'!$B$5:$C$1005,2,0)),0,VLOOKUP(C59,'[4]손익(일반전기)'!$B$5:$C$1005,2,0))+IF(ISERROR(VLOOKUP(C59,'[4]손익(일반전기)'!$E$5:$F$1005,2,0)),0,VLOOKUP(C59,'[4]손익(일반전기)'!$E$5:$F$1005,2,0))</f>
        <v>0</v>
      </c>
      <c r="F59" s="255" t="s">
        <v>954</v>
      </c>
      <c r="G59" s="72" t="s">
        <v>955</v>
      </c>
      <c r="H59" s="563">
        <v>266200</v>
      </c>
      <c r="I59" s="24">
        <f>IF(ISERROR(VLOOKUP(H59,'[4]손익(일반)'!$B$5:$C$1005,2,0)),0,VLOOKUP(H59,'[4]손익(일반)'!$B$5:$C$1005,2,0))+IF(ISERROR(VLOOKUP(H59,'[4]손익(일반)'!$E$5:$F$1005,2,0)),0,VLOOKUP(H59,'[4]손익(일반)'!$E$5:$F$1005,2,0))</f>
        <v>1094559</v>
      </c>
      <c r="J59" s="24">
        <f>IF(ISERROR(VLOOKUP(H59,'[4]손익(일반전기)'!$B$5:$C$1005,2,0)),0,VLOOKUP(H59,'[4]손익(일반전기)'!$B$5:$C$1005,2,0))+IF(ISERROR(VLOOKUP(H59,'[4]손익(일반전기)'!$E$5:$F$1005,2,0)),0,VLOOKUP(H59,'[4]손익(일반전기)'!$E$5:$F$1005,2,0))</f>
        <v>1074306</v>
      </c>
    </row>
    <row r="60" spans="1:10" ht="17.25" customHeight="1">
      <c r="A60" s="319">
        <v>10</v>
      </c>
      <c r="B60" s="95" t="s">
        <v>956</v>
      </c>
      <c r="C60" s="568">
        <v>261700</v>
      </c>
      <c r="D60" s="398">
        <f>IF(ISERROR(VLOOKUP(C60,'[4]손익(일반)'!$B$5:$C$1005,2,0)),0,VLOOKUP(C60,'[4]손익(일반)'!$B$5:$C$1005,2,0))+IF(ISERROR(VLOOKUP(C60,'[4]손익(일반)'!$E$5:$F$1005,2,0)),0,VLOOKUP(C60,'[4]손익(일반)'!$E$5:$F$1005,2,0))</f>
        <v>0</v>
      </c>
      <c r="E60" s="398">
        <f>IF(ISERROR(VLOOKUP(C60,'[4]손익(일반전기)'!$B$5:$C$1005,2,0)),0,VLOOKUP(C60,'[4]손익(일반전기)'!$B$5:$C$1005,2,0))+IF(ISERROR(VLOOKUP(C60,'[4]손익(일반전기)'!$E$5:$F$1005,2,0)),0,VLOOKUP(C60,'[4]손익(일반전기)'!$E$5:$F$1005,2,0))</f>
        <v>0</v>
      </c>
      <c r="F60" s="255" t="s">
        <v>957</v>
      </c>
      <c r="G60" s="569" t="s">
        <v>958</v>
      </c>
      <c r="H60" s="560"/>
      <c r="I60" s="24">
        <f>SUM(D40+D41+D50+I59)-SUM(D42+I25)</f>
        <v>-539443</v>
      </c>
      <c r="J60" s="24">
        <f>SUM(E40+E41+E50+J59)-SUM(E42+J25)</f>
        <v>-377208</v>
      </c>
    </row>
    <row r="61" spans="1:10" ht="17.25" customHeight="1">
      <c r="A61" s="319">
        <v>11</v>
      </c>
      <c r="B61" s="65" t="s">
        <v>959</v>
      </c>
      <c r="C61" s="570">
        <v>260000</v>
      </c>
      <c r="D61" s="398">
        <f>IF(ISERROR(VLOOKUP(C61,'[4]손익(일반)'!$B$5:$C$1005,2,0)),0,VLOOKUP(C61,'[4]손익(일반)'!$B$5:$C$1005,2,0))+IF(ISERROR(VLOOKUP(C61,'[4]손익(일반)'!$E$5:$F$1005,2,0)),0,VLOOKUP(C61,'[4]손익(일반)'!$E$5:$F$1005,2,0))</f>
        <v>0</v>
      </c>
      <c r="E61" s="398">
        <f>IF(ISERROR(VLOOKUP(C61,'[4]손익(일반전기)'!$B$5:$C$1005,2,0)),0,VLOOKUP(C61,'[4]손익(일반전기)'!$B$5:$C$1005,2,0))+IF(ISERROR(VLOOKUP(C61,'[4]손익(일반전기)'!$E$5:$F$1005,2,0)),0,VLOOKUP(C61,'[4]손익(일반전기)'!$E$5:$F$1005,2,0))</f>
        <v>0</v>
      </c>
      <c r="F61" s="255" t="s">
        <v>804</v>
      </c>
      <c r="G61" s="72" t="s">
        <v>960</v>
      </c>
      <c r="H61" s="571">
        <v>287000</v>
      </c>
      <c r="I61" s="24">
        <f>IF(ISERROR(VLOOKUP(H61,'[4]손익(일반)'!$B$5:$C$1005,2,0)),0,VLOOKUP(H61,'[4]손익(일반)'!$B$5:$C$1005,2,0))+IF(ISERROR(VLOOKUP(H61,'[4]손익(일반)'!$E$5:$F$1005,2,0)),0,VLOOKUP(H61,'[4]손익(일반)'!$E$5:$F$1005,2,0))+IF(ISERROR(VLOOKUP(280200,'[4]손익(일반)'!$B$5:$C$1005,2,0)),0,VLOOKUP(280200,'[4]손익(일반)'!$B$5:$C$1005,2,0))+IF(ISERROR(VLOOKUP(280200,'[4]손익(일반)'!$E$5:$F$1005,2,0)),0,VLOOKUP(280200,'[4]손익(일반)'!$E$5:$F$1005,2,0))-(IF(ISERROR(VLOOKUP(260400,'[4]손익(일반)'!$B$5:$C$1005,2,0)),0,VLOOKUP(260400,'[4]손익(일반)'!$B$5:$C$1005,2,0))+IF(ISERROR(VLOOKUP(260400,'[4]손익(일반)'!$E$5:$F$1005,2,0)),0,VLOOKUP(260400,'[4]손익(일반)'!$E$5:$F$1005,2,0))+IF(ISERROR(VLOOKUP(262800,'[4]손익(일반)'!$B$5:$C$1005,2,0)),0,VLOOKUP(262800,'[4]손익(일반)'!$B$5:$C$1005,2,0))+IF(ISERROR(VLOOKUP(262800,'[4]손익(일반)'!$E$5:$F$1005,2,0)),0,VLOOKUP(262800,'[4]손익(일반)'!$E$5:$F$1005,2,0)))</f>
        <v>0</v>
      </c>
      <c r="J61" s="24">
        <f>IF(ISERROR(VLOOKUP(H61,'[4]손익(일반전기)'!$B$5:$C$1005,2,0)),0,VLOOKUP(H61,'[4]손익(일반전기)'!$B$5:$C$1005,2,0))+IF(ISERROR(VLOOKUP(H61,'[4]손익(일반전기)'!$E$5:$F$1005,2,0)),0,VLOOKUP(H61,'[4]손익(일반전기)'!$E$5:$F$1005,2,0))+IF(ISERROR(VLOOKUP(280200,'[4]손익(일반전기)'!$B$5:$C$1005,2,0)),0,VLOOKUP(280200,'[4]손익(일반전기)'!$B$5:$C$1005,2,0))+IF(ISERROR(VLOOKUP(280200,'[4]손익(일반전기)'!$E$5:$F$1005,2,0)),0,VLOOKUP(280200,'[4]손익(일반전기)'!$E$5:$F$1005,2,0))-(IF(ISERROR(VLOOKUP(260400,'[4]손익(일반전기)'!$B$5:$C$1005,2,0)),0,VLOOKUP(260400,'[4]손익(일반전기)'!$B$5:$C$1005,2,0))+IF(ISERROR(VLOOKUP(260400,'[4]손익(일반전기)'!$E$5:$F$1005,2,0)),0,VLOOKUP(260400,'[4]손익(일반전기)'!$E$5:$F$1005,2,0))+IF(ISERROR(VLOOKUP(262800,'[4]손익(일반전기)'!$B$5:$C$1005,2,0)),0,VLOOKUP(262800,'[4]손익(일반전기)'!$B$5:$C$1005,2,0))+IF(ISERROR(VLOOKUP(262800,'[4]손익(일반전기)'!$E$5:$F$1005,2,0)),0,VLOOKUP(262800,'[4]손익(일반전기)'!$E$5:$F$1005,2,0)))</f>
        <v>0</v>
      </c>
    </row>
    <row r="62" spans="1:10" ht="17.25" customHeight="1">
      <c r="A62" s="319">
        <v>12</v>
      </c>
      <c r="B62" s="65" t="s">
        <v>961</v>
      </c>
      <c r="C62" s="561">
        <v>259900</v>
      </c>
      <c r="D62" s="398">
        <f>IF(ISERROR(VLOOKUP(C62,'[4]손익(일반)'!$B$5:$C$1005,2,0)),0,VLOOKUP(C62,'[4]손익(일반)'!$B$5:$C$1005,2,0))+IF(ISERROR(VLOOKUP(C62,'[4]손익(일반)'!$E$5:$F$1005,2,0)),0,VLOOKUP(C62,'[4]손익(일반)'!$E$5:$F$1005,2,0))</f>
        <v>0</v>
      </c>
      <c r="E62" s="398">
        <f>IF(ISERROR(VLOOKUP(C62,'[4]손익(일반전기)'!$B$5:$C$1005,2,0)),0,VLOOKUP(C62,'[4]손익(일반전기)'!$B$5:$C$1005,2,0))+IF(ISERROR(VLOOKUP(C62,'[4]손익(일반전기)'!$E$5:$F$1005,2,0)),0,VLOOKUP(C62,'[4]손익(일반전기)'!$E$5:$F$1005,2,0))</f>
        <v>0</v>
      </c>
      <c r="F62" s="255" t="s">
        <v>962</v>
      </c>
      <c r="G62" s="72" t="s">
        <v>963</v>
      </c>
      <c r="H62" s="571"/>
      <c r="I62" s="24">
        <f>I60-I61</f>
        <v>-539443</v>
      </c>
      <c r="J62" s="24">
        <f>J60-J61</f>
        <v>-377208</v>
      </c>
    </row>
    <row r="63" spans="1:10" ht="17.25" customHeight="1">
      <c r="A63" s="319">
        <v>13</v>
      </c>
      <c r="B63" s="65" t="s">
        <v>964</v>
      </c>
      <c r="C63" s="561">
        <v>260100</v>
      </c>
      <c r="D63" s="398">
        <f>IF(ISERROR(VLOOKUP(C63,'[4]손익(일반)'!$B$5:$C$1005,2,0)),0,VLOOKUP(C63,'[4]손익(일반)'!$B$5:$C$1005,2,0))+IF(ISERROR(VLOOKUP(C63,'[4]손익(일반)'!$E$5:$F$1005,2,0)),0,VLOOKUP(C63,'[4]손익(일반)'!$E$5:$F$1005,2,0))</f>
        <v>0</v>
      </c>
      <c r="E63" s="398">
        <f>IF(ISERROR(VLOOKUP(C63,'[4]손익(일반전기)'!$B$5:$C$1005,2,0)),0,VLOOKUP(C63,'[4]손익(일반전기)'!$B$5:$C$1005,2,0))+IF(ISERROR(VLOOKUP(C63,'[4]손익(일반전기)'!$E$5:$F$1005,2,0)),0,VLOOKUP(C63,'[4]손익(일반전기)'!$E$5:$F$1005,2,0))</f>
        <v>0</v>
      </c>
      <c r="F63" s="255" t="s">
        <v>965</v>
      </c>
      <c r="G63" s="72" t="s">
        <v>966</v>
      </c>
      <c r="H63" s="571"/>
      <c r="I63" s="24">
        <f>'[4]5.신용(PL)'!I64</f>
        <v>1558202</v>
      </c>
      <c r="J63" s="24">
        <f>'[4]5.신용(PL)'!J64</f>
        <v>1121501</v>
      </c>
    </row>
    <row r="64" spans="1:10" ht="17.25" customHeight="1">
      <c r="A64" s="319">
        <v>14</v>
      </c>
      <c r="B64" s="65" t="s">
        <v>967</v>
      </c>
      <c r="C64" s="561">
        <v>260200</v>
      </c>
      <c r="D64" s="398">
        <f>IF(ISERROR(VLOOKUP(C64,'[4]손익(일반)'!$B$5:$C$1005,2,0)),0,VLOOKUP(C64,'[4]손익(일반)'!$B$5:$C$1005,2,0))+IF(ISERROR(VLOOKUP(C64,'[4]손익(일반)'!$E$5:$F$1005,2,0)),0,VLOOKUP(C64,'[4]손익(일반)'!$E$5:$F$1005,2,0))</f>
        <v>0</v>
      </c>
      <c r="E64" s="398">
        <f>IF(ISERROR(VLOOKUP(C64,'[4]손익(일반전기)'!$B$5:$C$1005,2,0)),0,VLOOKUP(C64,'[4]손익(일반전기)'!$B$5:$C$1005,2,0))+IF(ISERROR(VLOOKUP(C64,'[4]손익(일반전기)'!$E$5:$F$1005,2,0)),0,VLOOKUP(C64,'[4]손익(일반전기)'!$E$5:$F$1005,2,0))</f>
        <v>11532</v>
      </c>
      <c r="F64" s="255" t="s">
        <v>968</v>
      </c>
      <c r="G64" s="72" t="s">
        <v>969</v>
      </c>
      <c r="H64" s="560"/>
      <c r="I64" s="24"/>
      <c r="J64" s="24"/>
    </row>
    <row r="65" spans="1:10" ht="17.25" customHeight="1">
      <c r="A65" s="319">
        <v>15</v>
      </c>
      <c r="B65" s="65" t="s">
        <v>970</v>
      </c>
      <c r="C65" s="561">
        <v>260300</v>
      </c>
      <c r="D65" s="398">
        <f>IF(ISERROR(VLOOKUP(C65,'[4]손익(일반)'!$B$5:$C$1005,2,0)),0,VLOOKUP(C65,'[4]손익(일반)'!$B$5:$C$1005,2,0))+IF(ISERROR(VLOOKUP(C65,'[4]손익(일반)'!$E$5:$F$1005,2,0)),0,VLOOKUP(C65,'[4]손익(일반)'!$E$5:$F$1005,2,0))</f>
        <v>22666</v>
      </c>
      <c r="E65" s="398">
        <f>IF(ISERROR(VLOOKUP(C65,'[4]손익(일반전기)'!$B$5:$C$1005,2,0)),0,VLOOKUP(C65,'[4]손익(일반전기)'!$B$5:$C$1005,2,0))+IF(ISERROR(VLOOKUP(C65,'[4]손익(일반전기)'!$E$5:$F$1005,2,0)),0,VLOOKUP(C65,'[4]손익(일반전기)'!$E$5:$F$1005,2,0))</f>
        <v>29523</v>
      </c>
      <c r="F65" s="572"/>
      <c r="G65" s="573" t="s">
        <v>971</v>
      </c>
      <c r="H65" s="574"/>
      <c r="I65" s="438"/>
      <c r="J65" s="438"/>
    </row>
    <row r="66" spans="1:10" ht="17.25" customHeight="1">
      <c r="A66" s="319">
        <v>16</v>
      </c>
      <c r="B66" s="65" t="s">
        <v>972</v>
      </c>
      <c r="C66" s="561">
        <v>260500</v>
      </c>
      <c r="D66" s="398">
        <f>IF(ISERROR(VLOOKUP(C66,'[4]손익(일반)'!$B$5:$C$1005,2,0)),0,VLOOKUP(C66,'[4]손익(일반)'!$B$5:$C$1005,2,0))+IF(ISERROR(VLOOKUP(C66,'[4]손익(일반)'!$E$5:$F$1005,2,0)),0,VLOOKUP(C66,'[4]손익(일반)'!$E$5:$F$1005,2,0))</f>
        <v>5709</v>
      </c>
      <c r="E66" s="398">
        <f>IF(ISERROR(VLOOKUP(C66,'[4]손익(일반전기)'!$B$5:$C$1005,2,0)),0,VLOOKUP(C66,'[4]손익(일반전기)'!$B$5:$C$1005,2,0))+IF(ISERROR(VLOOKUP(C66,'[4]손익(일반전기)'!$E$5:$F$1005,2,0)),0,VLOOKUP(C66,'[4]손익(일반전기)'!$E$5:$F$1005,2,0))</f>
        <v>29871</v>
      </c>
      <c r="F66" s="255" t="s">
        <v>973</v>
      </c>
      <c r="G66" s="72" t="s">
        <v>500</v>
      </c>
      <c r="H66" s="560"/>
      <c r="I66" s="24">
        <f>I62+I63+I64</f>
        <v>1018759</v>
      </c>
      <c r="J66" s="24">
        <f>J62+J63+J64</f>
        <v>744293</v>
      </c>
    </row>
    <row r="67" spans="1:10" ht="17.25" customHeight="1">
      <c r="A67" s="319">
        <v>17</v>
      </c>
      <c r="B67" s="65" t="s">
        <v>974</v>
      </c>
      <c r="C67" s="561">
        <v>260600</v>
      </c>
      <c r="D67" s="398">
        <f>IF(ISERROR(VLOOKUP(C67,'[4]손익(일반)'!$B$5:$C$1005,2,0)),0,VLOOKUP(C67,'[4]손익(일반)'!$B$5:$C$1005,2,0))+IF(ISERROR(VLOOKUP(C67,'[4]손익(일반)'!$E$5:$F$1005,2,0)),0,VLOOKUP(C67,'[4]손익(일반)'!$E$5:$F$1005,2,0))</f>
        <v>0</v>
      </c>
      <c r="E67" s="398">
        <f>IF(ISERROR(VLOOKUP(C67,'[4]손익(일반전기)'!$B$5:$C$1005,2,0)),0,VLOOKUP(C67,'[4]손익(일반전기)'!$B$5:$C$1005,2,0))+IF(ISERROR(VLOOKUP(C67,'[4]손익(일반전기)'!$E$5:$F$1005,2,0)),0,VLOOKUP(C67,'[4]손익(일반전기)'!$E$5:$F$1005,2,0))</f>
        <v>0</v>
      </c>
      <c r="F67" s="255"/>
      <c r="G67" s="72"/>
      <c r="H67" s="575"/>
      <c r="I67" s="441"/>
      <c r="J67" s="441"/>
    </row>
    <row r="68" spans="1:10" ht="17.25" customHeight="1">
      <c r="A68" s="319">
        <v>18</v>
      </c>
      <c r="B68" s="65" t="s">
        <v>975</v>
      </c>
      <c r="C68" s="561">
        <v>260700</v>
      </c>
      <c r="D68" s="398">
        <f>IF(ISERROR(VLOOKUP(C68,'[4]손익(일반)'!$B$5:$C$1005,2,0)),0,VLOOKUP(C68,'[4]손익(일반)'!$B$5:$C$1005,2,0))+IF(ISERROR(VLOOKUP(C68,'[4]손익(일반)'!$E$5:$F$1005,2,0)),0,VLOOKUP(C68,'[4]손익(일반)'!$E$5:$F$1005,2,0))</f>
        <v>512450</v>
      </c>
      <c r="E68" s="398">
        <f>IF(ISERROR(VLOOKUP(C68,'[4]손익(일반전기)'!$B$5:$C$1005,2,0)),0,VLOOKUP(C68,'[4]손익(일반전기)'!$B$5:$C$1005,2,0))+IF(ISERROR(VLOOKUP(C68,'[4]손익(일반전기)'!$E$5:$F$1005,2,0)),0,VLOOKUP(C68,'[4]손익(일반전기)'!$E$5:$F$1005,2,0))</f>
        <v>361250</v>
      </c>
      <c r="F68" s="255" t="s">
        <v>976</v>
      </c>
      <c r="G68" s="72" t="s">
        <v>977</v>
      </c>
      <c r="H68" s="576"/>
      <c r="I68" s="577"/>
      <c r="J68" s="577"/>
    </row>
    <row r="69" spans="1:10" ht="17.25" customHeight="1">
      <c r="A69" s="488">
        <v>19</v>
      </c>
      <c r="B69" s="48" t="s">
        <v>978</v>
      </c>
      <c r="C69" s="578">
        <v>260800</v>
      </c>
      <c r="D69" s="427">
        <f>IF(ISERROR(VLOOKUP(C69,'[4]손익(일반)'!$B$5:$C$1005,2,0)),0,VLOOKUP(C69,'[4]손익(일반)'!$B$5:$C$1005,2,0))+IF(ISERROR(VLOOKUP(C69,'[4]손익(일반)'!$E$5:$F$1005,2,0)),0,VLOOKUP(C69,'[4]손익(일반)'!$E$5:$F$1005,2,0))</f>
        <v>1416</v>
      </c>
      <c r="E69" s="427">
        <f>IF(ISERROR(VLOOKUP(C69,'[4]손익(일반전기)'!$B$5:$C$1005,2,0)),0,VLOOKUP(C69,'[4]손익(일반전기)'!$B$5:$C$1005,2,0))+IF(ISERROR(VLOOKUP(C69,'[4]손익(일반전기)'!$E$5:$F$1005,2,0)),0,VLOOKUP(C69,'[4]손익(일반전기)'!$E$5:$F$1005,2,0))</f>
        <v>913</v>
      </c>
      <c r="F69" s="390"/>
      <c r="G69" s="445" t="s">
        <v>979</v>
      </c>
      <c r="H69" s="579"/>
      <c r="I69" s="447"/>
      <c r="J69" s="447"/>
    </row>
    <row r="70" spans="1:10" ht="17.25" customHeight="1">
      <c r="A70" s="402">
        <v>20</v>
      </c>
      <c r="B70" s="79" t="s">
        <v>980</v>
      </c>
      <c r="C70" s="580">
        <v>260900</v>
      </c>
      <c r="D70" s="404">
        <f>IF(ISERROR(VLOOKUP(C70,'[4]손익(일반)'!$B$5:$C$1005,2,0)),0,VLOOKUP(C70,'[4]손익(일반)'!$B$5:$C$1005,2,0))+IF(ISERROR(VLOOKUP(C70,'[4]손익(일반)'!$E$5:$F$1005,2,0)),0,VLOOKUP(C70,'[4]손익(일반)'!$E$5:$F$1005,2,0))</f>
        <v>0</v>
      </c>
      <c r="E70" s="404">
        <f>IF(ISERROR(VLOOKUP(C70,'[4]손익(일반전기)'!$B$5:$C$1005,2,0)),0,VLOOKUP(C70,'[4]손익(일반전기)'!$B$5:$C$1005,2,0))+IF(ISERROR(VLOOKUP(C70,'[4]손익(일반전기)'!$E$5:$F$1005,2,0)),0,VLOOKUP(C70,'[4]손익(일반전기)'!$E$5:$F$1005,2,0))</f>
        <v>0</v>
      </c>
      <c r="F70" s="402"/>
      <c r="G70" s="449" t="s">
        <v>981</v>
      </c>
      <c r="H70" s="579"/>
      <c r="I70" s="581"/>
      <c r="J70" s="581"/>
    </row>
    <row r="71" spans="1:10" ht="12.6" customHeight="1">
      <c r="I71" s="582"/>
    </row>
    <row r="72" spans="1:10" ht="18" customHeight="1">
      <c r="I72" s="582"/>
    </row>
    <row r="73" spans="1:10" ht="18" customHeight="1">
      <c r="I73" s="582"/>
    </row>
  </sheetData>
  <mergeCells count="5">
    <mergeCell ref="A1:J1"/>
    <mergeCell ref="A2:J2"/>
    <mergeCell ref="A3:J3"/>
    <mergeCell ref="A5:B6"/>
    <mergeCell ref="F5:G6"/>
  </mergeCells>
  <phoneticPr fontId="1" type="noConversion"/>
  <pageMargins left="0.39370078740157483" right="0.39370078740157483" top="0.59055118110236227" bottom="0.62992125984251968" header="0.51181102362204722" footer="0.51181102362204722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0"/>
    <pageSetUpPr fitToPage="1"/>
  </sheetPr>
  <dimension ref="A1:G49"/>
  <sheetViews>
    <sheetView showGridLines="0" showZeros="0" topLeftCell="A10" workbookViewId="0">
      <selection activeCell="E54" sqref="E54"/>
    </sheetView>
  </sheetViews>
  <sheetFormatPr defaultRowHeight="22.5" customHeight="1"/>
  <cols>
    <col min="1" max="1" width="3.375" style="19" customWidth="1"/>
    <col min="2" max="2" width="33.5" style="19" customWidth="1"/>
    <col min="3" max="6" width="18.875" style="159" customWidth="1"/>
    <col min="7" max="7" width="17.375" style="19" bestFit="1" customWidth="1"/>
    <col min="8" max="256" width="9" style="19"/>
    <col min="257" max="257" width="3.375" style="19" customWidth="1"/>
    <col min="258" max="258" width="33.5" style="19" customWidth="1"/>
    <col min="259" max="262" width="18.875" style="19" customWidth="1"/>
    <col min="263" max="263" width="17.375" style="19" bestFit="1" customWidth="1"/>
    <col min="264" max="512" width="9" style="19"/>
    <col min="513" max="513" width="3.375" style="19" customWidth="1"/>
    <col min="514" max="514" width="33.5" style="19" customWidth="1"/>
    <col min="515" max="518" width="18.875" style="19" customWidth="1"/>
    <col min="519" max="519" width="17.375" style="19" bestFit="1" customWidth="1"/>
    <col min="520" max="768" width="9" style="19"/>
    <col min="769" max="769" width="3.375" style="19" customWidth="1"/>
    <col min="770" max="770" width="33.5" style="19" customWidth="1"/>
    <col min="771" max="774" width="18.875" style="19" customWidth="1"/>
    <col min="775" max="775" width="17.375" style="19" bestFit="1" customWidth="1"/>
    <col min="776" max="1024" width="9" style="19"/>
    <col min="1025" max="1025" width="3.375" style="19" customWidth="1"/>
    <col min="1026" max="1026" width="33.5" style="19" customWidth="1"/>
    <col min="1027" max="1030" width="18.875" style="19" customWidth="1"/>
    <col min="1031" max="1031" width="17.375" style="19" bestFit="1" customWidth="1"/>
    <col min="1032" max="1280" width="9" style="19"/>
    <col min="1281" max="1281" width="3.375" style="19" customWidth="1"/>
    <col min="1282" max="1282" width="33.5" style="19" customWidth="1"/>
    <col min="1283" max="1286" width="18.875" style="19" customWidth="1"/>
    <col min="1287" max="1287" width="17.375" style="19" bestFit="1" customWidth="1"/>
    <col min="1288" max="1536" width="9" style="19"/>
    <col min="1537" max="1537" width="3.375" style="19" customWidth="1"/>
    <col min="1538" max="1538" width="33.5" style="19" customWidth="1"/>
    <col min="1539" max="1542" width="18.875" style="19" customWidth="1"/>
    <col min="1543" max="1543" width="17.375" style="19" bestFit="1" customWidth="1"/>
    <col min="1544" max="1792" width="9" style="19"/>
    <col min="1793" max="1793" width="3.375" style="19" customWidth="1"/>
    <col min="1794" max="1794" width="33.5" style="19" customWidth="1"/>
    <col min="1795" max="1798" width="18.875" style="19" customWidth="1"/>
    <col min="1799" max="1799" width="17.375" style="19" bestFit="1" customWidth="1"/>
    <col min="1800" max="2048" width="9" style="19"/>
    <col min="2049" max="2049" width="3.375" style="19" customWidth="1"/>
    <col min="2050" max="2050" width="33.5" style="19" customWidth="1"/>
    <col min="2051" max="2054" width="18.875" style="19" customWidth="1"/>
    <col min="2055" max="2055" width="17.375" style="19" bestFit="1" customWidth="1"/>
    <col min="2056" max="2304" width="9" style="19"/>
    <col min="2305" max="2305" width="3.375" style="19" customWidth="1"/>
    <col min="2306" max="2306" width="33.5" style="19" customWidth="1"/>
    <col min="2307" max="2310" width="18.875" style="19" customWidth="1"/>
    <col min="2311" max="2311" width="17.375" style="19" bestFit="1" customWidth="1"/>
    <col min="2312" max="2560" width="9" style="19"/>
    <col min="2561" max="2561" width="3.375" style="19" customWidth="1"/>
    <col min="2562" max="2562" width="33.5" style="19" customWidth="1"/>
    <col min="2563" max="2566" width="18.875" style="19" customWidth="1"/>
    <col min="2567" max="2567" width="17.375" style="19" bestFit="1" customWidth="1"/>
    <col min="2568" max="2816" width="9" style="19"/>
    <col min="2817" max="2817" width="3.375" style="19" customWidth="1"/>
    <col min="2818" max="2818" width="33.5" style="19" customWidth="1"/>
    <col min="2819" max="2822" width="18.875" style="19" customWidth="1"/>
    <col min="2823" max="2823" width="17.375" style="19" bestFit="1" customWidth="1"/>
    <col min="2824" max="3072" width="9" style="19"/>
    <col min="3073" max="3073" width="3.375" style="19" customWidth="1"/>
    <col min="3074" max="3074" width="33.5" style="19" customWidth="1"/>
    <col min="3075" max="3078" width="18.875" style="19" customWidth="1"/>
    <col min="3079" max="3079" width="17.375" style="19" bestFit="1" customWidth="1"/>
    <col min="3080" max="3328" width="9" style="19"/>
    <col min="3329" max="3329" width="3.375" style="19" customWidth="1"/>
    <col min="3330" max="3330" width="33.5" style="19" customWidth="1"/>
    <col min="3331" max="3334" width="18.875" style="19" customWidth="1"/>
    <col min="3335" max="3335" width="17.375" style="19" bestFit="1" customWidth="1"/>
    <col min="3336" max="3584" width="9" style="19"/>
    <col min="3585" max="3585" width="3.375" style="19" customWidth="1"/>
    <col min="3586" max="3586" width="33.5" style="19" customWidth="1"/>
    <col min="3587" max="3590" width="18.875" style="19" customWidth="1"/>
    <col min="3591" max="3591" width="17.375" style="19" bestFit="1" customWidth="1"/>
    <col min="3592" max="3840" width="9" style="19"/>
    <col min="3841" max="3841" width="3.375" style="19" customWidth="1"/>
    <col min="3842" max="3842" width="33.5" style="19" customWidth="1"/>
    <col min="3843" max="3846" width="18.875" style="19" customWidth="1"/>
    <col min="3847" max="3847" width="17.375" style="19" bestFit="1" customWidth="1"/>
    <col min="3848" max="4096" width="9" style="19"/>
    <col min="4097" max="4097" width="3.375" style="19" customWidth="1"/>
    <col min="4098" max="4098" width="33.5" style="19" customWidth="1"/>
    <col min="4099" max="4102" width="18.875" style="19" customWidth="1"/>
    <col min="4103" max="4103" width="17.375" style="19" bestFit="1" customWidth="1"/>
    <col min="4104" max="4352" width="9" style="19"/>
    <col min="4353" max="4353" width="3.375" style="19" customWidth="1"/>
    <col min="4354" max="4354" width="33.5" style="19" customWidth="1"/>
    <col min="4355" max="4358" width="18.875" style="19" customWidth="1"/>
    <col min="4359" max="4359" width="17.375" style="19" bestFit="1" customWidth="1"/>
    <col min="4360" max="4608" width="9" style="19"/>
    <col min="4609" max="4609" width="3.375" style="19" customWidth="1"/>
    <col min="4610" max="4610" width="33.5" style="19" customWidth="1"/>
    <col min="4611" max="4614" width="18.875" style="19" customWidth="1"/>
    <col min="4615" max="4615" width="17.375" style="19" bestFit="1" customWidth="1"/>
    <col min="4616" max="4864" width="9" style="19"/>
    <col min="4865" max="4865" width="3.375" style="19" customWidth="1"/>
    <col min="4866" max="4866" width="33.5" style="19" customWidth="1"/>
    <col min="4867" max="4870" width="18.875" style="19" customWidth="1"/>
    <col min="4871" max="4871" width="17.375" style="19" bestFit="1" customWidth="1"/>
    <col min="4872" max="5120" width="9" style="19"/>
    <col min="5121" max="5121" width="3.375" style="19" customWidth="1"/>
    <col min="5122" max="5122" width="33.5" style="19" customWidth="1"/>
    <col min="5123" max="5126" width="18.875" style="19" customWidth="1"/>
    <col min="5127" max="5127" width="17.375" style="19" bestFit="1" customWidth="1"/>
    <col min="5128" max="5376" width="9" style="19"/>
    <col min="5377" max="5377" width="3.375" style="19" customWidth="1"/>
    <col min="5378" max="5378" width="33.5" style="19" customWidth="1"/>
    <col min="5379" max="5382" width="18.875" style="19" customWidth="1"/>
    <col min="5383" max="5383" width="17.375" style="19" bestFit="1" customWidth="1"/>
    <col min="5384" max="5632" width="9" style="19"/>
    <col min="5633" max="5633" width="3.375" style="19" customWidth="1"/>
    <col min="5634" max="5634" width="33.5" style="19" customWidth="1"/>
    <col min="5635" max="5638" width="18.875" style="19" customWidth="1"/>
    <col min="5639" max="5639" width="17.375" style="19" bestFit="1" customWidth="1"/>
    <col min="5640" max="5888" width="9" style="19"/>
    <col min="5889" max="5889" width="3.375" style="19" customWidth="1"/>
    <col min="5890" max="5890" width="33.5" style="19" customWidth="1"/>
    <col min="5891" max="5894" width="18.875" style="19" customWidth="1"/>
    <col min="5895" max="5895" width="17.375" style="19" bestFit="1" customWidth="1"/>
    <col min="5896" max="6144" width="9" style="19"/>
    <col min="6145" max="6145" width="3.375" style="19" customWidth="1"/>
    <col min="6146" max="6146" width="33.5" style="19" customWidth="1"/>
    <col min="6147" max="6150" width="18.875" style="19" customWidth="1"/>
    <col min="6151" max="6151" width="17.375" style="19" bestFit="1" customWidth="1"/>
    <col min="6152" max="6400" width="9" style="19"/>
    <col min="6401" max="6401" width="3.375" style="19" customWidth="1"/>
    <col min="6402" max="6402" width="33.5" style="19" customWidth="1"/>
    <col min="6403" max="6406" width="18.875" style="19" customWidth="1"/>
    <col min="6407" max="6407" width="17.375" style="19" bestFit="1" customWidth="1"/>
    <col min="6408" max="6656" width="9" style="19"/>
    <col min="6657" max="6657" width="3.375" style="19" customWidth="1"/>
    <col min="6658" max="6658" width="33.5" style="19" customWidth="1"/>
    <col min="6659" max="6662" width="18.875" style="19" customWidth="1"/>
    <col min="6663" max="6663" width="17.375" style="19" bestFit="1" customWidth="1"/>
    <col min="6664" max="6912" width="9" style="19"/>
    <col min="6913" max="6913" width="3.375" style="19" customWidth="1"/>
    <col min="6914" max="6914" width="33.5" style="19" customWidth="1"/>
    <col min="6915" max="6918" width="18.875" style="19" customWidth="1"/>
    <col min="6919" max="6919" width="17.375" style="19" bestFit="1" customWidth="1"/>
    <col min="6920" max="7168" width="9" style="19"/>
    <col min="7169" max="7169" width="3.375" style="19" customWidth="1"/>
    <col min="7170" max="7170" width="33.5" style="19" customWidth="1"/>
    <col min="7171" max="7174" width="18.875" style="19" customWidth="1"/>
    <col min="7175" max="7175" width="17.375" style="19" bestFit="1" customWidth="1"/>
    <col min="7176" max="7424" width="9" style="19"/>
    <col min="7425" max="7425" width="3.375" style="19" customWidth="1"/>
    <col min="7426" max="7426" width="33.5" style="19" customWidth="1"/>
    <col min="7427" max="7430" width="18.875" style="19" customWidth="1"/>
    <col min="7431" max="7431" width="17.375" style="19" bestFit="1" customWidth="1"/>
    <col min="7432" max="7680" width="9" style="19"/>
    <col min="7681" max="7681" width="3.375" style="19" customWidth="1"/>
    <col min="7682" max="7682" width="33.5" style="19" customWidth="1"/>
    <col min="7683" max="7686" width="18.875" style="19" customWidth="1"/>
    <col min="7687" max="7687" width="17.375" style="19" bestFit="1" customWidth="1"/>
    <col min="7688" max="7936" width="9" style="19"/>
    <col min="7937" max="7937" width="3.375" style="19" customWidth="1"/>
    <col min="7938" max="7938" width="33.5" style="19" customWidth="1"/>
    <col min="7939" max="7942" width="18.875" style="19" customWidth="1"/>
    <col min="7943" max="7943" width="17.375" style="19" bestFit="1" customWidth="1"/>
    <col min="7944" max="8192" width="9" style="19"/>
    <col min="8193" max="8193" width="3.375" style="19" customWidth="1"/>
    <col min="8194" max="8194" width="33.5" style="19" customWidth="1"/>
    <col min="8195" max="8198" width="18.875" style="19" customWidth="1"/>
    <col min="8199" max="8199" width="17.375" style="19" bestFit="1" customWidth="1"/>
    <col min="8200" max="8448" width="9" style="19"/>
    <col min="8449" max="8449" width="3.375" style="19" customWidth="1"/>
    <col min="8450" max="8450" width="33.5" style="19" customWidth="1"/>
    <col min="8451" max="8454" width="18.875" style="19" customWidth="1"/>
    <col min="8455" max="8455" width="17.375" style="19" bestFit="1" customWidth="1"/>
    <col min="8456" max="8704" width="9" style="19"/>
    <col min="8705" max="8705" width="3.375" style="19" customWidth="1"/>
    <col min="8706" max="8706" width="33.5" style="19" customWidth="1"/>
    <col min="8707" max="8710" width="18.875" style="19" customWidth="1"/>
    <col min="8711" max="8711" width="17.375" style="19" bestFit="1" customWidth="1"/>
    <col min="8712" max="8960" width="9" style="19"/>
    <col min="8961" max="8961" width="3.375" style="19" customWidth="1"/>
    <col min="8962" max="8962" width="33.5" style="19" customWidth="1"/>
    <col min="8963" max="8966" width="18.875" style="19" customWidth="1"/>
    <col min="8967" max="8967" width="17.375" style="19" bestFit="1" customWidth="1"/>
    <col min="8968" max="9216" width="9" style="19"/>
    <col min="9217" max="9217" width="3.375" style="19" customWidth="1"/>
    <col min="9218" max="9218" width="33.5" style="19" customWidth="1"/>
    <col min="9219" max="9222" width="18.875" style="19" customWidth="1"/>
    <col min="9223" max="9223" width="17.375" style="19" bestFit="1" customWidth="1"/>
    <col min="9224" max="9472" width="9" style="19"/>
    <col min="9473" max="9473" width="3.375" style="19" customWidth="1"/>
    <col min="9474" max="9474" width="33.5" style="19" customWidth="1"/>
    <col min="9475" max="9478" width="18.875" style="19" customWidth="1"/>
    <col min="9479" max="9479" width="17.375" style="19" bestFit="1" customWidth="1"/>
    <col min="9480" max="9728" width="9" style="19"/>
    <col min="9729" max="9729" width="3.375" style="19" customWidth="1"/>
    <col min="9730" max="9730" width="33.5" style="19" customWidth="1"/>
    <col min="9731" max="9734" width="18.875" style="19" customWidth="1"/>
    <col min="9735" max="9735" width="17.375" style="19" bestFit="1" customWidth="1"/>
    <col min="9736" max="9984" width="9" style="19"/>
    <col min="9985" max="9985" width="3.375" style="19" customWidth="1"/>
    <col min="9986" max="9986" width="33.5" style="19" customWidth="1"/>
    <col min="9987" max="9990" width="18.875" style="19" customWidth="1"/>
    <col min="9991" max="9991" width="17.375" style="19" bestFit="1" customWidth="1"/>
    <col min="9992" max="10240" width="9" style="19"/>
    <col min="10241" max="10241" width="3.375" style="19" customWidth="1"/>
    <col min="10242" max="10242" width="33.5" style="19" customWidth="1"/>
    <col min="10243" max="10246" width="18.875" style="19" customWidth="1"/>
    <col min="10247" max="10247" width="17.375" style="19" bestFit="1" customWidth="1"/>
    <col min="10248" max="10496" width="9" style="19"/>
    <col min="10497" max="10497" width="3.375" style="19" customWidth="1"/>
    <col min="10498" max="10498" width="33.5" style="19" customWidth="1"/>
    <col min="10499" max="10502" width="18.875" style="19" customWidth="1"/>
    <col min="10503" max="10503" width="17.375" style="19" bestFit="1" customWidth="1"/>
    <col min="10504" max="10752" width="9" style="19"/>
    <col min="10753" max="10753" width="3.375" style="19" customWidth="1"/>
    <col min="10754" max="10754" width="33.5" style="19" customWidth="1"/>
    <col min="10755" max="10758" width="18.875" style="19" customWidth="1"/>
    <col min="10759" max="10759" width="17.375" style="19" bestFit="1" customWidth="1"/>
    <col min="10760" max="11008" width="9" style="19"/>
    <col min="11009" max="11009" width="3.375" style="19" customWidth="1"/>
    <col min="11010" max="11010" width="33.5" style="19" customWidth="1"/>
    <col min="11011" max="11014" width="18.875" style="19" customWidth="1"/>
    <col min="11015" max="11015" width="17.375" style="19" bestFit="1" customWidth="1"/>
    <col min="11016" max="11264" width="9" style="19"/>
    <col min="11265" max="11265" width="3.375" style="19" customWidth="1"/>
    <col min="11266" max="11266" width="33.5" style="19" customWidth="1"/>
    <col min="11267" max="11270" width="18.875" style="19" customWidth="1"/>
    <col min="11271" max="11271" width="17.375" style="19" bestFit="1" customWidth="1"/>
    <col min="11272" max="11520" width="9" style="19"/>
    <col min="11521" max="11521" width="3.375" style="19" customWidth="1"/>
    <col min="11522" max="11522" width="33.5" style="19" customWidth="1"/>
    <col min="11523" max="11526" width="18.875" style="19" customWidth="1"/>
    <col min="11527" max="11527" width="17.375" style="19" bestFit="1" customWidth="1"/>
    <col min="11528" max="11776" width="9" style="19"/>
    <col min="11777" max="11777" width="3.375" style="19" customWidth="1"/>
    <col min="11778" max="11778" width="33.5" style="19" customWidth="1"/>
    <col min="11779" max="11782" width="18.875" style="19" customWidth="1"/>
    <col min="11783" max="11783" width="17.375" style="19" bestFit="1" customWidth="1"/>
    <col min="11784" max="12032" width="9" style="19"/>
    <col min="12033" max="12033" width="3.375" style="19" customWidth="1"/>
    <col min="12034" max="12034" width="33.5" style="19" customWidth="1"/>
    <col min="12035" max="12038" width="18.875" style="19" customWidth="1"/>
    <col min="12039" max="12039" width="17.375" style="19" bestFit="1" customWidth="1"/>
    <col min="12040" max="12288" width="9" style="19"/>
    <col min="12289" max="12289" width="3.375" style="19" customWidth="1"/>
    <col min="12290" max="12290" width="33.5" style="19" customWidth="1"/>
    <col min="12291" max="12294" width="18.875" style="19" customWidth="1"/>
    <col min="12295" max="12295" width="17.375" style="19" bestFit="1" customWidth="1"/>
    <col min="12296" max="12544" width="9" style="19"/>
    <col min="12545" max="12545" width="3.375" style="19" customWidth="1"/>
    <col min="12546" max="12546" width="33.5" style="19" customWidth="1"/>
    <col min="12547" max="12550" width="18.875" style="19" customWidth="1"/>
    <col min="12551" max="12551" width="17.375" style="19" bestFit="1" customWidth="1"/>
    <col min="12552" max="12800" width="9" style="19"/>
    <col min="12801" max="12801" width="3.375" style="19" customWidth="1"/>
    <col min="12802" max="12802" width="33.5" style="19" customWidth="1"/>
    <col min="12803" max="12806" width="18.875" style="19" customWidth="1"/>
    <col min="12807" max="12807" width="17.375" style="19" bestFit="1" customWidth="1"/>
    <col min="12808" max="13056" width="9" style="19"/>
    <col min="13057" max="13057" width="3.375" style="19" customWidth="1"/>
    <col min="13058" max="13058" width="33.5" style="19" customWidth="1"/>
    <col min="13059" max="13062" width="18.875" style="19" customWidth="1"/>
    <col min="13063" max="13063" width="17.375" style="19" bestFit="1" customWidth="1"/>
    <col min="13064" max="13312" width="9" style="19"/>
    <col min="13313" max="13313" width="3.375" style="19" customWidth="1"/>
    <col min="13314" max="13314" width="33.5" style="19" customWidth="1"/>
    <col min="13315" max="13318" width="18.875" style="19" customWidth="1"/>
    <col min="13319" max="13319" width="17.375" style="19" bestFit="1" customWidth="1"/>
    <col min="13320" max="13568" width="9" style="19"/>
    <col min="13569" max="13569" width="3.375" style="19" customWidth="1"/>
    <col min="13570" max="13570" width="33.5" style="19" customWidth="1"/>
    <col min="13571" max="13574" width="18.875" style="19" customWidth="1"/>
    <col min="13575" max="13575" width="17.375" style="19" bestFit="1" customWidth="1"/>
    <col min="13576" max="13824" width="9" style="19"/>
    <col min="13825" max="13825" width="3.375" style="19" customWidth="1"/>
    <col min="13826" max="13826" width="33.5" style="19" customWidth="1"/>
    <col min="13827" max="13830" width="18.875" style="19" customWidth="1"/>
    <col min="13831" max="13831" width="17.375" style="19" bestFit="1" customWidth="1"/>
    <col min="13832" max="14080" width="9" style="19"/>
    <col min="14081" max="14081" width="3.375" style="19" customWidth="1"/>
    <col min="14082" max="14082" width="33.5" style="19" customWidth="1"/>
    <col min="14083" max="14086" width="18.875" style="19" customWidth="1"/>
    <col min="14087" max="14087" width="17.375" style="19" bestFit="1" customWidth="1"/>
    <col min="14088" max="14336" width="9" style="19"/>
    <col min="14337" max="14337" width="3.375" style="19" customWidth="1"/>
    <col min="14338" max="14338" width="33.5" style="19" customWidth="1"/>
    <col min="14339" max="14342" width="18.875" style="19" customWidth="1"/>
    <col min="14343" max="14343" width="17.375" style="19" bestFit="1" customWidth="1"/>
    <col min="14344" max="14592" width="9" style="19"/>
    <col min="14593" max="14593" width="3.375" style="19" customWidth="1"/>
    <col min="14594" max="14594" width="33.5" style="19" customWidth="1"/>
    <col min="14595" max="14598" width="18.875" style="19" customWidth="1"/>
    <col min="14599" max="14599" width="17.375" style="19" bestFit="1" customWidth="1"/>
    <col min="14600" max="14848" width="9" style="19"/>
    <col min="14849" max="14849" width="3.375" style="19" customWidth="1"/>
    <col min="14850" max="14850" width="33.5" style="19" customWidth="1"/>
    <col min="14851" max="14854" width="18.875" style="19" customWidth="1"/>
    <col min="14855" max="14855" width="17.375" style="19" bestFit="1" customWidth="1"/>
    <col min="14856" max="15104" width="9" style="19"/>
    <col min="15105" max="15105" width="3.375" style="19" customWidth="1"/>
    <col min="15106" max="15106" width="33.5" style="19" customWidth="1"/>
    <col min="15107" max="15110" width="18.875" style="19" customWidth="1"/>
    <col min="15111" max="15111" width="17.375" style="19" bestFit="1" customWidth="1"/>
    <col min="15112" max="15360" width="9" style="19"/>
    <col min="15361" max="15361" width="3.375" style="19" customWidth="1"/>
    <col min="15362" max="15362" width="33.5" style="19" customWidth="1"/>
    <col min="15363" max="15366" width="18.875" style="19" customWidth="1"/>
    <col min="15367" max="15367" width="17.375" style="19" bestFit="1" customWidth="1"/>
    <col min="15368" max="15616" width="9" style="19"/>
    <col min="15617" max="15617" width="3.375" style="19" customWidth="1"/>
    <col min="15618" max="15618" width="33.5" style="19" customWidth="1"/>
    <col min="15619" max="15622" width="18.875" style="19" customWidth="1"/>
    <col min="15623" max="15623" width="17.375" style="19" bestFit="1" customWidth="1"/>
    <col min="15624" max="15872" width="9" style="19"/>
    <col min="15873" max="15873" width="3.375" style="19" customWidth="1"/>
    <col min="15874" max="15874" width="33.5" style="19" customWidth="1"/>
    <col min="15875" max="15878" width="18.875" style="19" customWidth="1"/>
    <col min="15879" max="15879" width="17.375" style="19" bestFit="1" customWidth="1"/>
    <col min="15880" max="16128" width="9" style="19"/>
    <col min="16129" max="16129" width="3.375" style="19" customWidth="1"/>
    <col min="16130" max="16130" width="33.5" style="19" customWidth="1"/>
    <col min="16131" max="16134" width="18.875" style="19" customWidth="1"/>
    <col min="16135" max="16135" width="17.375" style="19" bestFit="1" customWidth="1"/>
    <col min="16136" max="16384" width="9" style="19"/>
  </cols>
  <sheetData>
    <row r="1" spans="1:6" s="154" customFormat="1" ht="27.75" customHeight="1">
      <c r="A1" s="608" t="s">
        <v>479</v>
      </c>
      <c r="B1" s="608"/>
      <c r="C1" s="608"/>
      <c r="D1" s="608"/>
      <c r="E1" s="608"/>
      <c r="F1" s="608"/>
    </row>
    <row r="2" spans="1:6" s="154" customFormat="1" ht="22.5" customHeight="1">
      <c r="A2" s="155"/>
      <c r="B2" s="155"/>
      <c r="C2" s="156"/>
      <c r="D2" s="156"/>
      <c r="E2" s="156"/>
      <c r="F2" s="156"/>
    </row>
    <row r="3" spans="1:6" ht="17.25" customHeight="1">
      <c r="A3" s="157"/>
      <c r="B3" s="157" t="s">
        <v>480</v>
      </c>
      <c r="C3" s="158"/>
      <c r="D3" s="158"/>
      <c r="E3" s="158" t="s">
        <v>481</v>
      </c>
      <c r="F3" s="158"/>
    </row>
    <row r="4" spans="1:6" ht="18" customHeight="1">
      <c r="B4" s="157" t="s">
        <v>482</v>
      </c>
      <c r="C4" s="158"/>
      <c r="D4" s="158"/>
      <c r="E4" s="158" t="s">
        <v>483</v>
      </c>
      <c r="F4" s="158"/>
    </row>
    <row r="5" spans="1:6" ht="16.5" customHeight="1">
      <c r="B5" s="157" t="s">
        <v>484</v>
      </c>
      <c r="C5" s="158"/>
      <c r="D5" s="158"/>
      <c r="E5" s="158" t="s">
        <v>485</v>
      </c>
      <c r="F5" s="158"/>
    </row>
    <row r="6" spans="1:6" ht="16.5" customHeight="1">
      <c r="B6" s="157"/>
      <c r="C6" s="158"/>
      <c r="D6" s="158"/>
      <c r="E6" s="158"/>
      <c r="F6" s="158"/>
    </row>
    <row r="7" spans="1:6" ht="10.5" customHeight="1"/>
    <row r="8" spans="1:6" ht="22.5" customHeight="1">
      <c r="A8" s="19" t="s">
        <v>486</v>
      </c>
      <c r="F8" s="160" t="s">
        <v>487</v>
      </c>
    </row>
    <row r="9" spans="1:6" ht="24.6" customHeight="1">
      <c r="A9" s="631" t="s">
        <v>488</v>
      </c>
      <c r="B9" s="631"/>
      <c r="C9" s="632" t="s">
        <v>489</v>
      </c>
      <c r="D9" s="632"/>
      <c r="E9" s="632" t="s">
        <v>490</v>
      </c>
      <c r="F9" s="632"/>
    </row>
    <row r="10" spans="1:6" ht="24.6" customHeight="1">
      <c r="A10" s="631"/>
      <c r="B10" s="631"/>
      <c r="C10" s="632" t="s">
        <v>491</v>
      </c>
      <c r="D10" s="632"/>
      <c r="E10" s="632" t="s">
        <v>492</v>
      </c>
      <c r="F10" s="632"/>
    </row>
    <row r="11" spans="1:6" ht="21" customHeight="1">
      <c r="A11" s="589" t="s">
        <v>493</v>
      </c>
      <c r="B11" s="590"/>
      <c r="C11" s="161"/>
      <c r="D11" s="162">
        <f>C12-C13+C14+C15-C16+C17-C18</f>
        <v>1201972</v>
      </c>
      <c r="E11" s="161"/>
      <c r="F11" s="162">
        <f>E12-E13+E14+E15-E16+E17-E18</f>
        <v>910774</v>
      </c>
    </row>
    <row r="12" spans="1:6" ht="21" customHeight="1">
      <c r="A12" s="163">
        <v>1</v>
      </c>
      <c r="B12" s="164" t="s">
        <v>494</v>
      </c>
      <c r="C12" s="161">
        <v>183214</v>
      </c>
      <c r="D12" s="161"/>
      <c r="E12" s="161">
        <v>166479</v>
      </c>
      <c r="F12" s="161"/>
    </row>
    <row r="13" spans="1:6" ht="21" customHeight="1">
      <c r="A13" s="163" t="s">
        <v>495</v>
      </c>
      <c r="B13" s="164" t="s">
        <v>496</v>
      </c>
      <c r="C13" s="161"/>
      <c r="D13" s="161"/>
      <c r="E13" s="161"/>
      <c r="F13" s="161"/>
    </row>
    <row r="14" spans="1:6" ht="21" customHeight="1">
      <c r="A14" s="163">
        <v>2</v>
      </c>
      <c r="B14" s="164" t="s">
        <v>497</v>
      </c>
      <c r="C14" s="161"/>
      <c r="D14" s="161"/>
      <c r="E14" s="161"/>
      <c r="F14" s="161"/>
    </row>
    <row r="15" spans="1:6" ht="21" customHeight="1">
      <c r="A15" s="163">
        <v>3</v>
      </c>
      <c r="B15" s="164" t="s">
        <v>498</v>
      </c>
      <c r="C15" s="161"/>
      <c r="D15" s="161"/>
      <c r="E15" s="161"/>
      <c r="F15" s="161"/>
    </row>
    <row r="16" spans="1:6" ht="21" customHeight="1">
      <c r="A16" s="163">
        <v>4</v>
      </c>
      <c r="B16" s="164" t="s">
        <v>499</v>
      </c>
      <c r="C16" s="161"/>
      <c r="D16" s="161"/>
      <c r="E16" s="161"/>
      <c r="F16" s="161"/>
    </row>
    <row r="17" spans="1:6" ht="21" customHeight="1">
      <c r="A17" s="163">
        <v>3</v>
      </c>
      <c r="B17" s="164" t="s">
        <v>500</v>
      </c>
      <c r="C17" s="161">
        <v>1018758</v>
      </c>
      <c r="D17" s="161"/>
      <c r="E17" s="161">
        <v>744295</v>
      </c>
      <c r="F17" s="161"/>
    </row>
    <row r="18" spans="1:6" ht="21" customHeight="1">
      <c r="A18" s="163" t="s">
        <v>501</v>
      </c>
      <c r="B18" s="164" t="s">
        <v>502</v>
      </c>
      <c r="C18" s="161"/>
      <c r="D18" s="161"/>
      <c r="E18" s="161"/>
      <c r="F18" s="161"/>
    </row>
    <row r="19" spans="1:6" ht="21" customHeight="1">
      <c r="A19" s="163"/>
      <c r="B19" s="164"/>
      <c r="C19" s="161"/>
      <c r="D19" s="161"/>
      <c r="E19" s="161"/>
      <c r="F19" s="161"/>
    </row>
    <row r="20" spans="1:6" ht="21" customHeight="1">
      <c r="A20" s="589" t="s">
        <v>503</v>
      </c>
      <c r="B20" s="590"/>
      <c r="C20" s="161"/>
      <c r="D20" s="162">
        <f>C21</f>
        <v>0</v>
      </c>
      <c r="E20" s="161"/>
      <c r="F20" s="162">
        <f>E21</f>
        <v>0</v>
      </c>
    </row>
    <row r="21" spans="1:6" ht="21" customHeight="1">
      <c r="A21" s="165">
        <v>1</v>
      </c>
      <c r="B21" s="138" t="s">
        <v>504</v>
      </c>
      <c r="C21" s="161"/>
      <c r="D21" s="161"/>
      <c r="E21" s="161"/>
      <c r="F21" s="161"/>
    </row>
    <row r="22" spans="1:6" ht="21" customHeight="1" thickBot="1">
      <c r="A22" s="166"/>
      <c r="B22" s="138"/>
      <c r="C22" s="161"/>
      <c r="D22" s="167"/>
      <c r="E22" s="161"/>
      <c r="F22" s="167"/>
    </row>
    <row r="23" spans="1:6" ht="21" customHeight="1">
      <c r="A23" s="628" t="s">
        <v>505</v>
      </c>
      <c r="B23" s="629"/>
      <c r="C23" s="168"/>
      <c r="D23" s="169">
        <f>D11+D20</f>
        <v>1201972</v>
      </c>
      <c r="E23" s="168"/>
      <c r="F23" s="169">
        <f>F11+F20</f>
        <v>910774</v>
      </c>
    </row>
    <row r="24" spans="1:6" ht="21" customHeight="1">
      <c r="A24" s="163"/>
      <c r="B24" s="164"/>
      <c r="C24" s="161"/>
      <c r="D24" s="161"/>
      <c r="E24" s="161"/>
      <c r="F24" s="161"/>
    </row>
    <row r="25" spans="1:6" ht="21" customHeight="1">
      <c r="A25" s="589" t="s">
        <v>506</v>
      </c>
      <c r="B25" s="590"/>
      <c r="C25" s="161"/>
      <c r="D25" s="162">
        <f>C26+C27+C32</f>
        <v>902363</v>
      </c>
      <c r="E25" s="161"/>
      <c r="F25" s="162">
        <f>E26+E27+E32</f>
        <v>727560</v>
      </c>
    </row>
    <row r="26" spans="1:6" ht="21" customHeight="1">
      <c r="A26" s="170">
        <v>1</v>
      </c>
      <c r="B26" s="164" t="s">
        <v>507</v>
      </c>
      <c r="C26" s="161">
        <v>130000</v>
      </c>
      <c r="D26" s="161"/>
      <c r="E26" s="161">
        <v>100000</v>
      </c>
      <c r="F26" s="161"/>
    </row>
    <row r="27" spans="1:6" ht="21" customHeight="1">
      <c r="A27" s="163">
        <v>2</v>
      </c>
      <c r="B27" s="164" t="s">
        <v>508</v>
      </c>
      <c r="C27" s="162">
        <f>SUM(C28:C30)</f>
        <v>250000</v>
      </c>
      <c r="D27" s="161"/>
      <c r="E27" s="162">
        <f>SUM(E28:E30)</f>
        <v>185000</v>
      </c>
      <c r="F27" s="161"/>
    </row>
    <row r="28" spans="1:6" ht="21" customHeight="1">
      <c r="A28" s="163"/>
      <c r="B28" s="171" t="s">
        <v>509</v>
      </c>
      <c r="C28" s="161">
        <v>250000</v>
      </c>
      <c r="D28" s="161"/>
      <c r="E28" s="161">
        <v>185000</v>
      </c>
      <c r="F28" s="161"/>
    </row>
    <row r="29" spans="1:6" ht="21" customHeight="1">
      <c r="A29" s="163"/>
      <c r="B29" s="171" t="s">
        <v>510</v>
      </c>
      <c r="C29" s="161"/>
      <c r="D29" s="161"/>
      <c r="E29" s="161"/>
      <c r="F29" s="161"/>
    </row>
    <row r="30" spans="1:6" ht="21" customHeight="1">
      <c r="A30" s="163"/>
      <c r="B30" s="171" t="s">
        <v>511</v>
      </c>
      <c r="C30" s="161"/>
      <c r="D30" s="161"/>
      <c r="E30" s="161"/>
      <c r="F30" s="161"/>
    </row>
    <row r="31" spans="1:6" ht="21" customHeight="1">
      <c r="A31" s="163"/>
      <c r="B31" s="171" t="s">
        <v>512</v>
      </c>
      <c r="C31" s="161"/>
      <c r="D31" s="161"/>
      <c r="E31" s="161"/>
      <c r="F31" s="161"/>
    </row>
    <row r="32" spans="1:6" ht="21" customHeight="1">
      <c r="A32" s="163">
        <v>3</v>
      </c>
      <c r="B32" s="164" t="s">
        <v>513</v>
      </c>
      <c r="C32" s="162">
        <f>C33+C41</f>
        <v>522363</v>
      </c>
      <c r="D32" s="161"/>
      <c r="E32" s="162">
        <f>E33+E41</f>
        <v>442560</v>
      </c>
      <c r="F32" s="161"/>
    </row>
    <row r="33" spans="1:7" ht="21" customHeight="1">
      <c r="A33" s="163"/>
      <c r="B33" s="171" t="s">
        <v>514</v>
      </c>
      <c r="C33" s="162">
        <f>C34+C35</f>
        <v>342363</v>
      </c>
      <c r="D33" s="161"/>
      <c r="E33" s="162">
        <f>E34+E35</f>
        <v>312560</v>
      </c>
      <c r="F33" s="161"/>
    </row>
    <row r="34" spans="1:7" ht="21" customHeight="1">
      <c r="A34" s="172"/>
      <c r="B34" s="173" t="s">
        <v>515</v>
      </c>
      <c r="C34" s="167">
        <v>342363</v>
      </c>
      <c r="D34" s="167"/>
      <c r="E34" s="167">
        <v>312560</v>
      </c>
      <c r="F34" s="167"/>
      <c r="G34" s="159">
        <v>342362889</v>
      </c>
    </row>
    <row r="35" spans="1:7" ht="21" customHeight="1">
      <c r="A35" s="172"/>
      <c r="B35" s="171" t="s">
        <v>516</v>
      </c>
      <c r="C35" s="167"/>
      <c r="D35" s="167"/>
      <c r="E35" s="167"/>
      <c r="F35" s="167"/>
    </row>
    <row r="36" spans="1:7" ht="21" customHeight="1">
      <c r="A36" s="174"/>
      <c r="B36" s="175" t="s">
        <v>517</v>
      </c>
      <c r="C36" s="176">
        <v>5.7</v>
      </c>
      <c r="D36" s="167"/>
      <c r="E36" s="177">
        <v>6.21</v>
      </c>
      <c r="F36" s="167"/>
    </row>
    <row r="37" spans="1:7" ht="21" customHeight="1">
      <c r="A37" s="178"/>
      <c r="B37" s="179" t="s">
        <v>518</v>
      </c>
      <c r="C37" s="159">
        <v>6006366</v>
      </c>
      <c r="D37" s="180"/>
      <c r="E37" s="180">
        <v>5033170</v>
      </c>
      <c r="F37" s="180"/>
      <c r="G37" s="159">
        <v>6006366469</v>
      </c>
    </row>
    <row r="38" spans="1:7" ht="21" customHeight="1">
      <c r="A38" s="178"/>
      <c r="B38" s="179" t="s">
        <v>519</v>
      </c>
      <c r="C38" s="180"/>
      <c r="D38" s="180"/>
      <c r="E38" s="180"/>
      <c r="F38" s="180"/>
    </row>
    <row r="39" spans="1:7" ht="21" customHeight="1">
      <c r="A39" s="178"/>
      <c r="B39" s="179" t="s">
        <v>520</v>
      </c>
      <c r="C39" s="180"/>
      <c r="D39" s="180"/>
      <c r="E39" s="180"/>
      <c r="F39" s="180"/>
    </row>
    <row r="40" spans="1:7" ht="21" customHeight="1">
      <c r="A40" s="181"/>
      <c r="B40" s="179" t="s">
        <v>519</v>
      </c>
      <c r="C40" s="182"/>
      <c r="D40" s="182"/>
      <c r="E40" s="182"/>
      <c r="F40" s="182"/>
    </row>
    <row r="41" spans="1:7" ht="21" customHeight="1">
      <c r="A41" s="163"/>
      <c r="B41" s="171" t="s">
        <v>521</v>
      </c>
      <c r="C41" s="162">
        <f>C42+C43</f>
        <v>180000</v>
      </c>
      <c r="D41" s="161"/>
      <c r="E41" s="162">
        <f>E42+E43</f>
        <v>130000</v>
      </c>
      <c r="F41" s="161"/>
    </row>
    <row r="42" spans="1:7" ht="21" customHeight="1">
      <c r="A42" s="183"/>
      <c r="B42" s="184" t="s">
        <v>522</v>
      </c>
      <c r="C42" s="161">
        <v>150000</v>
      </c>
      <c r="D42" s="161"/>
      <c r="E42" s="161">
        <v>100000</v>
      </c>
      <c r="F42" s="161"/>
    </row>
    <row r="43" spans="1:7" ht="21" customHeight="1" thickBot="1">
      <c r="A43" s="172"/>
      <c r="B43" s="185" t="s">
        <v>523</v>
      </c>
      <c r="C43" s="161">
        <v>30000</v>
      </c>
      <c r="D43" s="167"/>
      <c r="E43" s="161">
        <v>30000</v>
      </c>
      <c r="F43" s="167"/>
    </row>
    <row r="44" spans="1:7" ht="21" customHeight="1" thickBot="1">
      <c r="A44" s="589" t="s">
        <v>524</v>
      </c>
      <c r="B44" s="590"/>
      <c r="C44" s="161"/>
      <c r="D44" s="186">
        <f>C45+C46</f>
        <v>299609</v>
      </c>
      <c r="E44" s="161"/>
      <c r="F44" s="186">
        <f>E45+E46</f>
        <v>183214</v>
      </c>
      <c r="G44" s="19">
        <v>299609872</v>
      </c>
    </row>
    <row r="45" spans="1:7" ht="21" customHeight="1">
      <c r="A45" s="163">
        <v>1</v>
      </c>
      <c r="B45" s="164" t="s">
        <v>525</v>
      </c>
      <c r="C45" s="161">
        <v>299609</v>
      </c>
      <c r="D45" s="182"/>
      <c r="E45" s="161">
        <v>183214</v>
      </c>
      <c r="F45" s="182"/>
    </row>
    <row r="46" spans="1:7" ht="21" customHeight="1">
      <c r="A46" s="163">
        <v>2</v>
      </c>
      <c r="B46" s="164" t="s">
        <v>526</v>
      </c>
      <c r="C46" s="161"/>
      <c r="D46" s="161"/>
      <c r="E46" s="161"/>
      <c r="F46" s="161"/>
    </row>
    <row r="47" spans="1:7" ht="21" customHeight="1">
      <c r="A47" s="630" t="s">
        <v>527</v>
      </c>
      <c r="B47" s="630"/>
      <c r="C47" s="630"/>
      <c r="D47" s="630"/>
      <c r="E47" s="630"/>
      <c r="F47" s="630"/>
    </row>
    <row r="48" spans="1:7" ht="24.75" customHeight="1">
      <c r="A48" s="627" t="s">
        <v>528</v>
      </c>
      <c r="B48" s="627"/>
      <c r="C48" s="627"/>
      <c r="D48" s="627"/>
      <c r="E48" s="627"/>
      <c r="F48" s="627"/>
    </row>
    <row r="49" ht="27" customHeight="1"/>
  </sheetData>
  <mergeCells count="13">
    <mergeCell ref="A1:F1"/>
    <mergeCell ref="A9:B10"/>
    <mergeCell ref="C9:D9"/>
    <mergeCell ref="E9:F9"/>
    <mergeCell ref="C10:D10"/>
    <mergeCell ref="E10:F10"/>
    <mergeCell ref="A48:F48"/>
    <mergeCell ref="A11:B11"/>
    <mergeCell ref="A20:B20"/>
    <mergeCell ref="A23:B23"/>
    <mergeCell ref="A25:B25"/>
    <mergeCell ref="A44:B44"/>
    <mergeCell ref="A47:F47"/>
  </mergeCells>
  <phoneticPr fontId="1" type="noConversion"/>
  <printOptions horizontalCentered="1"/>
  <pageMargins left="0.74803149606299213" right="0.74803149606299213" top="0.73" bottom="0.8" header="0.5" footer="0.5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0"/>
    <pageSetUpPr fitToPage="1"/>
  </sheetPr>
  <dimension ref="A1:J57"/>
  <sheetViews>
    <sheetView showGridLines="0" showZeros="0" view="pageBreakPreview" topLeftCell="C1" zoomScale="85" zoomScaleNormal="85" zoomScaleSheetLayoutView="100" workbookViewId="0">
      <pane ySplit="6" topLeftCell="A7" activePane="bottomLeft" state="frozen"/>
      <selection activeCell="J57" sqref="J57"/>
      <selection pane="bottomLeft" activeCell="G62" sqref="G62"/>
    </sheetView>
  </sheetViews>
  <sheetFormatPr defaultColWidth="12.75" defaultRowHeight="13.5" outlineLevelCol="1"/>
  <cols>
    <col min="1" max="1" width="8.25" style="20" hidden="1" customWidth="1" outlineLevel="1"/>
    <col min="2" max="2" width="19.5" style="20" hidden="1" customWidth="1" outlineLevel="1"/>
    <col min="3" max="3" width="37.125" style="187" customWidth="1" collapsed="1"/>
    <col min="4" max="4" width="18.875" style="2" customWidth="1"/>
    <col min="5" max="5" width="18.125" style="2" customWidth="1"/>
    <col min="6" max="6" width="17.75" style="2" customWidth="1"/>
    <col min="7" max="7" width="18.375" style="2" customWidth="1"/>
    <col min="8" max="8" width="17.625" style="2" customWidth="1"/>
    <col min="9" max="9" width="19.5" style="2" customWidth="1"/>
    <col min="10" max="10" width="17.25" style="2" bestFit="1" customWidth="1"/>
    <col min="11" max="256" width="12.75" style="2"/>
    <col min="257" max="258" width="0" style="2" hidden="1" customWidth="1"/>
    <col min="259" max="259" width="37.125" style="2" customWidth="1"/>
    <col min="260" max="260" width="18.875" style="2" customWidth="1"/>
    <col min="261" max="261" width="18.125" style="2" customWidth="1"/>
    <col min="262" max="262" width="17.75" style="2" customWidth="1"/>
    <col min="263" max="263" width="18.375" style="2" customWidth="1"/>
    <col min="264" max="264" width="17.625" style="2" customWidth="1"/>
    <col min="265" max="265" width="19.5" style="2" customWidth="1"/>
    <col min="266" max="266" width="17.25" style="2" bestFit="1" customWidth="1"/>
    <col min="267" max="512" width="12.75" style="2"/>
    <col min="513" max="514" width="0" style="2" hidden="1" customWidth="1"/>
    <col min="515" max="515" width="37.125" style="2" customWidth="1"/>
    <col min="516" max="516" width="18.875" style="2" customWidth="1"/>
    <col min="517" max="517" width="18.125" style="2" customWidth="1"/>
    <col min="518" max="518" width="17.75" style="2" customWidth="1"/>
    <col min="519" max="519" width="18.375" style="2" customWidth="1"/>
    <col min="520" max="520" width="17.625" style="2" customWidth="1"/>
    <col min="521" max="521" width="19.5" style="2" customWidth="1"/>
    <col min="522" max="522" width="17.25" style="2" bestFit="1" customWidth="1"/>
    <col min="523" max="768" width="12.75" style="2"/>
    <col min="769" max="770" width="0" style="2" hidden="1" customWidth="1"/>
    <col min="771" max="771" width="37.125" style="2" customWidth="1"/>
    <col min="772" max="772" width="18.875" style="2" customWidth="1"/>
    <col min="773" max="773" width="18.125" style="2" customWidth="1"/>
    <col min="774" max="774" width="17.75" style="2" customWidth="1"/>
    <col min="775" max="775" width="18.375" style="2" customWidth="1"/>
    <col min="776" max="776" width="17.625" style="2" customWidth="1"/>
    <col min="777" max="777" width="19.5" style="2" customWidth="1"/>
    <col min="778" max="778" width="17.25" style="2" bestFit="1" customWidth="1"/>
    <col min="779" max="1024" width="12.75" style="2"/>
    <col min="1025" max="1026" width="0" style="2" hidden="1" customWidth="1"/>
    <col min="1027" max="1027" width="37.125" style="2" customWidth="1"/>
    <col min="1028" max="1028" width="18.875" style="2" customWidth="1"/>
    <col min="1029" max="1029" width="18.125" style="2" customWidth="1"/>
    <col min="1030" max="1030" width="17.75" style="2" customWidth="1"/>
    <col min="1031" max="1031" width="18.375" style="2" customWidth="1"/>
    <col min="1032" max="1032" width="17.625" style="2" customWidth="1"/>
    <col min="1033" max="1033" width="19.5" style="2" customWidth="1"/>
    <col min="1034" max="1034" width="17.25" style="2" bestFit="1" customWidth="1"/>
    <col min="1035" max="1280" width="12.75" style="2"/>
    <col min="1281" max="1282" width="0" style="2" hidden="1" customWidth="1"/>
    <col min="1283" max="1283" width="37.125" style="2" customWidth="1"/>
    <col min="1284" max="1284" width="18.875" style="2" customWidth="1"/>
    <col min="1285" max="1285" width="18.125" style="2" customWidth="1"/>
    <col min="1286" max="1286" width="17.75" style="2" customWidth="1"/>
    <col min="1287" max="1287" width="18.375" style="2" customWidth="1"/>
    <col min="1288" max="1288" width="17.625" style="2" customWidth="1"/>
    <col min="1289" max="1289" width="19.5" style="2" customWidth="1"/>
    <col min="1290" max="1290" width="17.25" style="2" bestFit="1" customWidth="1"/>
    <col min="1291" max="1536" width="12.75" style="2"/>
    <col min="1537" max="1538" width="0" style="2" hidden="1" customWidth="1"/>
    <col min="1539" max="1539" width="37.125" style="2" customWidth="1"/>
    <col min="1540" max="1540" width="18.875" style="2" customWidth="1"/>
    <col min="1541" max="1541" width="18.125" style="2" customWidth="1"/>
    <col min="1542" max="1542" width="17.75" style="2" customWidth="1"/>
    <col min="1543" max="1543" width="18.375" style="2" customWidth="1"/>
    <col min="1544" max="1544" width="17.625" style="2" customWidth="1"/>
    <col min="1545" max="1545" width="19.5" style="2" customWidth="1"/>
    <col min="1546" max="1546" width="17.25" style="2" bestFit="1" customWidth="1"/>
    <col min="1547" max="1792" width="12.75" style="2"/>
    <col min="1793" max="1794" width="0" style="2" hidden="1" customWidth="1"/>
    <col min="1795" max="1795" width="37.125" style="2" customWidth="1"/>
    <col min="1796" max="1796" width="18.875" style="2" customWidth="1"/>
    <col min="1797" max="1797" width="18.125" style="2" customWidth="1"/>
    <col min="1798" max="1798" width="17.75" style="2" customWidth="1"/>
    <col min="1799" max="1799" width="18.375" style="2" customWidth="1"/>
    <col min="1800" max="1800" width="17.625" style="2" customWidth="1"/>
    <col min="1801" max="1801" width="19.5" style="2" customWidth="1"/>
    <col min="1802" max="1802" width="17.25" style="2" bestFit="1" customWidth="1"/>
    <col min="1803" max="2048" width="12.75" style="2"/>
    <col min="2049" max="2050" width="0" style="2" hidden="1" customWidth="1"/>
    <col min="2051" max="2051" width="37.125" style="2" customWidth="1"/>
    <col min="2052" max="2052" width="18.875" style="2" customWidth="1"/>
    <col min="2053" max="2053" width="18.125" style="2" customWidth="1"/>
    <col min="2054" max="2054" width="17.75" style="2" customWidth="1"/>
    <col min="2055" max="2055" width="18.375" style="2" customWidth="1"/>
    <col min="2056" max="2056" width="17.625" style="2" customWidth="1"/>
    <col min="2057" max="2057" width="19.5" style="2" customWidth="1"/>
    <col min="2058" max="2058" width="17.25" style="2" bestFit="1" customWidth="1"/>
    <col min="2059" max="2304" width="12.75" style="2"/>
    <col min="2305" max="2306" width="0" style="2" hidden="1" customWidth="1"/>
    <col min="2307" max="2307" width="37.125" style="2" customWidth="1"/>
    <col min="2308" max="2308" width="18.875" style="2" customWidth="1"/>
    <col min="2309" max="2309" width="18.125" style="2" customWidth="1"/>
    <col min="2310" max="2310" width="17.75" style="2" customWidth="1"/>
    <col min="2311" max="2311" width="18.375" style="2" customWidth="1"/>
    <col min="2312" max="2312" width="17.625" style="2" customWidth="1"/>
    <col min="2313" max="2313" width="19.5" style="2" customWidth="1"/>
    <col min="2314" max="2314" width="17.25" style="2" bestFit="1" customWidth="1"/>
    <col min="2315" max="2560" width="12.75" style="2"/>
    <col min="2561" max="2562" width="0" style="2" hidden="1" customWidth="1"/>
    <col min="2563" max="2563" width="37.125" style="2" customWidth="1"/>
    <col min="2564" max="2564" width="18.875" style="2" customWidth="1"/>
    <col min="2565" max="2565" width="18.125" style="2" customWidth="1"/>
    <col min="2566" max="2566" width="17.75" style="2" customWidth="1"/>
    <col min="2567" max="2567" width="18.375" style="2" customWidth="1"/>
    <col min="2568" max="2568" width="17.625" style="2" customWidth="1"/>
    <col min="2569" max="2569" width="19.5" style="2" customWidth="1"/>
    <col min="2570" max="2570" width="17.25" style="2" bestFit="1" customWidth="1"/>
    <col min="2571" max="2816" width="12.75" style="2"/>
    <col min="2817" max="2818" width="0" style="2" hidden="1" customWidth="1"/>
    <col min="2819" max="2819" width="37.125" style="2" customWidth="1"/>
    <col min="2820" max="2820" width="18.875" style="2" customWidth="1"/>
    <col min="2821" max="2821" width="18.125" style="2" customWidth="1"/>
    <col min="2822" max="2822" width="17.75" style="2" customWidth="1"/>
    <col min="2823" max="2823" width="18.375" style="2" customWidth="1"/>
    <col min="2824" max="2824" width="17.625" style="2" customWidth="1"/>
    <col min="2825" max="2825" width="19.5" style="2" customWidth="1"/>
    <col min="2826" max="2826" width="17.25" style="2" bestFit="1" customWidth="1"/>
    <col min="2827" max="3072" width="12.75" style="2"/>
    <col min="3073" max="3074" width="0" style="2" hidden="1" customWidth="1"/>
    <col min="3075" max="3075" width="37.125" style="2" customWidth="1"/>
    <col min="3076" max="3076" width="18.875" style="2" customWidth="1"/>
    <col min="3077" max="3077" width="18.125" style="2" customWidth="1"/>
    <col min="3078" max="3078" width="17.75" style="2" customWidth="1"/>
    <col min="3079" max="3079" width="18.375" style="2" customWidth="1"/>
    <col min="3080" max="3080" width="17.625" style="2" customWidth="1"/>
    <col min="3081" max="3081" width="19.5" style="2" customWidth="1"/>
    <col min="3082" max="3082" width="17.25" style="2" bestFit="1" customWidth="1"/>
    <col min="3083" max="3328" width="12.75" style="2"/>
    <col min="3329" max="3330" width="0" style="2" hidden="1" customWidth="1"/>
    <col min="3331" max="3331" width="37.125" style="2" customWidth="1"/>
    <col min="3332" max="3332" width="18.875" style="2" customWidth="1"/>
    <col min="3333" max="3333" width="18.125" style="2" customWidth="1"/>
    <col min="3334" max="3334" width="17.75" style="2" customWidth="1"/>
    <col min="3335" max="3335" width="18.375" style="2" customWidth="1"/>
    <col min="3336" max="3336" width="17.625" style="2" customWidth="1"/>
    <col min="3337" max="3337" width="19.5" style="2" customWidth="1"/>
    <col min="3338" max="3338" width="17.25" style="2" bestFit="1" customWidth="1"/>
    <col min="3339" max="3584" width="12.75" style="2"/>
    <col min="3585" max="3586" width="0" style="2" hidden="1" customWidth="1"/>
    <col min="3587" max="3587" width="37.125" style="2" customWidth="1"/>
    <col min="3588" max="3588" width="18.875" style="2" customWidth="1"/>
    <col min="3589" max="3589" width="18.125" style="2" customWidth="1"/>
    <col min="3590" max="3590" width="17.75" style="2" customWidth="1"/>
    <col min="3591" max="3591" width="18.375" style="2" customWidth="1"/>
    <col min="3592" max="3592" width="17.625" style="2" customWidth="1"/>
    <col min="3593" max="3593" width="19.5" style="2" customWidth="1"/>
    <col min="3594" max="3594" width="17.25" style="2" bestFit="1" customWidth="1"/>
    <col min="3595" max="3840" width="12.75" style="2"/>
    <col min="3841" max="3842" width="0" style="2" hidden="1" customWidth="1"/>
    <col min="3843" max="3843" width="37.125" style="2" customWidth="1"/>
    <col min="3844" max="3844" width="18.875" style="2" customWidth="1"/>
    <col min="3845" max="3845" width="18.125" style="2" customWidth="1"/>
    <col min="3846" max="3846" width="17.75" style="2" customWidth="1"/>
    <col min="3847" max="3847" width="18.375" style="2" customWidth="1"/>
    <col min="3848" max="3848" width="17.625" style="2" customWidth="1"/>
    <col min="3849" max="3849" width="19.5" style="2" customWidth="1"/>
    <col min="3850" max="3850" width="17.25" style="2" bestFit="1" customWidth="1"/>
    <col min="3851" max="4096" width="12.75" style="2"/>
    <col min="4097" max="4098" width="0" style="2" hidden="1" customWidth="1"/>
    <col min="4099" max="4099" width="37.125" style="2" customWidth="1"/>
    <col min="4100" max="4100" width="18.875" style="2" customWidth="1"/>
    <col min="4101" max="4101" width="18.125" style="2" customWidth="1"/>
    <col min="4102" max="4102" width="17.75" style="2" customWidth="1"/>
    <col min="4103" max="4103" width="18.375" style="2" customWidth="1"/>
    <col min="4104" max="4104" width="17.625" style="2" customWidth="1"/>
    <col min="4105" max="4105" width="19.5" style="2" customWidth="1"/>
    <col min="4106" max="4106" width="17.25" style="2" bestFit="1" customWidth="1"/>
    <col min="4107" max="4352" width="12.75" style="2"/>
    <col min="4353" max="4354" width="0" style="2" hidden="1" customWidth="1"/>
    <col min="4355" max="4355" width="37.125" style="2" customWidth="1"/>
    <col min="4356" max="4356" width="18.875" style="2" customWidth="1"/>
    <col min="4357" max="4357" width="18.125" style="2" customWidth="1"/>
    <col min="4358" max="4358" width="17.75" style="2" customWidth="1"/>
    <col min="4359" max="4359" width="18.375" style="2" customWidth="1"/>
    <col min="4360" max="4360" width="17.625" style="2" customWidth="1"/>
    <col min="4361" max="4361" width="19.5" style="2" customWidth="1"/>
    <col min="4362" max="4362" width="17.25" style="2" bestFit="1" customWidth="1"/>
    <col min="4363" max="4608" width="12.75" style="2"/>
    <col min="4609" max="4610" width="0" style="2" hidden="1" customWidth="1"/>
    <col min="4611" max="4611" width="37.125" style="2" customWidth="1"/>
    <col min="4612" max="4612" width="18.875" style="2" customWidth="1"/>
    <col min="4613" max="4613" width="18.125" style="2" customWidth="1"/>
    <col min="4614" max="4614" width="17.75" style="2" customWidth="1"/>
    <col min="4615" max="4615" width="18.375" style="2" customWidth="1"/>
    <col min="4616" max="4616" width="17.625" style="2" customWidth="1"/>
    <col min="4617" max="4617" width="19.5" style="2" customWidth="1"/>
    <col min="4618" max="4618" width="17.25" style="2" bestFit="1" customWidth="1"/>
    <col min="4619" max="4864" width="12.75" style="2"/>
    <col min="4865" max="4866" width="0" style="2" hidden="1" customWidth="1"/>
    <col min="4867" max="4867" width="37.125" style="2" customWidth="1"/>
    <col min="4868" max="4868" width="18.875" style="2" customWidth="1"/>
    <col min="4869" max="4869" width="18.125" style="2" customWidth="1"/>
    <col min="4870" max="4870" width="17.75" style="2" customWidth="1"/>
    <col min="4871" max="4871" width="18.375" style="2" customWidth="1"/>
    <col min="4872" max="4872" width="17.625" style="2" customWidth="1"/>
    <col min="4873" max="4873" width="19.5" style="2" customWidth="1"/>
    <col min="4874" max="4874" width="17.25" style="2" bestFit="1" customWidth="1"/>
    <col min="4875" max="5120" width="12.75" style="2"/>
    <col min="5121" max="5122" width="0" style="2" hidden="1" customWidth="1"/>
    <col min="5123" max="5123" width="37.125" style="2" customWidth="1"/>
    <col min="5124" max="5124" width="18.875" style="2" customWidth="1"/>
    <col min="5125" max="5125" width="18.125" style="2" customWidth="1"/>
    <col min="5126" max="5126" width="17.75" style="2" customWidth="1"/>
    <col min="5127" max="5127" width="18.375" style="2" customWidth="1"/>
    <col min="5128" max="5128" width="17.625" style="2" customWidth="1"/>
    <col min="5129" max="5129" width="19.5" style="2" customWidth="1"/>
    <col min="5130" max="5130" width="17.25" style="2" bestFit="1" customWidth="1"/>
    <col min="5131" max="5376" width="12.75" style="2"/>
    <col min="5377" max="5378" width="0" style="2" hidden="1" customWidth="1"/>
    <col min="5379" max="5379" width="37.125" style="2" customWidth="1"/>
    <col min="5380" max="5380" width="18.875" style="2" customWidth="1"/>
    <col min="5381" max="5381" width="18.125" style="2" customWidth="1"/>
    <col min="5382" max="5382" width="17.75" style="2" customWidth="1"/>
    <col min="5383" max="5383" width="18.375" style="2" customWidth="1"/>
    <col min="5384" max="5384" width="17.625" style="2" customWidth="1"/>
    <col min="5385" max="5385" width="19.5" style="2" customWidth="1"/>
    <col min="5386" max="5386" width="17.25" style="2" bestFit="1" customWidth="1"/>
    <col min="5387" max="5632" width="12.75" style="2"/>
    <col min="5633" max="5634" width="0" style="2" hidden="1" customWidth="1"/>
    <col min="5635" max="5635" width="37.125" style="2" customWidth="1"/>
    <col min="5636" max="5636" width="18.875" style="2" customWidth="1"/>
    <col min="5637" max="5637" width="18.125" style="2" customWidth="1"/>
    <col min="5638" max="5638" width="17.75" style="2" customWidth="1"/>
    <col min="5639" max="5639" width="18.375" style="2" customWidth="1"/>
    <col min="5640" max="5640" width="17.625" style="2" customWidth="1"/>
    <col min="5641" max="5641" width="19.5" style="2" customWidth="1"/>
    <col min="5642" max="5642" width="17.25" style="2" bestFit="1" customWidth="1"/>
    <col min="5643" max="5888" width="12.75" style="2"/>
    <col min="5889" max="5890" width="0" style="2" hidden="1" customWidth="1"/>
    <col min="5891" max="5891" width="37.125" style="2" customWidth="1"/>
    <col min="5892" max="5892" width="18.875" style="2" customWidth="1"/>
    <col min="5893" max="5893" width="18.125" style="2" customWidth="1"/>
    <col min="5894" max="5894" width="17.75" style="2" customWidth="1"/>
    <col min="5895" max="5895" width="18.375" style="2" customWidth="1"/>
    <col min="5896" max="5896" width="17.625" style="2" customWidth="1"/>
    <col min="5897" max="5897" width="19.5" style="2" customWidth="1"/>
    <col min="5898" max="5898" width="17.25" style="2" bestFit="1" customWidth="1"/>
    <col min="5899" max="6144" width="12.75" style="2"/>
    <col min="6145" max="6146" width="0" style="2" hidden="1" customWidth="1"/>
    <col min="6147" max="6147" width="37.125" style="2" customWidth="1"/>
    <col min="6148" max="6148" width="18.875" style="2" customWidth="1"/>
    <col min="6149" max="6149" width="18.125" style="2" customWidth="1"/>
    <col min="6150" max="6150" width="17.75" style="2" customWidth="1"/>
    <col min="6151" max="6151" width="18.375" style="2" customWidth="1"/>
    <col min="6152" max="6152" width="17.625" style="2" customWidth="1"/>
    <col min="6153" max="6153" width="19.5" style="2" customWidth="1"/>
    <col min="6154" max="6154" width="17.25" style="2" bestFit="1" customWidth="1"/>
    <col min="6155" max="6400" width="12.75" style="2"/>
    <col min="6401" max="6402" width="0" style="2" hidden="1" customWidth="1"/>
    <col min="6403" max="6403" width="37.125" style="2" customWidth="1"/>
    <col min="6404" max="6404" width="18.875" style="2" customWidth="1"/>
    <col min="6405" max="6405" width="18.125" style="2" customWidth="1"/>
    <col min="6406" max="6406" width="17.75" style="2" customWidth="1"/>
    <col min="6407" max="6407" width="18.375" style="2" customWidth="1"/>
    <col min="6408" max="6408" width="17.625" style="2" customWidth="1"/>
    <col min="6409" max="6409" width="19.5" style="2" customWidth="1"/>
    <col min="6410" max="6410" width="17.25" style="2" bestFit="1" customWidth="1"/>
    <col min="6411" max="6656" width="12.75" style="2"/>
    <col min="6657" max="6658" width="0" style="2" hidden="1" customWidth="1"/>
    <col min="6659" max="6659" width="37.125" style="2" customWidth="1"/>
    <col min="6660" max="6660" width="18.875" style="2" customWidth="1"/>
    <col min="6661" max="6661" width="18.125" style="2" customWidth="1"/>
    <col min="6662" max="6662" width="17.75" style="2" customWidth="1"/>
    <col min="6663" max="6663" width="18.375" style="2" customWidth="1"/>
    <col min="6664" max="6664" width="17.625" style="2" customWidth="1"/>
    <col min="6665" max="6665" width="19.5" style="2" customWidth="1"/>
    <col min="6666" max="6666" width="17.25" style="2" bestFit="1" customWidth="1"/>
    <col min="6667" max="6912" width="12.75" style="2"/>
    <col min="6913" max="6914" width="0" style="2" hidden="1" customWidth="1"/>
    <col min="6915" max="6915" width="37.125" style="2" customWidth="1"/>
    <col min="6916" max="6916" width="18.875" style="2" customWidth="1"/>
    <col min="6917" max="6917" width="18.125" style="2" customWidth="1"/>
    <col min="6918" max="6918" width="17.75" style="2" customWidth="1"/>
    <col min="6919" max="6919" width="18.375" style="2" customWidth="1"/>
    <col min="6920" max="6920" width="17.625" style="2" customWidth="1"/>
    <col min="6921" max="6921" width="19.5" style="2" customWidth="1"/>
    <col min="6922" max="6922" width="17.25" style="2" bestFit="1" customWidth="1"/>
    <col min="6923" max="7168" width="12.75" style="2"/>
    <col min="7169" max="7170" width="0" style="2" hidden="1" customWidth="1"/>
    <col min="7171" max="7171" width="37.125" style="2" customWidth="1"/>
    <col min="7172" max="7172" width="18.875" style="2" customWidth="1"/>
    <col min="7173" max="7173" width="18.125" style="2" customWidth="1"/>
    <col min="7174" max="7174" width="17.75" style="2" customWidth="1"/>
    <col min="7175" max="7175" width="18.375" style="2" customWidth="1"/>
    <col min="7176" max="7176" width="17.625" style="2" customWidth="1"/>
    <col min="7177" max="7177" width="19.5" style="2" customWidth="1"/>
    <col min="7178" max="7178" width="17.25" style="2" bestFit="1" customWidth="1"/>
    <col min="7179" max="7424" width="12.75" style="2"/>
    <col min="7425" max="7426" width="0" style="2" hidden="1" customWidth="1"/>
    <col min="7427" max="7427" width="37.125" style="2" customWidth="1"/>
    <col min="7428" max="7428" width="18.875" style="2" customWidth="1"/>
    <col min="7429" max="7429" width="18.125" style="2" customWidth="1"/>
    <col min="7430" max="7430" width="17.75" style="2" customWidth="1"/>
    <col min="7431" max="7431" width="18.375" style="2" customWidth="1"/>
    <col min="7432" max="7432" width="17.625" style="2" customWidth="1"/>
    <col min="7433" max="7433" width="19.5" style="2" customWidth="1"/>
    <col min="7434" max="7434" width="17.25" style="2" bestFit="1" customWidth="1"/>
    <col min="7435" max="7680" width="12.75" style="2"/>
    <col min="7681" max="7682" width="0" style="2" hidden="1" customWidth="1"/>
    <col min="7683" max="7683" width="37.125" style="2" customWidth="1"/>
    <col min="7684" max="7684" width="18.875" style="2" customWidth="1"/>
    <col min="7685" max="7685" width="18.125" style="2" customWidth="1"/>
    <col min="7686" max="7686" width="17.75" style="2" customWidth="1"/>
    <col min="7687" max="7687" width="18.375" style="2" customWidth="1"/>
    <col min="7688" max="7688" width="17.625" style="2" customWidth="1"/>
    <col min="7689" max="7689" width="19.5" style="2" customWidth="1"/>
    <col min="7690" max="7690" width="17.25" style="2" bestFit="1" customWidth="1"/>
    <col min="7691" max="7936" width="12.75" style="2"/>
    <col min="7937" max="7938" width="0" style="2" hidden="1" customWidth="1"/>
    <col min="7939" max="7939" width="37.125" style="2" customWidth="1"/>
    <col min="7940" max="7940" width="18.875" style="2" customWidth="1"/>
    <col min="7941" max="7941" width="18.125" style="2" customWidth="1"/>
    <col min="7942" max="7942" width="17.75" style="2" customWidth="1"/>
    <col min="7943" max="7943" width="18.375" style="2" customWidth="1"/>
    <col min="7944" max="7944" width="17.625" style="2" customWidth="1"/>
    <col min="7945" max="7945" width="19.5" style="2" customWidth="1"/>
    <col min="7946" max="7946" width="17.25" style="2" bestFit="1" customWidth="1"/>
    <col min="7947" max="8192" width="12.75" style="2"/>
    <col min="8193" max="8194" width="0" style="2" hidden="1" customWidth="1"/>
    <col min="8195" max="8195" width="37.125" style="2" customWidth="1"/>
    <col min="8196" max="8196" width="18.875" style="2" customWidth="1"/>
    <col min="8197" max="8197" width="18.125" style="2" customWidth="1"/>
    <col min="8198" max="8198" width="17.75" style="2" customWidth="1"/>
    <col min="8199" max="8199" width="18.375" style="2" customWidth="1"/>
    <col min="8200" max="8200" width="17.625" style="2" customWidth="1"/>
    <col min="8201" max="8201" width="19.5" style="2" customWidth="1"/>
    <col min="8202" max="8202" width="17.25" style="2" bestFit="1" customWidth="1"/>
    <col min="8203" max="8448" width="12.75" style="2"/>
    <col min="8449" max="8450" width="0" style="2" hidden="1" customWidth="1"/>
    <col min="8451" max="8451" width="37.125" style="2" customWidth="1"/>
    <col min="8452" max="8452" width="18.875" style="2" customWidth="1"/>
    <col min="8453" max="8453" width="18.125" style="2" customWidth="1"/>
    <col min="8454" max="8454" width="17.75" style="2" customWidth="1"/>
    <col min="8455" max="8455" width="18.375" style="2" customWidth="1"/>
    <col min="8456" max="8456" width="17.625" style="2" customWidth="1"/>
    <col min="8457" max="8457" width="19.5" style="2" customWidth="1"/>
    <col min="8458" max="8458" width="17.25" style="2" bestFit="1" customWidth="1"/>
    <col min="8459" max="8704" width="12.75" style="2"/>
    <col min="8705" max="8706" width="0" style="2" hidden="1" customWidth="1"/>
    <col min="8707" max="8707" width="37.125" style="2" customWidth="1"/>
    <col min="8708" max="8708" width="18.875" style="2" customWidth="1"/>
    <col min="8709" max="8709" width="18.125" style="2" customWidth="1"/>
    <col min="8710" max="8710" width="17.75" style="2" customWidth="1"/>
    <col min="8711" max="8711" width="18.375" style="2" customWidth="1"/>
    <col min="8712" max="8712" width="17.625" style="2" customWidth="1"/>
    <col min="8713" max="8713" width="19.5" style="2" customWidth="1"/>
    <col min="8714" max="8714" width="17.25" style="2" bestFit="1" customWidth="1"/>
    <col min="8715" max="8960" width="12.75" style="2"/>
    <col min="8961" max="8962" width="0" style="2" hidden="1" customWidth="1"/>
    <col min="8963" max="8963" width="37.125" style="2" customWidth="1"/>
    <col min="8964" max="8964" width="18.875" style="2" customWidth="1"/>
    <col min="8965" max="8965" width="18.125" style="2" customWidth="1"/>
    <col min="8966" max="8966" width="17.75" style="2" customWidth="1"/>
    <col min="8967" max="8967" width="18.375" style="2" customWidth="1"/>
    <col min="8968" max="8968" width="17.625" style="2" customWidth="1"/>
    <col min="8969" max="8969" width="19.5" style="2" customWidth="1"/>
    <col min="8970" max="8970" width="17.25" style="2" bestFit="1" customWidth="1"/>
    <col min="8971" max="9216" width="12.75" style="2"/>
    <col min="9217" max="9218" width="0" style="2" hidden="1" customWidth="1"/>
    <col min="9219" max="9219" width="37.125" style="2" customWidth="1"/>
    <col min="9220" max="9220" width="18.875" style="2" customWidth="1"/>
    <col min="9221" max="9221" width="18.125" style="2" customWidth="1"/>
    <col min="9222" max="9222" width="17.75" style="2" customWidth="1"/>
    <col min="9223" max="9223" width="18.375" style="2" customWidth="1"/>
    <col min="9224" max="9224" width="17.625" style="2" customWidth="1"/>
    <col min="9225" max="9225" width="19.5" style="2" customWidth="1"/>
    <col min="9226" max="9226" width="17.25" style="2" bestFit="1" customWidth="1"/>
    <col min="9227" max="9472" width="12.75" style="2"/>
    <col min="9473" max="9474" width="0" style="2" hidden="1" customWidth="1"/>
    <col min="9475" max="9475" width="37.125" style="2" customWidth="1"/>
    <col min="9476" max="9476" width="18.875" style="2" customWidth="1"/>
    <col min="9477" max="9477" width="18.125" style="2" customWidth="1"/>
    <col min="9478" max="9478" width="17.75" style="2" customWidth="1"/>
    <col min="9479" max="9479" width="18.375" style="2" customWidth="1"/>
    <col min="9480" max="9480" width="17.625" style="2" customWidth="1"/>
    <col min="9481" max="9481" width="19.5" style="2" customWidth="1"/>
    <col min="9482" max="9482" width="17.25" style="2" bestFit="1" customWidth="1"/>
    <col min="9483" max="9728" width="12.75" style="2"/>
    <col min="9729" max="9730" width="0" style="2" hidden="1" customWidth="1"/>
    <col min="9731" max="9731" width="37.125" style="2" customWidth="1"/>
    <col min="9732" max="9732" width="18.875" style="2" customWidth="1"/>
    <col min="9733" max="9733" width="18.125" style="2" customWidth="1"/>
    <col min="9734" max="9734" width="17.75" style="2" customWidth="1"/>
    <col min="9735" max="9735" width="18.375" style="2" customWidth="1"/>
    <col min="9736" max="9736" width="17.625" style="2" customWidth="1"/>
    <col min="9737" max="9737" width="19.5" style="2" customWidth="1"/>
    <col min="9738" max="9738" width="17.25" style="2" bestFit="1" customWidth="1"/>
    <col min="9739" max="9984" width="12.75" style="2"/>
    <col min="9985" max="9986" width="0" style="2" hidden="1" customWidth="1"/>
    <col min="9987" max="9987" width="37.125" style="2" customWidth="1"/>
    <col min="9988" max="9988" width="18.875" style="2" customWidth="1"/>
    <col min="9989" max="9989" width="18.125" style="2" customWidth="1"/>
    <col min="9990" max="9990" width="17.75" style="2" customWidth="1"/>
    <col min="9991" max="9991" width="18.375" style="2" customWidth="1"/>
    <col min="9992" max="9992" width="17.625" style="2" customWidth="1"/>
    <col min="9993" max="9993" width="19.5" style="2" customWidth="1"/>
    <col min="9994" max="9994" width="17.25" style="2" bestFit="1" customWidth="1"/>
    <col min="9995" max="10240" width="12.75" style="2"/>
    <col min="10241" max="10242" width="0" style="2" hidden="1" customWidth="1"/>
    <col min="10243" max="10243" width="37.125" style="2" customWidth="1"/>
    <col min="10244" max="10244" width="18.875" style="2" customWidth="1"/>
    <col min="10245" max="10245" width="18.125" style="2" customWidth="1"/>
    <col min="10246" max="10246" width="17.75" style="2" customWidth="1"/>
    <col min="10247" max="10247" width="18.375" style="2" customWidth="1"/>
    <col min="10248" max="10248" width="17.625" style="2" customWidth="1"/>
    <col min="10249" max="10249" width="19.5" style="2" customWidth="1"/>
    <col min="10250" max="10250" width="17.25" style="2" bestFit="1" customWidth="1"/>
    <col min="10251" max="10496" width="12.75" style="2"/>
    <col min="10497" max="10498" width="0" style="2" hidden="1" customWidth="1"/>
    <col min="10499" max="10499" width="37.125" style="2" customWidth="1"/>
    <col min="10500" max="10500" width="18.875" style="2" customWidth="1"/>
    <col min="10501" max="10501" width="18.125" style="2" customWidth="1"/>
    <col min="10502" max="10502" width="17.75" style="2" customWidth="1"/>
    <col min="10503" max="10503" width="18.375" style="2" customWidth="1"/>
    <col min="10504" max="10504" width="17.625" style="2" customWidth="1"/>
    <col min="10505" max="10505" width="19.5" style="2" customWidth="1"/>
    <col min="10506" max="10506" width="17.25" style="2" bestFit="1" customWidth="1"/>
    <col min="10507" max="10752" width="12.75" style="2"/>
    <col min="10753" max="10754" width="0" style="2" hidden="1" customWidth="1"/>
    <col min="10755" max="10755" width="37.125" style="2" customWidth="1"/>
    <col min="10756" max="10756" width="18.875" style="2" customWidth="1"/>
    <col min="10757" max="10757" width="18.125" style="2" customWidth="1"/>
    <col min="10758" max="10758" width="17.75" style="2" customWidth="1"/>
    <col min="10759" max="10759" width="18.375" style="2" customWidth="1"/>
    <col min="10760" max="10760" width="17.625" style="2" customWidth="1"/>
    <col min="10761" max="10761" width="19.5" style="2" customWidth="1"/>
    <col min="10762" max="10762" width="17.25" style="2" bestFit="1" customWidth="1"/>
    <col min="10763" max="11008" width="12.75" style="2"/>
    <col min="11009" max="11010" width="0" style="2" hidden="1" customWidth="1"/>
    <col min="11011" max="11011" width="37.125" style="2" customWidth="1"/>
    <col min="11012" max="11012" width="18.875" style="2" customWidth="1"/>
    <col min="11013" max="11013" width="18.125" style="2" customWidth="1"/>
    <col min="11014" max="11014" width="17.75" style="2" customWidth="1"/>
    <col min="11015" max="11015" width="18.375" style="2" customWidth="1"/>
    <col min="11016" max="11016" width="17.625" style="2" customWidth="1"/>
    <col min="11017" max="11017" width="19.5" style="2" customWidth="1"/>
    <col min="11018" max="11018" width="17.25" style="2" bestFit="1" customWidth="1"/>
    <col min="11019" max="11264" width="12.75" style="2"/>
    <col min="11265" max="11266" width="0" style="2" hidden="1" customWidth="1"/>
    <col min="11267" max="11267" width="37.125" style="2" customWidth="1"/>
    <col min="11268" max="11268" width="18.875" style="2" customWidth="1"/>
    <col min="11269" max="11269" width="18.125" style="2" customWidth="1"/>
    <col min="11270" max="11270" width="17.75" style="2" customWidth="1"/>
    <col min="11271" max="11271" width="18.375" style="2" customWidth="1"/>
    <col min="11272" max="11272" width="17.625" style="2" customWidth="1"/>
    <col min="11273" max="11273" width="19.5" style="2" customWidth="1"/>
    <col min="11274" max="11274" width="17.25" style="2" bestFit="1" customWidth="1"/>
    <col min="11275" max="11520" width="12.75" style="2"/>
    <col min="11521" max="11522" width="0" style="2" hidden="1" customWidth="1"/>
    <col min="11523" max="11523" width="37.125" style="2" customWidth="1"/>
    <col min="11524" max="11524" width="18.875" style="2" customWidth="1"/>
    <col min="11525" max="11525" width="18.125" style="2" customWidth="1"/>
    <col min="11526" max="11526" width="17.75" style="2" customWidth="1"/>
    <col min="11527" max="11527" width="18.375" style="2" customWidth="1"/>
    <col min="11528" max="11528" width="17.625" style="2" customWidth="1"/>
    <col min="11529" max="11529" width="19.5" style="2" customWidth="1"/>
    <col min="11530" max="11530" width="17.25" style="2" bestFit="1" customWidth="1"/>
    <col min="11531" max="11776" width="12.75" style="2"/>
    <col min="11777" max="11778" width="0" style="2" hidden="1" customWidth="1"/>
    <col min="11779" max="11779" width="37.125" style="2" customWidth="1"/>
    <col min="11780" max="11780" width="18.875" style="2" customWidth="1"/>
    <col min="11781" max="11781" width="18.125" style="2" customWidth="1"/>
    <col min="11782" max="11782" width="17.75" style="2" customWidth="1"/>
    <col min="11783" max="11783" width="18.375" style="2" customWidth="1"/>
    <col min="11784" max="11784" width="17.625" style="2" customWidth="1"/>
    <col min="11785" max="11785" width="19.5" style="2" customWidth="1"/>
    <col min="11786" max="11786" width="17.25" style="2" bestFit="1" customWidth="1"/>
    <col min="11787" max="12032" width="12.75" style="2"/>
    <col min="12033" max="12034" width="0" style="2" hidden="1" customWidth="1"/>
    <col min="12035" max="12035" width="37.125" style="2" customWidth="1"/>
    <col min="12036" max="12036" width="18.875" style="2" customWidth="1"/>
    <col min="12037" max="12037" width="18.125" style="2" customWidth="1"/>
    <col min="12038" max="12038" width="17.75" style="2" customWidth="1"/>
    <col min="12039" max="12039" width="18.375" style="2" customWidth="1"/>
    <col min="12040" max="12040" width="17.625" style="2" customWidth="1"/>
    <col min="12041" max="12041" width="19.5" style="2" customWidth="1"/>
    <col min="12042" max="12042" width="17.25" style="2" bestFit="1" customWidth="1"/>
    <col min="12043" max="12288" width="12.75" style="2"/>
    <col min="12289" max="12290" width="0" style="2" hidden="1" customWidth="1"/>
    <col min="12291" max="12291" width="37.125" style="2" customWidth="1"/>
    <col min="12292" max="12292" width="18.875" style="2" customWidth="1"/>
    <col min="12293" max="12293" width="18.125" style="2" customWidth="1"/>
    <col min="12294" max="12294" width="17.75" style="2" customWidth="1"/>
    <col min="12295" max="12295" width="18.375" style="2" customWidth="1"/>
    <col min="12296" max="12296" width="17.625" style="2" customWidth="1"/>
    <col min="12297" max="12297" width="19.5" style="2" customWidth="1"/>
    <col min="12298" max="12298" width="17.25" style="2" bestFit="1" customWidth="1"/>
    <col min="12299" max="12544" width="12.75" style="2"/>
    <col min="12545" max="12546" width="0" style="2" hidden="1" customWidth="1"/>
    <col min="12547" max="12547" width="37.125" style="2" customWidth="1"/>
    <col min="12548" max="12548" width="18.875" style="2" customWidth="1"/>
    <col min="12549" max="12549" width="18.125" style="2" customWidth="1"/>
    <col min="12550" max="12550" width="17.75" style="2" customWidth="1"/>
    <col min="12551" max="12551" width="18.375" style="2" customWidth="1"/>
    <col min="12552" max="12552" width="17.625" style="2" customWidth="1"/>
    <col min="12553" max="12553" width="19.5" style="2" customWidth="1"/>
    <col min="12554" max="12554" width="17.25" style="2" bestFit="1" customWidth="1"/>
    <col min="12555" max="12800" width="12.75" style="2"/>
    <col min="12801" max="12802" width="0" style="2" hidden="1" customWidth="1"/>
    <col min="12803" max="12803" width="37.125" style="2" customWidth="1"/>
    <col min="12804" max="12804" width="18.875" style="2" customWidth="1"/>
    <col min="12805" max="12805" width="18.125" style="2" customWidth="1"/>
    <col min="12806" max="12806" width="17.75" style="2" customWidth="1"/>
    <col min="12807" max="12807" width="18.375" style="2" customWidth="1"/>
    <col min="12808" max="12808" width="17.625" style="2" customWidth="1"/>
    <col min="12809" max="12809" width="19.5" style="2" customWidth="1"/>
    <col min="12810" max="12810" width="17.25" style="2" bestFit="1" customWidth="1"/>
    <col min="12811" max="13056" width="12.75" style="2"/>
    <col min="13057" max="13058" width="0" style="2" hidden="1" customWidth="1"/>
    <col min="13059" max="13059" width="37.125" style="2" customWidth="1"/>
    <col min="13060" max="13060" width="18.875" style="2" customWidth="1"/>
    <col min="13061" max="13061" width="18.125" style="2" customWidth="1"/>
    <col min="13062" max="13062" width="17.75" style="2" customWidth="1"/>
    <col min="13063" max="13063" width="18.375" style="2" customWidth="1"/>
    <col min="13064" max="13064" width="17.625" style="2" customWidth="1"/>
    <col min="13065" max="13065" width="19.5" style="2" customWidth="1"/>
    <col min="13066" max="13066" width="17.25" style="2" bestFit="1" customWidth="1"/>
    <col min="13067" max="13312" width="12.75" style="2"/>
    <col min="13313" max="13314" width="0" style="2" hidden="1" customWidth="1"/>
    <col min="13315" max="13315" width="37.125" style="2" customWidth="1"/>
    <col min="13316" max="13316" width="18.875" style="2" customWidth="1"/>
    <col min="13317" max="13317" width="18.125" style="2" customWidth="1"/>
    <col min="13318" max="13318" width="17.75" style="2" customWidth="1"/>
    <col min="13319" max="13319" width="18.375" style="2" customWidth="1"/>
    <col min="13320" max="13320" width="17.625" style="2" customWidth="1"/>
    <col min="13321" max="13321" width="19.5" style="2" customWidth="1"/>
    <col min="13322" max="13322" width="17.25" style="2" bestFit="1" customWidth="1"/>
    <col min="13323" max="13568" width="12.75" style="2"/>
    <col min="13569" max="13570" width="0" style="2" hidden="1" customWidth="1"/>
    <col min="13571" max="13571" width="37.125" style="2" customWidth="1"/>
    <col min="13572" max="13572" width="18.875" style="2" customWidth="1"/>
    <col min="13573" max="13573" width="18.125" style="2" customWidth="1"/>
    <col min="13574" max="13574" width="17.75" style="2" customWidth="1"/>
    <col min="13575" max="13575" width="18.375" style="2" customWidth="1"/>
    <col min="13576" max="13576" width="17.625" style="2" customWidth="1"/>
    <col min="13577" max="13577" width="19.5" style="2" customWidth="1"/>
    <col min="13578" max="13578" width="17.25" style="2" bestFit="1" customWidth="1"/>
    <col min="13579" max="13824" width="12.75" style="2"/>
    <col min="13825" max="13826" width="0" style="2" hidden="1" customWidth="1"/>
    <col min="13827" max="13827" width="37.125" style="2" customWidth="1"/>
    <col min="13828" max="13828" width="18.875" style="2" customWidth="1"/>
    <col min="13829" max="13829" width="18.125" style="2" customWidth="1"/>
    <col min="13830" max="13830" width="17.75" style="2" customWidth="1"/>
    <col min="13831" max="13831" width="18.375" style="2" customWidth="1"/>
    <col min="13832" max="13832" width="17.625" style="2" customWidth="1"/>
    <col min="13833" max="13833" width="19.5" style="2" customWidth="1"/>
    <col min="13834" max="13834" width="17.25" style="2" bestFit="1" customWidth="1"/>
    <col min="13835" max="14080" width="12.75" style="2"/>
    <col min="14081" max="14082" width="0" style="2" hidden="1" customWidth="1"/>
    <col min="14083" max="14083" width="37.125" style="2" customWidth="1"/>
    <col min="14084" max="14084" width="18.875" style="2" customWidth="1"/>
    <col min="14085" max="14085" width="18.125" style="2" customWidth="1"/>
    <col min="14086" max="14086" width="17.75" style="2" customWidth="1"/>
    <col min="14087" max="14087" width="18.375" style="2" customWidth="1"/>
    <col min="14088" max="14088" width="17.625" style="2" customWidth="1"/>
    <col min="14089" max="14089" width="19.5" style="2" customWidth="1"/>
    <col min="14090" max="14090" width="17.25" style="2" bestFit="1" customWidth="1"/>
    <col min="14091" max="14336" width="12.75" style="2"/>
    <col min="14337" max="14338" width="0" style="2" hidden="1" customWidth="1"/>
    <col min="14339" max="14339" width="37.125" style="2" customWidth="1"/>
    <col min="14340" max="14340" width="18.875" style="2" customWidth="1"/>
    <col min="14341" max="14341" width="18.125" style="2" customWidth="1"/>
    <col min="14342" max="14342" width="17.75" style="2" customWidth="1"/>
    <col min="14343" max="14343" width="18.375" style="2" customWidth="1"/>
    <col min="14344" max="14344" width="17.625" style="2" customWidth="1"/>
    <col min="14345" max="14345" width="19.5" style="2" customWidth="1"/>
    <col min="14346" max="14346" width="17.25" style="2" bestFit="1" customWidth="1"/>
    <col min="14347" max="14592" width="12.75" style="2"/>
    <col min="14593" max="14594" width="0" style="2" hidden="1" customWidth="1"/>
    <col min="14595" max="14595" width="37.125" style="2" customWidth="1"/>
    <col min="14596" max="14596" width="18.875" style="2" customWidth="1"/>
    <col min="14597" max="14597" width="18.125" style="2" customWidth="1"/>
    <col min="14598" max="14598" width="17.75" style="2" customWidth="1"/>
    <col min="14599" max="14599" width="18.375" style="2" customWidth="1"/>
    <col min="14600" max="14600" width="17.625" style="2" customWidth="1"/>
    <col min="14601" max="14601" width="19.5" style="2" customWidth="1"/>
    <col min="14602" max="14602" width="17.25" style="2" bestFit="1" customWidth="1"/>
    <col min="14603" max="14848" width="12.75" style="2"/>
    <col min="14849" max="14850" width="0" style="2" hidden="1" customWidth="1"/>
    <col min="14851" max="14851" width="37.125" style="2" customWidth="1"/>
    <col min="14852" max="14852" width="18.875" style="2" customWidth="1"/>
    <col min="14853" max="14853" width="18.125" style="2" customWidth="1"/>
    <col min="14854" max="14854" width="17.75" style="2" customWidth="1"/>
    <col min="14855" max="14855" width="18.375" style="2" customWidth="1"/>
    <col min="14856" max="14856" width="17.625" style="2" customWidth="1"/>
    <col min="14857" max="14857" width="19.5" style="2" customWidth="1"/>
    <col min="14858" max="14858" width="17.25" style="2" bestFit="1" customWidth="1"/>
    <col min="14859" max="15104" width="12.75" style="2"/>
    <col min="15105" max="15106" width="0" style="2" hidden="1" customWidth="1"/>
    <col min="15107" max="15107" width="37.125" style="2" customWidth="1"/>
    <col min="15108" max="15108" width="18.875" style="2" customWidth="1"/>
    <col min="15109" max="15109" width="18.125" style="2" customWidth="1"/>
    <col min="15110" max="15110" width="17.75" style="2" customWidth="1"/>
    <col min="15111" max="15111" width="18.375" style="2" customWidth="1"/>
    <col min="15112" max="15112" width="17.625" style="2" customWidth="1"/>
    <col min="15113" max="15113" width="19.5" style="2" customWidth="1"/>
    <col min="15114" max="15114" width="17.25" style="2" bestFit="1" customWidth="1"/>
    <col min="15115" max="15360" width="12.75" style="2"/>
    <col min="15361" max="15362" width="0" style="2" hidden="1" customWidth="1"/>
    <col min="15363" max="15363" width="37.125" style="2" customWidth="1"/>
    <col min="15364" max="15364" width="18.875" style="2" customWidth="1"/>
    <col min="15365" max="15365" width="18.125" style="2" customWidth="1"/>
    <col min="15366" max="15366" width="17.75" style="2" customWidth="1"/>
    <col min="15367" max="15367" width="18.375" style="2" customWidth="1"/>
    <col min="15368" max="15368" width="17.625" style="2" customWidth="1"/>
    <col min="15369" max="15369" width="19.5" style="2" customWidth="1"/>
    <col min="15370" max="15370" width="17.25" style="2" bestFit="1" customWidth="1"/>
    <col min="15371" max="15616" width="12.75" style="2"/>
    <col min="15617" max="15618" width="0" style="2" hidden="1" customWidth="1"/>
    <col min="15619" max="15619" width="37.125" style="2" customWidth="1"/>
    <col min="15620" max="15620" width="18.875" style="2" customWidth="1"/>
    <col min="15621" max="15621" width="18.125" style="2" customWidth="1"/>
    <col min="15622" max="15622" width="17.75" style="2" customWidth="1"/>
    <col min="15623" max="15623" width="18.375" style="2" customWidth="1"/>
    <col min="15624" max="15624" width="17.625" style="2" customWidth="1"/>
    <col min="15625" max="15625" width="19.5" style="2" customWidth="1"/>
    <col min="15626" max="15626" width="17.25" style="2" bestFit="1" customWidth="1"/>
    <col min="15627" max="15872" width="12.75" style="2"/>
    <col min="15873" max="15874" width="0" style="2" hidden="1" customWidth="1"/>
    <col min="15875" max="15875" width="37.125" style="2" customWidth="1"/>
    <col min="15876" max="15876" width="18.875" style="2" customWidth="1"/>
    <col min="15877" max="15877" width="18.125" style="2" customWidth="1"/>
    <col min="15878" max="15878" width="17.75" style="2" customWidth="1"/>
    <col min="15879" max="15879" width="18.375" style="2" customWidth="1"/>
    <col min="15880" max="15880" width="17.625" style="2" customWidth="1"/>
    <col min="15881" max="15881" width="19.5" style="2" customWidth="1"/>
    <col min="15882" max="15882" width="17.25" style="2" bestFit="1" customWidth="1"/>
    <col min="15883" max="16128" width="12.75" style="2"/>
    <col min="16129" max="16130" width="0" style="2" hidden="1" customWidth="1"/>
    <col min="16131" max="16131" width="37.125" style="2" customWidth="1"/>
    <col min="16132" max="16132" width="18.875" style="2" customWidth="1"/>
    <col min="16133" max="16133" width="18.125" style="2" customWidth="1"/>
    <col min="16134" max="16134" width="17.75" style="2" customWidth="1"/>
    <col min="16135" max="16135" width="18.375" style="2" customWidth="1"/>
    <col min="16136" max="16136" width="17.625" style="2" customWidth="1"/>
    <col min="16137" max="16137" width="19.5" style="2" customWidth="1"/>
    <col min="16138" max="16138" width="17.25" style="2" bestFit="1" customWidth="1"/>
    <col min="16139" max="16384" width="12.75" style="2"/>
  </cols>
  <sheetData>
    <row r="1" spans="1:9" ht="39" customHeight="1">
      <c r="C1" s="643" t="s">
        <v>529</v>
      </c>
      <c r="D1" s="643"/>
      <c r="E1" s="643"/>
      <c r="F1" s="643"/>
      <c r="G1" s="643"/>
      <c r="H1" s="643"/>
      <c r="I1" s="643"/>
    </row>
    <row r="2" spans="1:9" ht="20.100000000000001" customHeight="1">
      <c r="C2" s="609" t="s">
        <v>530</v>
      </c>
      <c r="D2" s="644"/>
      <c r="E2" s="644"/>
      <c r="F2" s="644"/>
      <c r="G2" s="644"/>
      <c r="H2" s="644"/>
      <c r="I2" s="644"/>
    </row>
    <row r="3" spans="1:9" ht="20.100000000000001" customHeight="1">
      <c r="C3" s="609" t="s">
        <v>531</v>
      </c>
      <c r="D3" s="644"/>
      <c r="E3" s="644"/>
      <c r="F3" s="644"/>
      <c r="G3" s="644"/>
      <c r="H3" s="644"/>
      <c r="I3" s="644"/>
    </row>
    <row r="4" spans="1:9" ht="10.5" customHeight="1"/>
    <row r="5" spans="1:9" ht="21" customHeight="1">
      <c r="C5" s="188" t="s">
        <v>532</v>
      </c>
      <c r="I5" s="189" t="s">
        <v>533</v>
      </c>
    </row>
    <row r="6" spans="1:9" ht="26.25" customHeight="1">
      <c r="A6" s="645" t="s">
        <v>534</v>
      </c>
      <c r="B6" s="645"/>
      <c r="C6" s="190" t="s">
        <v>535</v>
      </c>
      <c r="D6" s="190" t="s">
        <v>536</v>
      </c>
      <c r="E6" s="190" t="s">
        <v>537</v>
      </c>
      <c r="F6" s="190" t="s">
        <v>538</v>
      </c>
      <c r="G6" s="191" t="s">
        <v>539</v>
      </c>
      <c r="H6" s="191" t="s">
        <v>540</v>
      </c>
      <c r="I6" s="190" t="s">
        <v>541</v>
      </c>
    </row>
    <row r="7" spans="1:9" ht="20.45" customHeight="1">
      <c r="A7" s="634" t="s">
        <v>542</v>
      </c>
      <c r="B7" s="192" t="s">
        <v>543</v>
      </c>
      <c r="C7" s="193" t="s">
        <v>544</v>
      </c>
      <c r="D7" s="194">
        <v>4807536</v>
      </c>
      <c r="E7" s="194">
        <v>369762</v>
      </c>
      <c r="F7" s="194"/>
      <c r="G7" s="194"/>
      <c r="H7" s="194">
        <v>3604448</v>
      </c>
      <c r="I7" s="194">
        <v>8781746</v>
      </c>
    </row>
    <row r="8" spans="1:9" ht="20.45" customHeight="1">
      <c r="A8" s="634"/>
      <c r="B8" s="633" t="s">
        <v>545</v>
      </c>
      <c r="C8" s="195" t="s">
        <v>546</v>
      </c>
      <c r="D8" s="196"/>
      <c r="E8" s="196"/>
      <c r="F8" s="196"/>
      <c r="G8" s="196"/>
      <c r="H8" s="196"/>
      <c r="I8" s="196"/>
    </row>
    <row r="9" spans="1:9" ht="20.45" customHeight="1">
      <c r="A9" s="634"/>
      <c r="B9" s="633"/>
      <c r="C9" s="197" t="s">
        <v>547</v>
      </c>
      <c r="D9" s="198"/>
      <c r="E9" s="198"/>
      <c r="F9" s="198"/>
      <c r="G9" s="198"/>
      <c r="H9" s="198"/>
      <c r="I9" s="198"/>
    </row>
    <row r="10" spans="1:9" ht="20.45" customHeight="1">
      <c r="A10" s="634"/>
      <c r="B10" s="199" t="s">
        <v>548</v>
      </c>
      <c r="C10" s="200" t="s">
        <v>549</v>
      </c>
      <c r="D10" s="201"/>
      <c r="E10" s="201"/>
      <c r="F10" s="201"/>
      <c r="G10" s="201"/>
      <c r="H10" s="201">
        <v>3604448</v>
      </c>
      <c r="I10" s="201">
        <v>8781746</v>
      </c>
    </row>
    <row r="11" spans="1:9" ht="20.45" customHeight="1">
      <c r="A11" s="635" t="s">
        <v>550</v>
      </c>
      <c r="B11" s="202" t="s">
        <v>551</v>
      </c>
      <c r="C11" s="203" t="s">
        <v>552</v>
      </c>
      <c r="D11" s="201"/>
      <c r="E11" s="201"/>
      <c r="F11" s="201"/>
      <c r="G11" s="201"/>
      <c r="H11" s="201">
        <v>393297</v>
      </c>
      <c r="I11" s="201">
        <v>393297</v>
      </c>
    </row>
    <row r="12" spans="1:9" ht="20.45" customHeight="1">
      <c r="A12" s="634"/>
      <c r="B12" s="636" t="s">
        <v>553</v>
      </c>
      <c r="C12" s="204" t="s">
        <v>554</v>
      </c>
      <c r="D12" s="205"/>
      <c r="E12" s="205"/>
      <c r="F12" s="205"/>
      <c r="G12" s="205"/>
      <c r="H12" s="205"/>
      <c r="I12" s="205"/>
    </row>
    <row r="13" spans="1:9" ht="20.45" customHeight="1">
      <c r="A13" s="634"/>
      <c r="B13" s="636"/>
      <c r="C13" s="206" t="s">
        <v>555</v>
      </c>
      <c r="D13" s="207"/>
      <c r="E13" s="207"/>
      <c r="F13" s="207"/>
      <c r="G13" s="207"/>
      <c r="H13" s="207"/>
      <c r="I13" s="207"/>
    </row>
    <row r="14" spans="1:9" ht="20.45" customHeight="1">
      <c r="A14" s="634"/>
      <c r="B14" s="208" t="s">
        <v>556</v>
      </c>
      <c r="C14" s="209" t="s">
        <v>557</v>
      </c>
      <c r="D14" s="201"/>
      <c r="E14" s="201"/>
      <c r="F14" s="201"/>
      <c r="G14" s="201"/>
      <c r="H14" s="201">
        <v>3211151</v>
      </c>
      <c r="I14" s="201">
        <v>8388449</v>
      </c>
    </row>
    <row r="15" spans="1:9" ht="20.45" customHeight="1">
      <c r="A15" s="637" t="s">
        <v>558</v>
      </c>
      <c r="B15" s="210" t="s">
        <v>559</v>
      </c>
      <c r="C15" s="211" t="s">
        <v>560</v>
      </c>
      <c r="D15" s="194"/>
      <c r="E15" s="194"/>
      <c r="F15" s="194"/>
      <c r="G15" s="194"/>
      <c r="H15" s="194"/>
      <c r="I15" s="194"/>
    </row>
    <row r="16" spans="1:9" ht="20.45" customHeight="1">
      <c r="A16" s="638"/>
      <c r="B16" s="640" t="s">
        <v>561</v>
      </c>
      <c r="C16" s="211" t="s">
        <v>562</v>
      </c>
      <c r="D16" s="194">
        <v>1545947</v>
      </c>
      <c r="E16" s="194"/>
      <c r="F16" s="194"/>
      <c r="G16" s="194"/>
      <c r="H16" s="194"/>
      <c r="I16" s="194">
        <v>1545947</v>
      </c>
    </row>
    <row r="17" spans="1:10" ht="20.45" customHeight="1">
      <c r="A17" s="638"/>
      <c r="B17" s="636"/>
      <c r="C17" s="195" t="s">
        <v>563</v>
      </c>
      <c r="D17" s="196">
        <v>1443967</v>
      </c>
      <c r="E17" s="196"/>
      <c r="F17" s="196"/>
      <c r="G17" s="196"/>
      <c r="H17" s="196"/>
      <c r="I17" s="196">
        <v>1443967</v>
      </c>
    </row>
    <row r="18" spans="1:10" ht="20.45" customHeight="1">
      <c r="A18" s="638"/>
      <c r="B18" s="636"/>
      <c r="C18" s="197" t="s">
        <v>564</v>
      </c>
      <c r="D18" s="198">
        <v>100000</v>
      </c>
      <c r="E18" s="198"/>
      <c r="F18" s="198"/>
      <c r="G18" s="198"/>
      <c r="H18" s="198"/>
      <c r="I18" s="198">
        <v>100000</v>
      </c>
    </row>
    <row r="19" spans="1:10" ht="20.45" customHeight="1">
      <c r="A19" s="638"/>
      <c r="B19" s="636"/>
      <c r="C19" s="197" t="s">
        <v>565</v>
      </c>
      <c r="D19" s="198">
        <v>1980</v>
      </c>
      <c r="E19" s="198"/>
      <c r="F19" s="198"/>
      <c r="G19" s="198"/>
      <c r="H19" s="198"/>
      <c r="I19" s="198">
        <v>1980</v>
      </c>
    </row>
    <row r="20" spans="1:10" ht="20.45" customHeight="1">
      <c r="A20" s="638"/>
      <c r="B20" s="641"/>
      <c r="C20" s="212" t="s">
        <v>566</v>
      </c>
      <c r="D20" s="213"/>
      <c r="E20" s="213"/>
      <c r="F20" s="213"/>
      <c r="G20" s="213"/>
      <c r="H20" s="213"/>
      <c r="I20" s="213"/>
    </row>
    <row r="21" spans="1:10" ht="20.45" customHeight="1">
      <c r="A21" s="638"/>
      <c r="B21" s="202" t="s">
        <v>567</v>
      </c>
      <c r="C21" s="195" t="s">
        <v>568</v>
      </c>
      <c r="D21" s="196"/>
      <c r="E21" s="196"/>
      <c r="F21" s="196"/>
      <c r="G21" s="196"/>
      <c r="H21" s="196"/>
      <c r="I21" s="196"/>
    </row>
    <row r="22" spans="1:10" ht="20.45" customHeight="1">
      <c r="A22" s="638"/>
      <c r="B22" s="642" t="s">
        <v>569</v>
      </c>
      <c r="C22" s="195" t="s">
        <v>570</v>
      </c>
      <c r="D22" s="196">
        <v>66018</v>
      </c>
      <c r="E22" s="196"/>
      <c r="F22" s="196">
        <v>-12605</v>
      </c>
      <c r="G22" s="196"/>
      <c r="H22" s="196">
        <v>14192</v>
      </c>
      <c r="I22" s="196">
        <v>92815</v>
      </c>
    </row>
    <row r="23" spans="1:10" ht="20.45" customHeight="1">
      <c r="A23" s="638"/>
      <c r="B23" s="636"/>
      <c r="C23" s="214" t="s">
        <v>571</v>
      </c>
      <c r="D23" s="196"/>
      <c r="E23" s="196"/>
      <c r="F23" s="196">
        <v>-12605</v>
      </c>
      <c r="G23" s="196"/>
      <c r="H23" s="196"/>
      <c r="I23" s="196">
        <v>-12605</v>
      </c>
    </row>
    <row r="24" spans="1:10" ht="20.45" customHeight="1">
      <c r="A24" s="638"/>
      <c r="B24" s="636"/>
      <c r="C24" s="215" t="s">
        <v>572</v>
      </c>
      <c r="D24" s="198"/>
      <c r="E24" s="198"/>
      <c r="F24" s="198"/>
      <c r="G24" s="198"/>
      <c r="H24" s="198"/>
      <c r="I24" s="198"/>
    </row>
    <row r="25" spans="1:10" ht="20.45" customHeight="1">
      <c r="A25" s="638"/>
      <c r="B25" s="641"/>
      <c r="C25" s="206" t="s">
        <v>573</v>
      </c>
      <c r="D25" s="207">
        <v>66018</v>
      </c>
      <c r="E25" s="207"/>
      <c r="F25" s="207"/>
      <c r="G25" s="207"/>
      <c r="H25" s="207">
        <v>14192</v>
      </c>
      <c r="I25" s="207">
        <v>80210</v>
      </c>
    </row>
    <row r="26" spans="1:10" ht="20.45" customHeight="1">
      <c r="A26" s="638"/>
      <c r="B26" s="202" t="s">
        <v>574</v>
      </c>
      <c r="C26" s="195" t="s">
        <v>575</v>
      </c>
      <c r="D26" s="196"/>
      <c r="E26" s="196"/>
      <c r="F26" s="196"/>
      <c r="G26" s="196"/>
      <c r="H26" s="196">
        <v>744295</v>
      </c>
      <c r="I26" s="196">
        <v>744295</v>
      </c>
    </row>
    <row r="27" spans="1:10" ht="20.45" customHeight="1">
      <c r="A27" s="638"/>
      <c r="B27" s="210"/>
      <c r="C27" s="195" t="s">
        <v>576</v>
      </c>
      <c r="D27" s="196"/>
      <c r="E27" s="196"/>
      <c r="F27" s="196"/>
      <c r="G27" s="196"/>
      <c r="H27" s="196"/>
      <c r="I27" s="196"/>
    </row>
    <row r="28" spans="1:10" ht="20.45" customHeight="1">
      <c r="A28" s="638"/>
      <c r="B28" s="640" t="s">
        <v>577</v>
      </c>
      <c r="C28" s="216" t="s">
        <v>578</v>
      </c>
      <c r="D28" s="205"/>
      <c r="E28" s="205"/>
      <c r="F28" s="205"/>
      <c r="G28" s="205"/>
      <c r="H28" s="205"/>
      <c r="I28" s="205"/>
    </row>
    <row r="29" spans="1:10" ht="20.45" customHeight="1">
      <c r="A29" s="638"/>
      <c r="B29" s="641"/>
      <c r="C29" s="217" t="s">
        <v>579</v>
      </c>
      <c r="D29" s="198"/>
      <c r="E29" s="198"/>
      <c r="F29" s="198"/>
      <c r="G29" s="198"/>
      <c r="H29" s="198"/>
      <c r="I29" s="198"/>
    </row>
    <row r="30" spans="1:10" ht="20.45" customHeight="1">
      <c r="A30" s="639"/>
      <c r="B30" s="202" t="s">
        <v>580</v>
      </c>
      <c r="C30" s="218" t="s">
        <v>581</v>
      </c>
      <c r="D30" s="219"/>
      <c r="E30" s="219"/>
      <c r="F30" s="219"/>
      <c r="G30" s="219"/>
      <c r="H30" s="219"/>
      <c r="I30" s="219"/>
    </row>
    <row r="31" spans="1:10" ht="20.45" customHeight="1">
      <c r="A31" s="633" t="s">
        <v>582</v>
      </c>
      <c r="B31" s="633"/>
      <c r="C31" s="209" t="s">
        <v>583</v>
      </c>
      <c r="D31" s="220">
        <v>6287465</v>
      </c>
      <c r="E31" s="220">
        <v>369762</v>
      </c>
      <c r="F31" s="220">
        <v>-12605</v>
      </c>
      <c r="G31" s="220"/>
      <c r="H31" s="220">
        <v>3941254</v>
      </c>
      <c r="I31" s="220">
        <v>10585876</v>
      </c>
      <c r="J31" s="221"/>
    </row>
    <row r="32" spans="1:10" ht="20.45" customHeight="1">
      <c r="A32" s="202"/>
      <c r="B32" s="210"/>
      <c r="C32" s="193"/>
      <c r="D32" s="194"/>
      <c r="E32" s="194"/>
      <c r="F32" s="194"/>
      <c r="G32" s="194"/>
      <c r="H32" s="194"/>
      <c r="I32" s="194"/>
      <c r="J32" s="221"/>
    </row>
    <row r="33" spans="1:9" ht="20.45" customHeight="1">
      <c r="A33" s="634" t="s">
        <v>542</v>
      </c>
      <c r="B33" s="192" t="s">
        <v>543</v>
      </c>
      <c r="C33" s="193" t="s">
        <v>584</v>
      </c>
      <c r="D33" s="222">
        <f>D31</f>
        <v>6287465</v>
      </c>
      <c r="E33" s="222">
        <f>E31</f>
        <v>369762</v>
      </c>
      <c r="F33" s="222">
        <f>F31</f>
        <v>-12605</v>
      </c>
      <c r="G33" s="222">
        <f>G31</f>
        <v>0</v>
      </c>
      <c r="H33" s="222">
        <f>H31</f>
        <v>3941254</v>
      </c>
      <c r="I33" s="223">
        <f>SUM(D33:H33)</f>
        <v>10585876</v>
      </c>
    </row>
    <row r="34" spans="1:9" ht="20.45" customHeight="1">
      <c r="A34" s="634"/>
      <c r="B34" s="633" t="s">
        <v>545</v>
      </c>
      <c r="C34" s="195" t="s">
        <v>546</v>
      </c>
      <c r="D34" s="196"/>
      <c r="E34" s="196"/>
      <c r="F34" s="196"/>
      <c r="G34" s="196"/>
      <c r="H34" s="224"/>
      <c r="I34" s="225">
        <f>H34</f>
        <v>0</v>
      </c>
    </row>
    <row r="35" spans="1:9" ht="20.45" customHeight="1">
      <c r="A35" s="634"/>
      <c r="B35" s="633"/>
      <c r="C35" s="197" t="s">
        <v>585</v>
      </c>
      <c r="D35" s="198"/>
      <c r="E35" s="198"/>
      <c r="F35" s="198"/>
      <c r="G35" s="198"/>
      <c r="H35" s="226"/>
      <c r="I35" s="227">
        <f>H35</f>
        <v>0</v>
      </c>
    </row>
    <row r="36" spans="1:9" ht="20.45" customHeight="1">
      <c r="A36" s="634"/>
      <c r="B36" s="199" t="s">
        <v>548</v>
      </c>
      <c r="C36" s="200" t="s">
        <v>549</v>
      </c>
      <c r="D36" s="228"/>
      <c r="E36" s="228"/>
      <c r="F36" s="228"/>
      <c r="G36" s="228"/>
      <c r="H36" s="229">
        <f>SUM(H33:H35)</f>
        <v>3941254</v>
      </c>
      <c r="I36" s="229">
        <f>SUM(I33:I35)</f>
        <v>10585876</v>
      </c>
    </row>
    <row r="37" spans="1:9" ht="20.45" customHeight="1">
      <c r="A37" s="635" t="s">
        <v>550</v>
      </c>
      <c r="B37" s="202" t="s">
        <v>551</v>
      </c>
      <c r="C37" s="203" t="s">
        <v>586</v>
      </c>
      <c r="D37" s="201"/>
      <c r="E37" s="201"/>
      <c r="F37" s="201"/>
      <c r="G37" s="201"/>
      <c r="H37" s="230">
        <v>-442559</v>
      </c>
      <c r="I37" s="231">
        <f>H37</f>
        <v>-442559</v>
      </c>
    </row>
    <row r="38" spans="1:9" ht="20.45" customHeight="1">
      <c r="A38" s="634"/>
      <c r="B38" s="636" t="s">
        <v>553</v>
      </c>
      <c r="C38" s="204" t="s">
        <v>587</v>
      </c>
      <c r="D38" s="205"/>
      <c r="E38" s="232"/>
      <c r="F38" s="205"/>
      <c r="G38" s="205"/>
      <c r="H38" s="233">
        <f>(E38)*(-1)</f>
        <v>0</v>
      </c>
      <c r="I38" s="233">
        <f>E38+H38</f>
        <v>0</v>
      </c>
    </row>
    <row r="39" spans="1:9" ht="20.45" customHeight="1">
      <c r="A39" s="634"/>
      <c r="B39" s="636"/>
      <c r="C39" s="206" t="s">
        <v>588</v>
      </c>
      <c r="D39" s="234"/>
      <c r="E39" s="207"/>
      <c r="F39" s="207"/>
      <c r="G39" s="207"/>
      <c r="H39" s="235">
        <f>(D39)*(-1)</f>
        <v>0</v>
      </c>
      <c r="I39" s="235">
        <f>D39+H39</f>
        <v>0</v>
      </c>
    </row>
    <row r="40" spans="1:9" ht="20.45" customHeight="1">
      <c r="A40" s="634"/>
      <c r="B40" s="208" t="s">
        <v>556</v>
      </c>
      <c r="C40" s="209" t="s">
        <v>557</v>
      </c>
      <c r="D40" s="236"/>
      <c r="E40" s="236"/>
      <c r="F40" s="236"/>
      <c r="G40" s="236"/>
      <c r="H40" s="229">
        <f>SUM(H36:H39)</f>
        <v>3498695</v>
      </c>
      <c r="I40" s="229">
        <f>SUM(I36:I39)</f>
        <v>10143317</v>
      </c>
    </row>
    <row r="41" spans="1:9" ht="20.45" customHeight="1">
      <c r="A41" s="637" t="s">
        <v>558</v>
      </c>
      <c r="B41" s="210" t="s">
        <v>559</v>
      </c>
      <c r="C41" s="211" t="s">
        <v>560</v>
      </c>
      <c r="D41" s="194"/>
      <c r="E41" s="194"/>
      <c r="F41" s="194"/>
      <c r="G41" s="194"/>
      <c r="H41" s="237"/>
      <c r="I41" s="238">
        <f>H41</f>
        <v>0</v>
      </c>
    </row>
    <row r="42" spans="1:9" ht="20.45" customHeight="1">
      <c r="A42" s="638"/>
      <c r="B42" s="640" t="s">
        <v>561</v>
      </c>
      <c r="C42" s="211" t="s">
        <v>562</v>
      </c>
      <c r="D42" s="239">
        <f>SUM(D43:D46)</f>
        <v>804665</v>
      </c>
      <c r="E42" s="194"/>
      <c r="F42" s="194"/>
      <c r="G42" s="194"/>
      <c r="H42" s="240"/>
      <c r="I42" s="239">
        <f>D42</f>
        <v>804665</v>
      </c>
    </row>
    <row r="43" spans="1:9" ht="20.45" customHeight="1">
      <c r="A43" s="638"/>
      <c r="B43" s="636"/>
      <c r="C43" s="195" t="s">
        <v>563</v>
      </c>
      <c r="D43" s="224">
        <v>702900</v>
      </c>
      <c r="E43" s="196"/>
      <c r="F43" s="196"/>
      <c r="G43" s="196"/>
      <c r="H43" s="196"/>
      <c r="I43" s="225">
        <f>D43</f>
        <v>702900</v>
      </c>
    </row>
    <row r="44" spans="1:9" ht="20.45" customHeight="1">
      <c r="A44" s="638"/>
      <c r="B44" s="636"/>
      <c r="C44" s="197" t="s">
        <v>564</v>
      </c>
      <c r="D44" s="226">
        <v>100000</v>
      </c>
      <c r="E44" s="198"/>
      <c r="F44" s="198"/>
      <c r="G44" s="198"/>
      <c r="H44" s="198"/>
      <c r="I44" s="227">
        <f>D44</f>
        <v>100000</v>
      </c>
    </row>
    <row r="45" spans="1:9" ht="20.45" customHeight="1">
      <c r="A45" s="638"/>
      <c r="B45" s="636"/>
      <c r="C45" s="197" t="s">
        <v>565</v>
      </c>
      <c r="D45" s="226">
        <v>1765</v>
      </c>
      <c r="E45" s="198"/>
      <c r="F45" s="198"/>
      <c r="G45" s="198"/>
      <c r="H45" s="198"/>
      <c r="I45" s="227">
        <f>D45</f>
        <v>1765</v>
      </c>
    </row>
    <row r="46" spans="1:9" ht="20.45" customHeight="1">
      <c r="A46" s="638"/>
      <c r="B46" s="641"/>
      <c r="C46" s="212" t="s">
        <v>566</v>
      </c>
      <c r="D46" s="241"/>
      <c r="E46" s="213"/>
      <c r="F46" s="213"/>
      <c r="G46" s="213"/>
      <c r="H46" s="213"/>
      <c r="I46" s="242">
        <f>D46</f>
        <v>0</v>
      </c>
    </row>
    <row r="47" spans="1:9" ht="20.45" customHeight="1">
      <c r="A47" s="638"/>
      <c r="B47" s="202" t="s">
        <v>567</v>
      </c>
      <c r="C47" s="195" t="s">
        <v>568</v>
      </c>
      <c r="D47" s="196"/>
      <c r="E47" s="224"/>
      <c r="F47" s="196"/>
      <c r="G47" s="196"/>
      <c r="H47" s="196"/>
      <c r="I47" s="225">
        <f>E47</f>
        <v>0</v>
      </c>
    </row>
    <row r="48" spans="1:9" ht="20.45" customHeight="1">
      <c r="A48" s="638"/>
      <c r="B48" s="642" t="s">
        <v>569</v>
      </c>
      <c r="C48" s="195" t="s">
        <v>570</v>
      </c>
      <c r="D48" s="225">
        <f>SUM(D51)</f>
        <v>-203672</v>
      </c>
      <c r="E48" s="196"/>
      <c r="F48" s="225">
        <f>SUM(F49:F51)</f>
        <v>401</v>
      </c>
      <c r="G48" s="196"/>
      <c r="H48" s="225">
        <f>SUM(H51)</f>
        <v>-18176</v>
      </c>
      <c r="I48" s="225">
        <f>D48+F48+H48</f>
        <v>-221447</v>
      </c>
    </row>
    <row r="49" spans="1:10" ht="20.45" customHeight="1">
      <c r="A49" s="638"/>
      <c r="B49" s="636"/>
      <c r="C49" s="214" t="s">
        <v>571</v>
      </c>
      <c r="D49" s="196"/>
      <c r="E49" s="196"/>
      <c r="F49" s="224">
        <v>-12204</v>
      </c>
      <c r="G49" s="196"/>
      <c r="H49" s="196"/>
      <c r="I49" s="225">
        <f>F49</f>
        <v>-12204</v>
      </c>
    </row>
    <row r="50" spans="1:10" ht="20.45" customHeight="1">
      <c r="A50" s="638"/>
      <c r="B50" s="636"/>
      <c r="C50" s="215" t="s">
        <v>572</v>
      </c>
      <c r="D50" s="198"/>
      <c r="E50" s="198"/>
      <c r="F50" s="226"/>
      <c r="G50" s="198"/>
      <c r="H50" s="198"/>
      <c r="I50" s="227">
        <f>F50</f>
        <v>0</v>
      </c>
    </row>
    <row r="51" spans="1:10" ht="20.45" customHeight="1">
      <c r="A51" s="638"/>
      <c r="B51" s="641"/>
      <c r="C51" s="206" t="s">
        <v>573</v>
      </c>
      <c r="D51" s="234">
        <v>-203672</v>
      </c>
      <c r="E51" s="207"/>
      <c r="F51" s="235">
        <f>(F33)*(-1)</f>
        <v>12605</v>
      </c>
      <c r="G51" s="207"/>
      <c r="H51" s="196">
        <v>-18176</v>
      </c>
      <c r="I51" s="235">
        <f>D51+F51+H51</f>
        <v>-209243</v>
      </c>
    </row>
    <row r="52" spans="1:10" ht="20.45" customHeight="1">
      <c r="A52" s="638"/>
      <c r="B52" s="202" t="s">
        <v>574</v>
      </c>
      <c r="C52" s="195" t="s">
        <v>575</v>
      </c>
      <c r="D52" s="196"/>
      <c r="E52" s="196"/>
      <c r="F52" s="196"/>
      <c r="G52" s="196"/>
      <c r="H52" s="224">
        <v>1018758</v>
      </c>
      <c r="I52" s="225">
        <f>H52</f>
        <v>1018758</v>
      </c>
    </row>
    <row r="53" spans="1:10" ht="20.45" customHeight="1">
      <c r="A53" s="638"/>
      <c r="B53" s="202"/>
      <c r="C53" s="195" t="s">
        <v>576</v>
      </c>
      <c r="D53" s="196"/>
      <c r="E53" s="196"/>
      <c r="F53" s="196"/>
      <c r="G53" s="224"/>
      <c r="H53" s="196"/>
      <c r="I53" s="225">
        <f>G53</f>
        <v>0</v>
      </c>
    </row>
    <row r="54" spans="1:10" ht="20.45" customHeight="1">
      <c r="A54" s="638"/>
      <c r="B54" s="633" t="s">
        <v>577</v>
      </c>
      <c r="C54" s="216" t="s">
        <v>589</v>
      </c>
      <c r="D54" s="205"/>
      <c r="E54" s="205"/>
      <c r="F54" s="205"/>
      <c r="G54" s="232"/>
      <c r="H54" s="205"/>
      <c r="I54" s="233">
        <f>G54</f>
        <v>0</v>
      </c>
    </row>
    <row r="55" spans="1:10" ht="20.45" customHeight="1">
      <c r="A55" s="638"/>
      <c r="B55" s="633"/>
      <c r="C55" s="217" t="s">
        <v>579</v>
      </c>
      <c r="D55" s="198"/>
      <c r="E55" s="198"/>
      <c r="F55" s="198"/>
      <c r="G55" s="226"/>
      <c r="H55" s="198"/>
      <c r="I55" s="227">
        <f>G55</f>
        <v>0</v>
      </c>
    </row>
    <row r="56" spans="1:10" ht="20.45" customHeight="1">
      <c r="A56" s="639"/>
      <c r="B56" s="202" t="s">
        <v>580</v>
      </c>
      <c r="C56" s="218" t="s">
        <v>581</v>
      </c>
      <c r="D56" s="219"/>
      <c r="E56" s="219"/>
      <c r="F56" s="219"/>
      <c r="G56" s="243"/>
      <c r="H56" s="219"/>
      <c r="I56" s="244">
        <f>G56</f>
        <v>0</v>
      </c>
    </row>
    <row r="57" spans="1:10" ht="20.45" customHeight="1">
      <c r="A57" s="633" t="s">
        <v>582</v>
      </c>
      <c r="B57" s="633"/>
      <c r="C57" s="209" t="s">
        <v>590</v>
      </c>
      <c r="D57" s="220">
        <f>D33+D39+D42+D48</f>
        <v>6888458</v>
      </c>
      <c r="E57" s="220">
        <f>E33+E38+E47</f>
        <v>369762</v>
      </c>
      <c r="F57" s="220">
        <f>F33+F48</f>
        <v>-12204</v>
      </c>
      <c r="G57" s="220">
        <f>SUM(G33,G53:G56)</f>
        <v>0</v>
      </c>
      <c r="H57" s="220">
        <f>H40+H41+H48+H52</f>
        <v>4499277</v>
      </c>
      <c r="I57" s="220">
        <f>I40+I41+I42+I47+I48+I52+I53+I54+I55+I56</f>
        <v>11745293</v>
      </c>
      <c r="J57" s="221"/>
    </row>
  </sheetData>
  <mergeCells count="22">
    <mergeCell ref="C1:I1"/>
    <mergeCell ref="C2:I2"/>
    <mergeCell ref="C3:I3"/>
    <mergeCell ref="A6:B6"/>
    <mergeCell ref="A7:A10"/>
    <mergeCell ref="B8:B9"/>
    <mergeCell ref="A11:A14"/>
    <mergeCell ref="B12:B13"/>
    <mergeCell ref="A15:A30"/>
    <mergeCell ref="B16:B20"/>
    <mergeCell ref="B22:B25"/>
    <mergeCell ref="B28:B29"/>
    <mergeCell ref="A57:B57"/>
    <mergeCell ref="A31:B31"/>
    <mergeCell ref="A33:A36"/>
    <mergeCell ref="B34:B35"/>
    <mergeCell ref="A37:A40"/>
    <mergeCell ref="B38:B39"/>
    <mergeCell ref="A41:A56"/>
    <mergeCell ref="B42:B46"/>
    <mergeCell ref="B48:B51"/>
    <mergeCell ref="B54:B55"/>
  </mergeCells>
  <phoneticPr fontId="1" type="noConversion"/>
  <printOptions horizontalCentered="1"/>
  <pageMargins left="0.55118110236220474" right="0.55118110236220474" top="0.98425196850393704" bottom="0.78740157480314965" header="0.51181102362204722" footer="0.51181102362204722"/>
  <pageSetup paperSize="9" scale="57" fitToHeight="0" orientation="portrait" verticalDpi="4294967293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0"/>
    <pageSetUpPr fitToPage="1"/>
  </sheetPr>
  <dimension ref="A1:R56"/>
  <sheetViews>
    <sheetView showGridLines="0" showZeros="0" topLeftCell="C40" workbookViewId="0">
      <selection activeCell="K52" sqref="K52"/>
    </sheetView>
  </sheetViews>
  <sheetFormatPr defaultRowHeight="13.5"/>
  <cols>
    <col min="1" max="16384" width="9" style="2"/>
  </cols>
  <sheetData>
    <row r="1" spans="1:14" ht="15.75" customHeight="1"/>
    <row r="2" spans="1:14" ht="132" customHeight="1"/>
    <row r="3" spans="1:14" ht="56.25" customHeight="1">
      <c r="A3" s="646" t="s">
        <v>591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</row>
    <row r="4" spans="1:14" ht="15.75" customHeight="1"/>
    <row r="5" spans="1:14" ht="15.75" customHeight="1">
      <c r="F5" s="19"/>
    </row>
    <row r="6" spans="1:14" ht="15.75" customHeight="1"/>
    <row r="7" spans="1:14" ht="15.75" customHeight="1"/>
    <row r="8" spans="1:14" ht="15.75" customHeight="1"/>
    <row r="9" spans="1:14" ht="15.75" customHeight="1"/>
    <row r="10" spans="1:14" ht="15.75" customHeight="1"/>
    <row r="11" spans="1:14" ht="15.75" customHeight="1"/>
    <row r="12" spans="1:14" ht="15.75" customHeight="1"/>
    <row r="13" spans="1:14" s="245" customFormat="1" ht="27.75" customHeight="1">
      <c r="C13" s="246" t="s">
        <v>592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</row>
    <row r="14" spans="1:14" s="245" customFormat="1" ht="27.75" customHeight="1"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</row>
    <row r="15" spans="1:14" s="245" customFormat="1" ht="27.75" customHeight="1">
      <c r="C15" s="246" t="s">
        <v>593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</row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spans="13:13" ht="15.75" customHeight="1"/>
    <row r="34" spans="13:13" ht="15.75" customHeight="1"/>
    <row r="35" spans="13:13" ht="15.75" customHeight="1"/>
    <row r="36" spans="13:13" ht="15.75" customHeight="1"/>
    <row r="37" spans="13:13" ht="15.75" customHeight="1"/>
    <row r="38" spans="13:13" ht="15.75" customHeight="1"/>
    <row r="39" spans="13:13" ht="15.75" customHeight="1"/>
    <row r="40" spans="13:13" ht="15.75" customHeight="1"/>
    <row r="41" spans="13:13" ht="15.75" customHeight="1"/>
    <row r="42" spans="13:13" ht="15.75" customHeight="1"/>
    <row r="43" spans="13:13" ht="15.75" customHeight="1"/>
    <row r="44" spans="13:13" ht="15.75" customHeight="1"/>
    <row r="45" spans="13:13" ht="15.75" customHeight="1"/>
    <row r="46" spans="13:13" s="247" customFormat="1" ht="30.75" customHeight="1"/>
    <row r="47" spans="13:13" s="247" customFormat="1" ht="30.75" customHeight="1"/>
    <row r="48" spans="13:13" s="246" customFormat="1" ht="30.75" customHeight="1">
      <c r="M48" s="246" t="s">
        <v>594</v>
      </c>
    </row>
    <row r="49" spans="1:18" s="246" customFormat="1" ht="30.75" customHeight="1"/>
    <row r="50" spans="1:18" s="246" customFormat="1" ht="30.75" customHeight="1">
      <c r="N50" s="246" t="s">
        <v>595</v>
      </c>
    </row>
    <row r="51" spans="1:18" s="246" customFormat="1" ht="30.75" customHeight="1"/>
    <row r="52" spans="1:18" s="246" customFormat="1" ht="30.75" customHeight="1">
      <c r="M52" s="246" t="s">
        <v>596</v>
      </c>
      <c r="O52" s="246" t="s">
        <v>597</v>
      </c>
      <c r="P52" s="246" t="s">
        <v>598</v>
      </c>
      <c r="Q52" s="246" t="s">
        <v>599</v>
      </c>
      <c r="R52" s="246" t="s">
        <v>600</v>
      </c>
    </row>
    <row r="53" spans="1:18" s="246" customFormat="1" ht="30.75" customHeight="1"/>
    <row r="54" spans="1:18" s="246" customFormat="1" ht="30.75" customHeight="1">
      <c r="M54" s="246" t="s">
        <v>596</v>
      </c>
      <c r="O54" s="246" t="s">
        <v>601</v>
      </c>
      <c r="P54" s="246" t="s">
        <v>602</v>
      </c>
      <c r="Q54" s="246" t="s">
        <v>603</v>
      </c>
      <c r="R54" s="246" t="s">
        <v>600</v>
      </c>
    </row>
    <row r="55" spans="1:18" s="247" customFormat="1" ht="30.75" customHeight="1"/>
    <row r="56" spans="1:18" ht="15.75" customHeight="1">
      <c r="A56" s="248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</row>
  </sheetData>
  <mergeCells count="1">
    <mergeCell ref="A3:L3"/>
  </mergeCells>
  <phoneticPr fontId="1" type="noConversion"/>
  <printOptions horizontalCentered="1"/>
  <pageMargins left="0.74803149606299213" right="0.74803149606299213" top="0.83" bottom="0.74803149606299213" header="0.5" footer="0.5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11</vt:i4>
      </vt:variant>
    </vt:vector>
  </HeadingPairs>
  <TitlesOfParts>
    <vt:vector size="24" baseType="lpstr">
      <vt:lpstr>별첨1.통합(BS)</vt:lpstr>
      <vt:lpstr>별첨1.신용(BS)</vt:lpstr>
      <vt:lpstr>별첨1.일반(BS)</vt:lpstr>
      <vt:lpstr>별첨2.통합(PL)</vt:lpstr>
      <vt:lpstr>별첨2.신용(PL)</vt:lpstr>
      <vt:lpstr>별첨2.일반(PL)</vt:lpstr>
      <vt:lpstr>별첨3.잉여금처분계산서</vt:lpstr>
      <vt:lpstr>별첨4.자본변동표.</vt:lpstr>
      <vt:lpstr>별첨5.감사의견서</vt:lpstr>
      <vt:lpstr>별첨6.사업보고서</vt:lpstr>
      <vt:lpstr>Sheet1</vt:lpstr>
      <vt:lpstr>Sheet2</vt:lpstr>
      <vt:lpstr>Sheet3</vt:lpstr>
      <vt:lpstr>'별첨1.신용(BS)'!Print_Area</vt:lpstr>
      <vt:lpstr>'별첨1.일반(BS)'!Print_Area</vt:lpstr>
      <vt:lpstr>'별첨1.통합(BS)'!Print_Area</vt:lpstr>
      <vt:lpstr>'별첨2.일반(PL)'!Print_Area</vt:lpstr>
      <vt:lpstr>'별첨2.통합(PL)'!Print_Area</vt:lpstr>
      <vt:lpstr>별첨3.잉여금처분계산서!Print_Area</vt:lpstr>
      <vt:lpstr>별첨4.자본변동표.!Print_Area</vt:lpstr>
      <vt:lpstr>별첨6.사업보고서!Print_Area</vt:lpstr>
      <vt:lpstr>'별첨1.신용(BS)'!Print_Titles</vt:lpstr>
      <vt:lpstr>'별첨1.통합(BS)'!Print_Titles</vt:lpstr>
      <vt:lpstr>'별첨2.통합(PL)'!Print_Titles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2020-09-23T06:01:45Z</dcterms:modified>
</cp:coreProperties>
</file>