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g\Desktop\홍천축협\경영공시\"/>
    </mc:Choice>
  </mc:AlternateContent>
  <xr:revisionPtr revIDLastSave="0" documentId="8_{349693C8-CC9E-45F4-AB02-851CFCD8165E}" xr6:coauthVersionLast="45" xr6:coauthVersionMax="45" xr10:uidLastSave="{00000000-0000-0000-0000-000000000000}"/>
  <bookViews>
    <workbookView showHorizontalScroll="0" showVerticalScroll="0" xWindow="28680" yWindow="-120" windowWidth="29040" windowHeight="15840" tabRatio="904" firstSheet="3" activeTab="3" xr2:uid="{00000000-000D-0000-FFFF-FFFF00000000}"/>
  </bookViews>
  <sheets>
    <sheet name="작성방법" sheetId="73" state="hidden" r:id="rId1"/>
    <sheet name="자료입력" sheetId="68" state="hidden" r:id="rId2"/>
    <sheet name="표지" sheetId="74" state="hidden" r:id="rId3"/>
    <sheet name="1.통합(FP)" sheetId="52" r:id="rId4"/>
    <sheet name="2.신용(FP)" sheetId="4" r:id="rId5"/>
    <sheet name="3.일반(FP)" sheetId="44" r:id="rId6"/>
    <sheet name="4.통합(PL)" sheetId="55" r:id="rId7"/>
    <sheet name="5.신용(PL)" sheetId="54" r:id="rId8"/>
    <sheet name="6.일반(PL)" sheetId="53" r:id="rId9"/>
    <sheet name="요약재무현황" sheetId="70" r:id="rId10"/>
    <sheet name="요약손익현황" sheetId="69" r:id="rId11"/>
    <sheet name="변환" sheetId="66" state="hidden" r:id="rId12"/>
    <sheet name="잔액(신용)" sheetId="58" state="hidden" r:id="rId13"/>
    <sheet name="잔액(일반)" sheetId="60" state="hidden" r:id="rId14"/>
    <sheet name="잔액(신용전기)" sheetId="59" state="hidden" r:id="rId15"/>
    <sheet name="잔액(일반전기)" sheetId="61" state="hidden" r:id="rId16"/>
    <sheet name="손익(신용)" sheetId="62" state="hidden" r:id="rId17"/>
    <sheet name="손익(일반)" sheetId="64" state="hidden" r:id="rId18"/>
    <sheet name="손익(신용전기)" sheetId="63" state="hidden" r:id="rId19"/>
    <sheet name="손익(일반전기)" sheetId="65" state="hidden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xlnm._FilterDatabase" localSheetId="17" hidden="1">'손익(일반)'!$A$4:$O$1005</definedName>
    <definedName name="_xlnm._FilterDatabase" localSheetId="19" hidden="1">'손익(일반전기)'!$A$4:$O$1005</definedName>
    <definedName name="_xlnm._FilterDatabase" localSheetId="13" hidden="1">'잔액(일반)'!$A$4:$O$4</definedName>
    <definedName name="MyRng02b">'[1]2.부문별추정손익'!$D$57:$E$58,'[1]2.부문별추정손익'!$D$60:$E$60,'[1]2.부문별추정손익'!$D$62:$E$63,'[1]2.부문별추정손익'!$D$65:$E$66,'[1]2.부문별추정손익'!$D$68:$E$69,'[1]2.부문별추정손익'!$D$71:$E$72,'[1]2.부문별추정손익'!$D$74:$G$75,'[1]2.부문별추정손익'!$I$74:$I$75,'[1]2.부문별추정손익'!$D$77:$G$78,'[1]2.부문별추정손익'!$I$77:$I$78,'[1]2.부문별추정손익'!$D$80:$F$80,'[1]2.부문별추정손익'!$I$80,'[1]2.부문별추정손익'!$D$82:$E$86,'[1]2.부문별추정손익'!$E$87,'[1]2.부문별추정손익'!$D$89:$E$90,'[1]2.부문별추정손익'!$D$92:$E$93,'[1]2.부문별추정손익'!$D$98:$E$98</definedName>
    <definedName name="_xlnm.Print_Area" localSheetId="3">'1.통합(FP)'!$A$1:$H$121</definedName>
    <definedName name="_xlnm.Print_Area" localSheetId="4">'2.신용(FP)'!$A$1:$J$158</definedName>
    <definedName name="_xlnm.Print_Area" localSheetId="5">'3.일반(FP)'!$A$1:$J$117</definedName>
    <definedName name="_xlnm.Print_Area" localSheetId="6">'4.통합(PL)'!$A$1:$H$104</definedName>
    <definedName name="_xlnm.Print_Area" localSheetId="7">'5.신용(PL)'!$A$1:$J$76</definedName>
    <definedName name="_xlnm.Print_Area" localSheetId="8">'6.일반(PL)'!$A$1:$J$70</definedName>
    <definedName name="_xlnm.Print_Area" localSheetId="10">요약손익현황!$A$1:$E$31</definedName>
    <definedName name="_xlnm.Print_Area" localSheetId="9">요약재무현황!$A$1:$H$38</definedName>
    <definedName name="_xlnm.Print_Area" localSheetId="1">자료입력!$A$1:$O$38</definedName>
    <definedName name="_xlnm.Print_Area" localSheetId="0">작성방법!$A$1:$A$43</definedName>
    <definedName name="_xlnm.Print_Titles" localSheetId="3">'1.통합(FP)'!$5:$7</definedName>
    <definedName name="_xlnm.Print_Titles" localSheetId="4">'2.신용(FP)'!$5:$7</definedName>
    <definedName name="_xlnm.Print_Titles" localSheetId="5">'3.일반(FP)'!$A:$J,'3.일반(FP)'!$5:$6</definedName>
    <definedName name="_xlnm.Print_Titles" localSheetId="6">'4.통합(PL)'!$A:$H,'4.통합(PL)'!$5:$6</definedName>
    <definedName name="감가상각충당금">#REF!</definedName>
    <definedName name="개체마춤">[2]!개체마춤</definedName>
    <definedName name="결손금처리">#REF!,#REF!,#REF!,#REF!,#REF!,#REF!</definedName>
    <definedName name="경비" localSheetId="11">'[1]17.지도관리비(경비소요액)'!$C$6:$E$9,'[1]17.지도관리비(경비소요액)'!$C$11:$E$12,'[1]17.지도관리비(경비소요액)'!$C$14:$E$33</definedName>
    <definedName name="경비" localSheetId="1">#REF!,#REF!,#REF!</definedName>
    <definedName name="경비">#REF!,#REF!,#REF!</definedName>
    <definedName name="경비1">'[1]17.지도관리비(경비소요액)'!$C$6:$E$9,'[1]17.지도관리비(경비소요액)'!$C$11:$E$12,'[1]17.지도관리비(경비소요액)'!$C$14:$E$33</definedName>
    <definedName name="고정자산" localSheetId="11">[3]고정자산!$G$8:$K$21,[3]고정자산!$M$8:$M$21,[3]고정자산!$G$23:$K$28,[3]고정자산!$M$23:$M$28,[3]고정자산!$G$30:$K$30,[3]고정자산!$M$30,[3]고정자산!$G$32:$K$37,[3]고정자산!$M$32:$M$37,[3]고정자산!$G$39:$K$40,[3]고정자산!$M$39:$M$40,[3]고정자산!$F$51:$M$59</definedName>
    <definedName name="고정자산" localSheetId="1">[4]고정자산!$F$6:$H$10,[4]고정자산!$J$6:$J$10,[4]고정자산!$F$11:$H$12,[4]고정자산!$J$11:$J$12,[4]고정자산!$F$14:$H$14,[4]고정자산!$J$14,[4]고정자산!$F$16:$H$18,[4]고정자산!$J$16:$J$18,[4]고정자산!$F$20:$H$20,[4]고정자산!$J$20:$J$20,[4]고정자산!$F$26:$J$28</definedName>
    <definedName name="고정자산">#REF!,#REF!,#REF!,#REF!,#REF!,#REF!,#REF!,#REF!,#REF!,#REF!,#REF!</definedName>
    <definedName name="공제농작물" localSheetId="11">'[3]공제,농작물(4)'!$C$7:$D$8,'[3]공제,농작물(4)'!$F$7:$F$8,'[3]공제,농작물(4)'!$C$10:$D$13,'[3]공제,농작물(4)'!$F$10:$F$13,'[3]공제,농작물(4)'!$C$15:$D$19,'[3]공제,농작물(4)'!$F$15:$F$19,'[3]공제,농작물(4)'!$C$27:$D$28,'[3]공제,농작물(4)'!$F$27:$F$28,'[3]공제,농작물(4)'!$C$30:$D$35,'[3]공제,농작물(4)'!$F$30:$F$35,'[3]공제,농작물(4)'!$C$45:$D$47,'[3]공제,농작물(4)'!$F$45:$F$47,'[3]공제,농작물(4)'!$C$54:$D$55,'[3]공제,농작물(4)'!$F$54:$F$55</definedName>
    <definedName name="공제농작물" localSheetId="1">'[4]공제,농작물(4)'!$C$7:$D$8,'[4]공제,농작물(4)'!$F$7:$F$8,'[4]공제,농작물(4)'!$C$10:$D$11,'[4]공제,농작물(4)'!$F$10:$F$11,'[4]공제,농작물(4)'!$C$13:$D$14,'[4]공제,농작물(4)'!$F$13:$F$14,'[4]공제,농작물(4)'!$C$22:$D$23,'[4]공제,농작물(4)'!$F$22:$F$23,'[4]공제,농작물(4)'!$C$25:$D$27,'[4]공제,농작물(4)'!$F$25:$F$27,'[4]공제,농작물(4)'!#REF!,'[4]공제,농작물(4)'!#REF!,'[4]공제,농작물(4)'!#REF!,'[4]공제,농작물(4)'!#REF!</definedName>
    <definedName name="공제농작물">#REF!,#REF!,#REF!,#REF!,#REF!,#REF!,#REF!,#REF!,#REF!,#REF!,#REF!,#REF!,#REF!,#REF!</definedName>
    <definedName name="공제사업비용" localSheetId="11">'[1]14.공제사업비용'!$C$6:$D$7,'[1]14.공제사업비용'!$F$6:$F$7,'[1]14.공제사업비용'!$I$6:$I$7,'[1]14.공제사업비용'!$C$9:$D$9,'[1]14.공제사업비용'!$F$9,'[1]14.공제사업비용'!$I$9,'[1]14.공제사업비용'!$C$12:$D$14,'[1]14.공제사업비용'!$C$16:$D$18,'[1]14.공제사업비용'!$F$12:$H$14,'[1]14.공제사업비용'!$F$16:$H$18</definedName>
    <definedName name="공제사업비용" localSheetId="1">#REF!,#REF!,#REF!,#REF!,#REF!,#REF!,#REF!,#REF!,#REF!,#REF!</definedName>
    <definedName name="공제사업비용">#REF!,#REF!,#REF!,#REF!,#REF!,#REF!,#REF!,#REF!,#REF!,#REF!</definedName>
    <definedName name="공제사업수익" localSheetId="11">'[1]13.공제사업수익'!$C$8:$D$18,'[1]13.공제사업수익'!$F$8:$G$18,'[1]13.공제사업수익'!$I$8:$I$18</definedName>
    <definedName name="공제사업수익" localSheetId="1">'[5]13.공제수익, 14. 공제비용'!$C$7:$D$18,'[5]13.공제수익, 14. 공제비용'!$F$7:$G$18,'[5]13.공제수익, 14. 공제비용'!$I$7:$I$18</definedName>
    <definedName name="공제사업수익">'[6]13.공제수익, 14. 공제비용'!$C$7:$D$18,'[6]13.공제수익, 14. 공제비용'!$F$7:$G$18,'[6]13.공제수익, 14. 공제비용'!$I$7:$I$18</definedName>
    <definedName name="기준월">자료입력!#REF!</definedName>
    <definedName name="기타손익" localSheetId="11">'[7]기타손익(5)'!$C$6:$G$14,'[7]기타손익(5)'!$C$16:$G$17,'[7]기타손익(5)'!$C$29:$D$35,'[7]기타손익(5)'!$F$29:$F$35,'[7]기타손익(5)'!$J$29:$K$35,'[7]기타손익(5)'!$M$29:$M$35,'[7]기타손익(5)'!$C$37:$D$41,'[7]기타손익(5)'!$F$37:$F$41,'[7]기타손익(5)'!$J$37:$K$41,'[7]기타손익(5)'!$M$37:$M$41,'[7]기타손익(5)'!$D$47:$M$50</definedName>
    <definedName name="기타손익" localSheetId="1">'[8]기타손익(5)'!$C$6:$G$14,'[8]기타손익(5)'!$C$16:$G$17,'[8]기타손익(5)'!$C$29:$D$35,'[8]기타손익(5)'!$F$29:$F$35,'[8]기타손익(5)'!$J$29:$K$35,'[8]기타손익(5)'!$M$29:$M$35,'[8]기타손익(5)'!$C$37:$D$41,'[8]기타손익(5)'!$F$37:$F$41,'[8]기타손익(5)'!$J$37:$K$41,'[8]기타손익(5)'!$M$37:$M$41,'[8]기타손익(5)'!$D$47:$M$50</definedName>
    <definedName name="기타손익">'[9]기타손익(5)'!$C$6:$G$14,'[9]기타손익(5)'!$C$16:$G$17,'[9]기타손익(5)'!$C$29:$D$35,'[9]기타손익(5)'!$F$29:$F$35,'[9]기타손익(5)'!$J$29:$K$35,'[9]기타손익(5)'!$M$29:$M$35,'[9]기타손익(5)'!$C$37:$D$41,'[9]기타손익(5)'!$F$37:$F$41,'[9]기타손익(5)'!$J$37:$K$41,'[9]기타손익(5)'!$M$37:$M$41,'[9]기타손익(5)'!$D$47:$M$50</definedName>
    <definedName name="대손충당금" localSheetId="11">#REF!,#REF!,#REF!,#REF!,#REF!,#REF!,#REF!,#REF!,#REF!,#REF!,#REF!,#REF!</definedName>
    <definedName name="대손충당금" localSheetId="1">#REF!,#REF!,#REF!,#REF!,#REF!,#REF!,#REF!,#REF!,#REF!,#REF!,#REF!,#REF!,#REF!,#REF!,#REF!,#REF!,#REF!</definedName>
    <definedName name="대손충당금">#REF!,#REF!,#REF!,#REF!,#REF!,#REF!,#REF!,#REF!,#REF!,#REF!,#REF!,#REF!,#REF!,#REF!,#REF!,#REF!,#REF!</definedName>
    <definedName name="대손충당금2" localSheetId="11">#REF!</definedName>
    <definedName name="대손충당금2" localSheetId="1">#REF!</definedName>
    <definedName name="대손충당금2">#REF!</definedName>
    <definedName name="대출금이자" localSheetId="11">'[1]5.대출금이자계산'!$C$8:$D$17,'[1]5.대출금이자계산'!$C$19:$D$31,'[1]5.대출금이자계산'!$F$8:$J$17,'[1]5.대출금이자계산'!$F$19:$J$31,'[1]5.대출금이자계산'!$M$8:$R$17,'[1]5.대출금이자계산'!$M$19:$R$31</definedName>
    <definedName name="대출금이자" localSheetId="1">'[5]4.대출금이자계산'!$C$9:$D$20,'[5]4.대출금이자계산'!$F$9:$J$20,'[5]4.대출금이자계산'!$M$9:$R$20,'[5]4.대출금이자계산'!$C$23:$D$39,'[5]4.대출금이자계산'!$F$23:$J$39,'[5]4.대출금이자계산'!$M$23:$R$39</definedName>
    <definedName name="대출금이자">'[6]4.대출금이자계산'!$C$9:$D$20,'[6]4.대출금이자계산'!$F$9:$J$20,'[6]4.대출금이자계산'!$M$9:$R$20,'[6]4.대출금이자계산'!$C$23:$D$39,'[6]4.대출금이자계산'!$F$23:$J$39,'[6]4.대출금이자계산'!$M$23:$R$39</definedName>
    <definedName name="부문별추정손익" localSheetId="11">'[1]2.부문별추정손익'!$D$7:$E$16,'[1]2.부문별추정손익'!$F$14:$G$16,'[1]2.부문별추정손익'!$I$14:$I$16,'[1]2.부문별추정손익'!$D$18:$E$27,'[1]2.부문별추정손익'!$F$24:$G$27,'[1]2.부문별추정손익'!$I$24:$I$27,'[1]2.부문별추정손익'!$D$30:$E$35,'[1]2.부문별추정손익'!$D$37:$E$39,'[1]2.부문별추정손익'!$D$42:$E$43,'[1]2.부문별추정손익'!$D$45:$E$45,'[1]2.부문별추정손익'!$D$47:$E$48,'[1]2.부문별추정손익'!$D$50:$E$50,'[1]2.부문별추정손익'!$D$52:$E$53,'[1]2.부문별추정손익'!$D$55:$E$55,'[1]2.부문별추정손익'!$F$23,'[1]2.부문별추정손익'!$G$23,'[1]2.부문별추정손익'!$I$23</definedName>
    <definedName name="부문별추정손익" localSheetId="1">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</definedName>
    <definedName name="부문별추정손익">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</definedName>
    <definedName name="부문별추정손익2" localSheetId="11">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,'[10]2.부문별추정손익'!#REF!</definedName>
    <definedName name="부문별추정손익2" localSheetId="1">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,'[5]2.부문별추정손익'!#REF!</definedName>
    <definedName name="부문별추정손익2">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,'[6]2.부문별추정손익'!#REF!</definedName>
    <definedName name="부문별추정손익3" localSheetId="11">'[10]2.부문별추정손익'!#REF!</definedName>
    <definedName name="부문별추정손익3" localSheetId="1">'[5]2.부문별추정손익'!#REF!</definedName>
    <definedName name="부문별추정손익3">'[6]2.부문별추정손익'!#REF!</definedName>
    <definedName name="사업외" localSheetId="11">'[1]20.사업외특별,법인세'!$C$6:$D$17,'[1]20.사업외특별,법인세'!$F$6:$G$17,'[1]20.사업외특별,법인세'!$C$19:$D$31,'[1]20.사업외특별,법인세'!$F$19:$G$31,'[1]20.사업외특별,법인세'!$C$33:$D$35,'[1]20.사업외특별,법인세'!$F$33:$G$35,'[1]20.사업외특별,법인세'!$C$37:$D$39,'[1]20.사업외특별,법인세'!$F$37:$G$39,'[1]20.사업외특별,법인세'!$F$47:$G$50</definedName>
    <definedName name="사업외" localSheetId="1">#REF!,#REF!,#REF!,#REF!,#REF!,#REF!,#REF!,#REF!,#REF!</definedName>
    <definedName name="사업외">#REF!,#REF!,#REF!,#REF!,#REF!,#REF!,#REF!,#REF!,#REF!</definedName>
    <definedName name="산출월수">[11]입력!$AC$5</definedName>
    <definedName name="산출일수">[11]입력!$AC$7</definedName>
    <definedName name="신용기타비용" localSheetId="11">'[1]10.신용기타비용'!$D$6:$E$19,'[1]10.신용기타비용'!$G$6:$H$19,'[1]10.신용기타비용'!$D$21:$E$21,'[1]10.신용기타비용'!$G$21:$H$21,'[1]10.신용기타비용'!$D$23:$E$27,'[1]10.신용기타비용'!$G$23:$H$27,'[1]10.신용기타비용'!$D$29:$E$29,'[1]10.신용기타비용'!$G$29:$H$29</definedName>
    <definedName name="신용기타비용" localSheetId="1">'[5]9.신용기타비용'!#REF!,'[5]9.신용기타비용'!#REF!,'[5]9.신용기타비용'!#REF!,'[5]9.신용기타비용'!#REF!,'[5]9.신용기타비용'!#REF!,'[5]9.신용기타비용'!#REF!,'[5]9.신용기타비용'!$D$9:$E$14,'[5]9.신용기타비용'!$G$9:$H$14</definedName>
    <definedName name="신용기타비용">'[6]9.신용기타비용'!#REF!,'[6]9.신용기타비용'!#REF!,'[6]9.신용기타비용'!#REF!,'[6]9.신용기타비용'!#REF!,'[6]9.신용기타비용'!#REF!,'[6]9.신용기타비용'!#REF!,'[6]9.신용기타비용'!$D$9:$E$14,'[6]9.신용기타비용'!$G$9:$H$14</definedName>
    <definedName name="신용기타수익" localSheetId="11">'[1]9.신용기타수익'!$D$6:$E$17,'[1]9.신용기타수익'!$G$6:$H$17,'[1]9.신용기타수익'!$D$19:$E$27,'[1]9.신용기타수익'!$G$19:$H$27,'[1]9.신용기타수익'!$D$30:$E$34,'[1]9.신용기타수익'!$G$30:$H$34,'[1]9.신용기타수익'!$D$36:$E$40,'[1]9.신용기타수익'!$G$36:$H$40</definedName>
    <definedName name="신용기타수익" localSheetId="1">'[5]8.신용기타수익'!$E$8:$F$22,'[5]8.신용기타수익'!$H$8:$I$22,'[5]8.신용기타수익'!$E$24:$F$36,'[5]8.신용기타수익'!$H$24:$I$36,'[5]8.신용기타수익'!$E$40:$F$40,'[5]8.신용기타수익'!$H$40:$I$40,'[5]8.신용기타수익'!$E$42:$F$47,'[5]8.신용기타수익'!$H$42:$I$47,'[5]8.신용기타수익'!$E$49:$F$52,'[5]8.신용기타수익'!$H$49:$I$52,'[5]8.신용기타수익'!$E$54:$F$55,'[5]8.신용기타수익'!$H$54:$I$55</definedName>
    <definedName name="신용기타수익">'[6]8.신용기타수익'!$E$8:$F$22,'[6]8.신용기타수익'!$H$8:$I$22,'[6]8.신용기타수익'!$E$24:$F$36,'[6]8.신용기타수익'!$H$24:$I$36,'[6]8.신용기타수익'!$E$40:$F$40,'[6]8.신용기타수익'!$H$40:$I$40,'[6]8.신용기타수익'!$E$42:$F$47,'[6]8.신용기타수익'!$H$42:$I$47,'[6]8.신용기타수익'!$E$49:$F$52,'[6]8.신용기타수익'!$H$49:$I$52,'[6]8.신용기타수익'!$E$54:$F$55,'[6]8.신용기타수익'!$H$54:$I$55</definedName>
    <definedName name="신용보정" localSheetId="11">'[3]11.신용보정'!$F$8:$G$15,'[3]11.신용보정'!$I$8:$M$15,'[3]11.신용보정'!$F$17:$G$22,'[3]11.신용보정'!$I$17:$M$22,'[3]11.신용보정'!$F$24:$G$26,'[3]11.신용보정'!$I$24:$M$26,'[3]11.신용보정'!$F$32:$G$44,'[3]11.신용보정'!$I$32:$J$44,'[3]11.신용보정'!$F$46:$G$48,'[3]11.신용보정'!$I$46:$J$48,'[3]11.신용보정'!$F$50:$G$52,'[3]11.신용보정'!$I$50:$J$52</definedName>
    <definedName name="신용보정" localSheetId="1">'[4]11.신용보정'!$E$9:$F$12,'[4]11.신용보정'!$H$9:$L$12,'[4]11.신용보정'!$E$14:$F$18,'[4]11.신용보정'!$H$14:$L$18,'[4]11.신용보정'!$E$20:$F$20,'[4]11.신용보정'!$H$20:$L$20,'[4]11.신용보정'!$E$27:$F$38,'[4]11.신용보정'!$H$27:$I$38,'[4]11.신용보정'!#REF!,'[4]11.신용보정'!#REF!,'[4]11.신용보정'!#REF!,'[4]11.신용보정'!#REF!</definedName>
    <definedName name="신용보정">#REF!,#REF!,#REF!,#REF!,#REF!,#REF!,#REF!,#REF!,#REF!,#REF!,#REF!,#REF!</definedName>
    <definedName name="신용손익1" localSheetId="11">'[3]신용손익(1)'!$C$9:$D$16,'[3]신용손익(1)'!$F$9:$F$16,'[3]신용손익(1)'!$C$24:$D$25,'[3]신용손익(1)'!$F$24:$F$25,'[3]신용손익(1)'!$C$33:$D$44,'[3]신용손익(1)'!$F$33:$F$44,'[3]신용손익(1)'!$C$46:$D$54,'[3]신용손익(1)'!$F$46:$F$54</definedName>
    <definedName name="신용손익1" localSheetId="1">'[4]신용손익(1)'!$C$9:$D$13,'[4]신용손익(1)'!$F$9:$F$13,'[4]신용손익(1)'!#REF!,'[4]신용손익(1)'!#REF!,'[4]신용손익(1)'!$C$26:$D$35,'[4]신용손익(1)'!$F$26:$F$35,'[4]신용손익(1)'!$C$37:$D$40,'[4]신용손익(1)'!$F$37:$F$40</definedName>
    <definedName name="신용손익1">#REF!,#REF!,#REF!,#REF!,#REF!,#REF!,#REF!,#REF!</definedName>
    <definedName name="신용손익2" localSheetId="11">'[3]신용손익(2)'!$C$5:$D$10,'[3]신용손익(2)'!$F$5:$F$10,'[3]신용손익(2)'!$C$12:$D$12,'[3]신용손익(2)'!$F$12,'[3]신용손익(2)'!$C$20:$D$31,'[3]신용손익(2)'!$F$20:$F$31,'[3]신용손익(2)'!$C$38:$D$39,'[3]신용손익(2)'!$F$38:$F$39,'[3]신용손익(2)'!$C$46:$D$48,'[3]신용손익(2)'!$F$46:$F$48</definedName>
    <definedName name="신용손익2" localSheetId="1">'[4]신용손익(2)'!$C$5:$D$9,'[4]신용손익(2)'!$F$5:$F$9,'[4]신용손익(2)'!$C$11:$D$11,'[4]신용손익(2)'!$F$11,'[4]신용손익(2)'!$C$18:$D$29,'[4]신용손익(2)'!$F$18:$F$29,'[4]신용손익(2)'!$C$36:$D$37,'[4]신용손익(2)'!$F$36:$F$37,'[4]신용손익(2)'!$C$45:$D$47,'[4]신용손익(2)'!$F$45:$F$47</definedName>
    <definedName name="신용손익2">#REF!,#REF!,#REF!,#REF!,#REF!,#REF!,#REF!,#REF!,#REF!,#REF!</definedName>
    <definedName name="연말추정" localSheetId="11">'[1]1.연말추정사업'!$D$8:$E$10,'[1]1.연말추정사업'!$G$8:$I$10,'[1]1.연말추정사업'!$D$12:$E$14,'[1]1.연말추정사업'!$G$12:$I$14,'[1]1.연말추정사업'!$D$16:$E$18,'[1]1.연말추정사업'!$G$16:$I$18,'[1]1.연말추정사업'!$D$19:$D$21,'[1]1.연말추정사업'!$D$23:$E$24,'[1]1.연말추정사업'!$G$23:$G$24,'[1]1.연말추정사업'!$D$26:$E$26,'[1]1.연말추정사업'!$G$26:$I$26,'[1]1.연말추정사업'!$I$27,'[1]1.연말추정사업'!$D$27:$E$30,'[1]1.연말추정사업'!$G$27:$G$30,'[1]1.연말추정사업'!$D$31:$E$33,'[1]1.연말추정사업'!$G$31:$I$33</definedName>
    <definedName name="연말추정" localSheetId="1">'[5]1.연말추정사업'!$D$14:$E$15,'[5]1.연말추정사업'!$G$14:$I$15,'[5]1.연말추정사업'!$D$17:$E$19,'[5]1.연말추정사업'!$G$17:$I$19,'[5]1.연말추정사업'!$D$21:$E$23,'[5]1.연말추정사업'!$G$21:$I$23,'[5]1.연말추정사업'!$D$24:$D$27,'[5]1.연말추정사업'!$D$29:$E$30,'[5]1.연말추정사업'!$G$29:$G$30,'[5]1.연말추정사업'!$D$32:$E$39,'[5]1.연말추정사업'!$G$32:$I$32,'[5]1.연말추정사업'!$G$33:$G$39,'[5]1.연말추정사업'!$I$33,'[5]1.연말추정사업'!$H$37:$I$39</definedName>
    <definedName name="연말추정">'[6]1.연말추정사업'!$D$14:$E$15,'[6]1.연말추정사업'!$G$14:$I$15,'[6]1.연말추정사업'!$D$17:$E$19,'[6]1.연말추정사업'!$G$17:$I$19,'[6]1.연말추정사업'!$D$21:$E$23,'[6]1.연말추정사업'!$G$21:$I$23,'[6]1.연말추정사업'!$D$24:$D$27,'[6]1.연말추정사업'!$D$29:$E$30,'[6]1.연말추정사업'!$G$29:$G$30,'[6]1.연말추정사업'!$D$32:$E$39,'[6]1.연말추정사업'!$G$32:$I$32,'[6]1.연말추정사업'!$G$33:$G$39,'[6]1.연말추정사업'!$I$33,'[6]1.연말추정사업'!$H$37:$I$39</definedName>
    <definedName name="예수금이자" localSheetId="11">'[1]6.예수금이자계산'!$B$6:$C$19,'[1]6.예수금이자계산'!$E$6:$E$19,'[1]6.예수금이자계산'!$H$6:$H$19,'[1]6.예수금이자계산'!$I$10,'[1]6.예수금이자계산'!$I$12,'[1]6.예수금이자계산'!$J$6:$J$19</definedName>
    <definedName name="예수금이자" localSheetId="1">'[5]5.예수금이자계산'!$B$8:$C$19,'[5]5.예수금이자계산'!$E$8:$E$19,'[5]5.예수금이자계산'!$H$8:$H$19,'[5]5.예수금이자계산'!$I$12,'[5]5.예수금이자계산'!$I$14,'[5]5.예수금이자계산'!$J$8:$J$19</definedName>
    <definedName name="예수금이자">'[6]5.예수금이자계산'!$B$8:$C$19,'[6]5.예수금이자계산'!$E$8:$E$19,'[6]5.예수금이자계산'!$H$8:$H$19,'[6]5.예수금이자계산'!$I$12,'[6]5.예수금이자계산'!$I$14,'[6]5.예수금이자계산'!$J$8:$J$19</definedName>
    <definedName name="예치금이자" localSheetId="11">'[1]8.예치금이자계산'!$B$7:$C$11,'[1]8.예치금이자계산'!$E$7:$E$11,'[1]8.예치금이자계산'!$G$7:$G$11</definedName>
    <definedName name="예치금이자" localSheetId="1">'[5]7.예치금이자계산'!$D$7:$E$11,'[5]7.예치금이자계산'!$G$7:$G$11,'[5]7.예치금이자계산'!$I$7:$I$11</definedName>
    <definedName name="예치금이자">'[6]7.예치금이자계산'!$D$7:$E$11,'[6]7.예치금이자계산'!$G$7:$G$11,'[6]7.예치금이자계산'!$I$7:$I$11</definedName>
    <definedName name="인건비" localSheetId="11">'[1]15.지도관리비(인건비및 퇴직)'!$E$7:$G$13,'[1]15.지도관리비(인건비및 퇴직)'!$E$15:$G$27,'[1]15.지도관리비(인건비및 퇴직)'!$E$29:$G$34,'[1]15.지도관리비(인건비및 퇴직)'!$E$36:$G$36,'[1]15.지도관리비(인건비및 퇴직)'!$E$38:$F$40,'[1]15.지도관리비(인건비및 퇴직)'!$G$39:$G$40</definedName>
    <definedName name="인건비" localSheetId="1">'[5]15. 판매관리비'!$E$6:$G$16,'[5]15. 판매관리비'!$E$18:$G$32,'[5]15. 판매관리비'!$E$34:$G$34,'[5]15. 판매관리비'!$E$37:$F$37,'[5]15. 판매관리비'!$E$38:$G$39</definedName>
    <definedName name="인건비">'[6]15. 판매관리비'!$E$6:$G$16,'[6]15. 판매관리비'!$E$18:$G$32,'[6]15. 판매관리비'!$E$34:$G$34,'[6]15. 판매관리비'!$E$37:$F$37,'[6]15. 판매관리비'!$E$38:$G$39</definedName>
    <definedName name="인건비조합원" localSheetId="11">'[7]인건비,조합원'!$C$5:$N$6,'[7]인건비,조합원'!$C$16:$F$19,'[7]인건비,조합원'!$H$16:$P$19,'[7]인건비,조합원'!$D$33:$I$33,'[7]인건비,조합원'!$N$33:$O$33,'[7]인건비,조합원'!$C$38:$Q$39,'[7]인건비,조합원'!$C$47:$H$48,'[7]인건비,조합원'!$K$47:$N$48</definedName>
    <definedName name="인건비조합원" localSheetId="1">'[8]인건비,조합원'!$C$5:$N$6,'[8]인건비,조합원'!$C$16:$F$19,'[8]인건비,조합원'!$H$16:$P$19,'[8]인건비,조합원'!$D$33:$I$33,'[8]인건비,조합원'!$N$33:$O$33,'[8]인건비,조합원'!$C$38:$Q$39,'[8]인건비,조합원'!$C$47:$H$48,'[8]인건비,조합원'!$K$47:$N$48</definedName>
    <definedName name="인건비조합원">'[9]인건비,조합원'!$C$5:$N$6,'[9]인건비,조합원'!$C$16:$F$19,'[9]인건비,조합원'!$H$16:$P$19,'[9]인건비,조합원'!$D$33:$I$33,'[9]인건비,조합원'!$N$33:$O$33,'[9]인건비,조합원'!$C$38:$Q$39,'[9]인건비,조합원'!$C$47:$H$48,'[9]인건비,조합원'!$K$47:$N$48</definedName>
    <definedName name="일반보정" localSheetId="11">'[3]11-1.일반보정'!$E$7:$F$16,'[3]11-1.일반보정'!$H$7:$L$16,'[3]11-1.일반보정'!$E$18:$F$24,'[3]11-1.일반보정'!$H$18:$L$24,'[3]11-1.일반보정'!$E$26:$F$27,'[3]11-1.일반보정'!$H$26:$L$27,'[3]11-1.일반보정'!$E$29:$F$29,'[3]11-1.일반보정'!$H$29:$L$29,'[3]11-1.일반보정'!$E$35:$F$44,'[3]11-1.일반보정'!$H$35:$I$44,'[3]11-1.일반보정'!$E$46:$F$52,'[3]11-1.일반보정'!$H$46:$I$52,'[3]11-1.일반보정'!$E$54:$F$55,'[3]11-1.일반보정'!$H$54:$I$55,'[3]11-1.일반보정'!$E$57:$F$59,'[3]11-1.일반보정'!$H$57:$I$59</definedName>
    <definedName name="일반보정" localSheetId="1">'[4]11-1.일반보정'!$E$7:$F$11,'[4]11-1.일반보정'!$H$7:$L$11,'[4]11-1.일반보정'!$E$13:$F$14,'[4]11-1.일반보정'!$H$13:$L$14,'[4]11-1.일반보정'!$E$17:$F$18,'[4]11-1.일반보정'!$H$17:$L$18,'[4]11-1.일반보정'!#REF!,'[4]11-1.일반보정'!#REF!,'[4]11-1.일반보정'!$E$26:$F$32,'[4]11-1.일반보정'!$H$26:$I$32,'[4]11-1.일반보정'!$E$34:$F$37,'[4]11-1.일반보정'!$H$34:$I$37,'[4]11-1.일반보정'!$E$39:$F$40,'[4]11-1.일반보정'!$H$39:$I$40,'[4]11-1.일반보정'!$E$42:$F$42,'[4]11-1.일반보정'!$H$42:$I$42</definedName>
    <definedName name="일반보정">#REF!,#REF!,#REF!,#REF!,#REF!,#REF!,#REF!,#REF!,#REF!,#REF!,#REF!,#REF!,#REF!,#REF!,#REF!,#REF!</definedName>
    <definedName name="일반사업비용" localSheetId="11">'[1]12.일반사업비용'!$C$6:$D$12,'[1]12.일반사업비용'!$F$6:$G$12,'[1]12.일반사업비용'!$C$14:$D$16,'[1]12.일반사업비용'!$F$14:$G$16,'[1]12.일반사업비용'!$C$18:$D$23,'[1]12.일반사업비용'!$F$18:$G$23,'[1]12.일반사업비용'!$C$25:$D$27,'[1]12.일반사업비용'!$F$25:$G$27,'[1]12.일반사업비용'!$C$29:$D$31,'[1]12.일반사업비용'!$F$29:$G$31,'[1]12.일반사업비용'!$C$33:$D$36,'[1]12.일반사업비용'!$F$33:$G$36,'[1]12.일반사업비용'!$C$38:$D$39,'[1]12.일반사업비용'!$F$38:$G$39,'[1]12.일반사업비용'!$C$41:$D$42,'[1]12.일반사업비용'!$F$41:$G$42</definedName>
    <definedName name="일반사업비용" localSheetId="1">#REF!,#REF!,#REF!,#REF!,#REF!,#REF!,#REF!,#REF!,#REF!,#REF!,#REF!,#REF!,#REF!,#REF!,#REF!,#REF!</definedName>
    <definedName name="일반사업비용">#REF!,#REF!,#REF!,#REF!,#REF!,#REF!,#REF!,#REF!,#REF!,#REF!,#REF!,#REF!,#REF!,#REF!,#REF!,#REF!</definedName>
    <definedName name="일반사업비용2" localSheetId="11">#REF!,#REF!</definedName>
    <definedName name="일반사업비용2" localSheetId="1">#REF!,#REF!</definedName>
    <definedName name="일반사업비용2">#REF!,#REF!</definedName>
    <definedName name="일반사업수익" localSheetId="11">'[1]11.일반사업수익'!$D$6:$D$16,'[1]11.일반사업수익'!$E$9:$E$16,'[1]11.일반사업수익'!$G$6:$H$16,'[1]11.일반사업수익'!$D$19:$E$24,'[1]11.일반사업수익'!$G$19:$H$24,'[1]11.일반사업수익'!$D$27:$D$33,'[1]11.일반사업수익'!$E$28:$E$33,'[1]11.일반사업수익'!$G$27:$H$33,'[1]11.일반사업수익'!$D$36:$D$37,'[1]11.일반사업수익'!$E$37,'[1]11.일반사업수익'!$G$36:$H$37,'[1]11.일반사업수익'!$D$39,'[1]11.일반사업수익'!$D$40:$E$41,'[1]11.일반사업수익'!$G$39:$H$41,'[1]11.일반사업수익'!$D$44:$E$48,'[1]11.일반사업수익'!$G$44:$H$48,'[1]11.일반사업수익'!$D$50:$E$53,'[1]11.일반사업수익'!$G$50:$H$53</definedName>
    <definedName name="일반사업수익" localSheetId="1">#REF!,#REF!,#REF!,#REF!,#REF!,#REF!,#REF!,#REF!,#REF!,#REF!,#REF!,#REF!,#REF!,#REF!,#REF!,#REF!</definedName>
    <definedName name="일반사업수익">#REF!,#REF!,#REF!,#REF!,#REF!,#REF!,#REF!,#REF!,#REF!,#REF!,#REF!,#REF!,#REF!,#REF!,#REF!,#REF!</definedName>
    <definedName name="일반사업수익2" localSheetId="11">#REF!,#REF!,#REF!,#REF!</definedName>
    <definedName name="일반사업수익2" localSheetId="1">#REF!,#REF!,#REF!,#REF!</definedName>
    <definedName name="일반사업수익2">#REF!,#REF!,#REF!,#REF!</definedName>
    <definedName name="일반손익1" localSheetId="11">'[3]일반손익(1)'!$C$8:$G$23,'[3]일반손익(1)'!$C$25:$G$26,'[3]일반손익(1)'!$C$37:$G$38,'[3]일반손익(1)'!$C$40:$G$44,'[3]일반손익(1)'!$C$46:$G$47,'[3]일반손익(1)'!$C$49:$G$57,'[3]일반손익(1)'!$C$59:$G$61</definedName>
    <definedName name="일반손익1" localSheetId="1">'[4]일반손익(1)'!$C$8:$G$15,'[4]일반손익(1)'!#REF!,'[4]일반손익(1)'!$C$23:$G$24,'[4]일반손익(1)'!#REF!,'[4]일반손익(1)'!#REF!,'[4]일반손익(1)'!$C$28:$G$36,'[4]일반손익(1)'!#REF!</definedName>
    <definedName name="일반손익1">#REF!,#REF!,#REF!,#REF!,#REF!,#REF!,#REF!</definedName>
    <definedName name="일반손익2" localSheetId="11">'[3]일반손익(2)'!$C$6:$G$9,'[3]일반손익(2)'!$C$11:$G$14,'[3]일반손익(2)'!$C$16:$G$20,'[3]일반손익(2)'!$C$22:$G$25,'[3]일반손익(2)'!$C$32:$G$37,'[3]일반손익(2)'!$C$44:$G$49,'[3]일반손익(2)'!$C$51:$G$57</definedName>
    <definedName name="일반손익2">#REF!,#REF!,#REF!,#REF!,#REF!,#REF!,#REF!</definedName>
    <definedName name="일반손익31" localSheetId="11">'[3]일반손익(3)'!$D$7:$E$16,'[3]일반손익(3)'!$G$7:$H$16,'[3]일반손익(3)'!$J$7:$J$16,'[3]일반손익(3)'!$D$18:$E$21,'[3]일반손익(3)'!$G$18:$H$21,'[3]일반손익(3)'!$J$18:$J$21,'[3]일반손익(3)'!$D$23:$E$29,'[3]일반손익(3)'!$G$23:$H$29,'[3]일반손익(3)'!$J$23:$J$29,'[3]일반손익(3)'!$D$31:$E$32,'[3]일반손익(3)'!$G$31:$H$32,'[3]일반손익(3)'!$J$31:$J$32,'[3]일반손익(3)'!$D$34:$E$35,'[3]일반손익(3)'!$G$34:$H$35,'[3]일반손익(3)'!$J$34:$J$35</definedName>
    <definedName name="일반손익31" localSheetId="1">'[4]일반손익(3)'!$D$6:$E$6,'[4]일반손익(3)'!$G$6:$H$6,'[4]일반손익(3)'!$J$6:$J$6,'[4]일반손익(3)'!$D$8:$E$9,'[4]일반손익(3)'!$G$8:$H$9,'[4]일반손익(3)'!$J$8:$J$9,'[4]일반손익(3)'!$D$11:$E$13,'[4]일반손익(3)'!$G$11:$H$13,'[4]일반손익(3)'!$J$11:$J$13,'[4]일반손익(3)'!#REF!,'[4]일반손익(3)'!#REF!,'[4]일반손익(3)'!#REF!,'[4]일반손익(3)'!$D$15:$E$16,'[4]일반손익(3)'!$G$15:$H$16,'[4]일반손익(3)'!$J$15:$J$16</definedName>
    <definedName name="일반손익31">#REF!,#REF!,#REF!,#REF!,#REF!,#REF!,#REF!,#REF!,#REF!,#REF!,#REF!,#REF!,#REF!,#REF!,#REF!</definedName>
    <definedName name="일반손익32" localSheetId="11">'[3]일반손익(3)'!$D$44:$G$46,'[3]일반손익(3)'!$J$44:$J$46,'[3]일반손익(3)'!$D$48:$G$49,'[3]일반손익(3)'!$J$48:$J$49,'[3]일반손익(3)'!$D$51:$G$53,'[3]일반손익(3)'!$J$51:$J$53,'[3]일반손익(3)'!$D$55:$G$60,'[3]일반손익(3)'!$J$55:$J$60,'[3]일반손익(3)'!$D$67:$G$79,'[3]일반손익(3)'!$J$67:$J$79</definedName>
    <definedName name="일반손익32" localSheetId="1">'[4]일반손익(3)'!$D$23:$G$23,'[4]일반손익(3)'!$J$23:$J$23,'[4]일반손익(3)'!$D$25:$G$25,'[4]일반손익(3)'!$J$25:$J$25,'[4]일반손익(3)'!$D$27:$G$27,'[4]일반손익(3)'!$J$27:$J$27,'[4]일반손익(3)'!#REF!,'[4]일반손익(3)'!#REF!,'[4]일반손익(3)'!$D$35:$G$38,'[4]일반손익(3)'!$J$35:$J$38</definedName>
    <definedName name="일반손익32">#REF!,#REF!,#REF!,#REF!,#REF!,#REF!,#REF!,#REF!,#REF!,#REF!</definedName>
    <definedName name="잉여금처분">#REF!,#REF!,#REF!,#REF!,#REF!,#REF!,#REF!,#REF!,#REF!,#REF!,#REF!,#REF!,#REF!,#REF!,#REF!,#REF!</definedName>
    <definedName name="자금운용" localSheetId="11">'[1]3.종합자금수급(운용)'!$D$8:$O$13,'[1]3.종합자금수급(운용)'!$D$15:$O$24,'[1]3.종합자금수급(운용)'!$D$26:$O$38,'[1]3.종합자금수급(운용)'!$D$41:$O$45,'[1]3.종합자금수급(운용)'!$D$47:$O$54</definedName>
    <definedName name="자금운용" localSheetId="1">'[5]3.종합자금(신용-운용)'!$D$7:$L$17,'[5]3.종합자금(신용-운용)'!$D$19:$L$33,'[5]3.종합자금(신용-운용)'!$D$35:$L$51,'[5]3.종합자금(신용-운용)'!$D$66:$L$74,'[5]3.종합자금(신용-운용)'!#REF!</definedName>
    <definedName name="자금운용">'[6]3.종합자금(신용-운용)'!$D$7:$L$17,'[6]3.종합자금(신용-운용)'!$D$19:$L$33,'[6]3.종합자금(신용-운용)'!$D$35:$L$51,'[6]3.종합자금(신용-운용)'!$D$66:$L$74,'[6]3.종합자금(신용-운용)'!#REF!</definedName>
    <definedName name="자금조달" localSheetId="11">'[1]4.종합자금수급(조달)'!$C$5:$N$16,'[1]4.종합자금수급(조달)'!$C$18:$N$20,'[1]4.종합자금수급(조달)'!$C$22:$N$24,'[1]4.종합자금수급(조달)'!$C$26:$N$30,'[1]4.종합자금수급(조달)'!$C$32:$N$37</definedName>
    <definedName name="자금조달" localSheetId="1">'[5]3-3.조달(일반)'!#REF!,'[5]3-3.조달(일반)'!#REF!,'[5]3-3.조달(일반)'!#REF!,'[5]3-3.조달(일반)'!#REF!,'[5]3-3.조달(일반)'!#REF!</definedName>
    <definedName name="자금조달">'[6]3-3.조달(일반)'!#REF!,'[6]3-3.조달(일반)'!#REF!,'[6]3-3.조달(일반)'!#REF!,'[6]3-3.조달(일반)'!#REF!,'[6]3-3.조달(일반)'!#REF!</definedName>
    <definedName name="작업년도">자료입력!#REF!</definedName>
    <definedName name="준조합원지분" localSheetId="11">'[7]준조합원,지분'!$C$7:$F$9,'[7]준조합원,지분'!$C$15:$I$15,'[7]준조합원,지분'!$C$21:$I$21,'[7]준조합원,지분'!$C$32:$G$33,'[7]준조합원,지분'!$I$32:$I$33,'[7]준조합원,지분'!$C$43:$E$43,'[7]준조합원,지분'!$G$43:$I$43,'[7]준조합원,지분'!$C$52:$E$52,'[7]준조합원,지분'!$G$52:$I$52</definedName>
    <definedName name="준조합원지분" localSheetId="1">'[8]준조합원,지분'!$C$7:$F$9,'[8]준조합원,지분'!$C$15:$I$15,'[8]준조합원,지분'!$C$21:$I$21,'[8]준조합원,지분'!$C$32:$G$33,'[8]준조합원,지분'!$I$32:$I$33,'[8]준조합원,지분'!$C$43:$E$43,'[8]준조합원,지분'!$G$43:$I$43,'[8]준조합원,지분'!$C$52:$E$52,'[8]준조합원,지분'!$G$52:$I$52</definedName>
    <definedName name="준조합원지분">'[9]준조합원,지분'!$C$7:$F$9,'[9]준조합원,지분'!$C$15:$I$15,'[9]준조합원,지분'!$C$21:$I$21,'[9]준조합원,지분'!$C$32:$G$33,'[9]준조합원,지분'!$I$32:$I$33,'[9]준조합원,지분'!$C$43:$E$43,'[9]준조합원,지분'!$G$43:$I$43,'[9]준조합원,지분'!$C$52:$E$52,'[9]준조합원,지분'!$G$52:$I$52</definedName>
    <definedName name="지도사업비" localSheetId="11">'[1]16.지도관리비(지도사업비등)'!$C$6:$E$12,'[1]16.지도관리비(지도사업비등)'!$C$14:$E$16,'[1]16.지도관리비(지도사업비등)'!$C$25:$E$28</definedName>
    <definedName name="지도사업비" localSheetId="1">'[5]17.교육지원. 법인세'!$C$6:$E$12,'[5]17.교육지원. 법인세'!$C$14:$E$18,'[5]17.교육지원. 법인세'!#REF!</definedName>
    <definedName name="지도사업비">'[6]17.교육지원. 법인세'!$C$6:$E$12,'[6]17.교육지원. 법인세'!$C$14:$E$18,'[6]17.교육지원. 법인세'!#REF!</definedName>
    <definedName name="직원명부_본지소__일반현황_List">#REF!</definedName>
    <definedName name="차입금" localSheetId="11">[3]차입금!$D$4:$I$9,[3]차입금!$L$4:$M$9,[3]차입금!$D$11:$I$29,[3]차입금!$L$11:$M$29,[3]차입금!$D$31:$I$31,[3]차입금!$L$31:$M$31,[3]차입금!$D$33:$I$42,[3]차입금!$L$33:$M$42,[3]차입금!$D$50:$L$55</definedName>
    <definedName name="차입금" localSheetId="1">[4]차입금!$D$4:$F$9,[4]차입금!$H$4:$I$9,[4]차입금!$D$11:$F$19,[4]차입금!$H$11:$I$19,[4]차입금!$D$21:$F$21,[4]차입금!$H$21:$I$21,[4]차입금!$D$23:$F$25,[4]차입금!$H$23:$I$25,[4]차입금!$D$32:$H$33</definedName>
    <definedName name="차입금">#REF!,#REF!,#REF!,#REF!,#REF!,#REF!,#REF!,#REF!,#REF!</definedName>
    <definedName name="차입금이자" localSheetId="11">'[1]7.차입금이자계산'!$D$6:$F$11,'[1]7.차입금이자계산'!$H$6:$J$11,'[1]7.차입금이자계산'!$D$13:$F$27,'[1]7.차입금이자계산'!$H$13:$J$27,'[1]7.차입금이자계산'!$D$29:$F$29,'[1]7.차입금이자계산'!$H$29:$J$29,'[1]7.차입금이자계산'!$E$31:$F$32,'[1]7.차입금이자계산'!$H$31:$H$32,'[1]7.차입금이자계산'!$J$31:$J$32</definedName>
    <definedName name="차입금이자" localSheetId="1">'[5]6.차입금이자계산'!$D$8:$F$13,'[5]6.차입금이자계산'!$H$8:$J$13,'[5]6.차입금이자계산'!$D$15:$F$33,'[5]6.차입금이자계산'!$H$15:$J$33,'[5]6.차입금이자계산'!$D$35:$F$35,'[5]6.차입금이자계산'!$H$35:$J$35,'[5]6.차입금이자계산'!#REF!,'[5]6.차입금이자계산'!#REF!,'[5]6.차입금이자계산'!#REF!,'[5]6.차입금이자계산'!#REF!,'[5]6.차입금이자계산'!#REF!,'[5]6.차입금이자계산'!#REF!,'[5]6.차입금이자계산'!#REF!</definedName>
    <definedName name="차입금이자">'[6]6.차입금이자계산'!$D$8:$F$13,'[6]6.차입금이자계산'!$H$8:$J$13,'[6]6.차입금이자계산'!$D$15:$F$33,'[6]6.차입금이자계산'!$H$15:$J$33,'[6]6.차입금이자계산'!$D$35:$F$35,'[6]6.차입금이자계산'!$H$35:$J$35,'[6]6.차입금이자계산'!#REF!,'[6]6.차입금이자계산'!#REF!,'[6]6.차입금이자계산'!#REF!,'[6]6.차입금이자계산'!#REF!,'[6]6.차입금이자계산'!#REF!,'[6]6.차입금이자계산'!#REF!,'[6]6.차입금이자계산'!#REF!</definedName>
    <definedName name="평균종사인원" localSheetId="11">[7]평균종사인원!$C$7:$F$7,[7]평균종사인원!$I$7:$L$7,[7]평균종사인원!$O$7,[7]평균종사인원!$C$14:$G$25,[7]평균종사인원!$I$14:$R$25,[7]평균종사인원!$C$28:$G$35,[7]평균종사인원!$I$28:$R$35,[7]평균종사인원!$C$45:$G$56,[7]평균종사인원!$I$45:$R$56</definedName>
    <definedName name="평균종사인원" localSheetId="1">[8]평균종사인원!$C$7:$F$7,[8]평균종사인원!$I$7:$L$7,[8]평균종사인원!$O$7,[8]평균종사인원!$C$14:$G$25,[8]평균종사인원!$I$14:$R$25,[8]평균종사인원!$C$28:$G$35,[8]평균종사인원!$I$28:$R$35,[8]평균종사인원!$C$45:$G$56,[8]평균종사인원!$I$45:$R$56</definedName>
    <definedName name="평균종사인원">[9]평균종사인원!$C$7:$F$7,[9]평균종사인원!$I$7:$L$7,[9]평균종사인원!$O$7,[9]평균종사인원!$C$14:$G$25,[9]평균종사인원!$I$14:$R$25,[9]평균종사인원!$C$28:$G$35,[9]평균종사인원!$I$28:$R$35,[9]평균종사인원!$C$45:$G$56,[9]평균종사인원!$I$45:$R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" i="74" l="1"/>
  <c r="J133" i="44" l="1"/>
  <c r="J77" i="44" s="1"/>
  <c r="I133" i="44"/>
  <c r="I77" i="44" s="1"/>
  <c r="I132" i="44"/>
  <c r="I75" i="44" s="1"/>
  <c r="J132" i="44"/>
  <c r="J75" i="44" s="1"/>
  <c r="I74" i="44" l="1"/>
  <c r="I76" i="44"/>
  <c r="J76" i="44"/>
  <c r="J76" i="4" s="1"/>
  <c r="J74" i="44"/>
  <c r="A3" i="69"/>
  <c r="A2" i="69"/>
  <c r="A3" i="54"/>
  <c r="A2" i="54"/>
  <c r="A3" i="55"/>
  <c r="A2" i="55"/>
  <c r="A3" i="53"/>
  <c r="A2" i="53"/>
  <c r="E21" i="54"/>
  <c r="D21" i="55" s="1"/>
  <c r="D9" i="4"/>
  <c r="D10" i="4"/>
  <c r="D9" i="44"/>
  <c r="D21" i="4"/>
  <c r="D22" i="4"/>
  <c r="D23" i="4"/>
  <c r="D24" i="4"/>
  <c r="D25" i="4"/>
  <c r="D26" i="4"/>
  <c r="D27" i="4"/>
  <c r="D28" i="4"/>
  <c r="D29" i="4"/>
  <c r="D11" i="44"/>
  <c r="D135" i="4"/>
  <c r="C16" i="52" s="1"/>
  <c r="D148" i="4"/>
  <c r="D34" i="44"/>
  <c r="D147" i="4"/>
  <c r="D20" i="44"/>
  <c r="D145" i="4"/>
  <c r="C28" i="52" s="1"/>
  <c r="D21" i="44"/>
  <c r="D143" i="4"/>
  <c r="D22" i="44"/>
  <c r="D144" i="4"/>
  <c r="D23" i="44"/>
  <c r="D138" i="4"/>
  <c r="D24" i="44"/>
  <c r="D132" i="4"/>
  <c r="C38" i="52" s="1"/>
  <c r="D133" i="4"/>
  <c r="C39" i="52" s="1"/>
  <c r="D134" i="4"/>
  <c r="C40" i="52" s="1"/>
  <c r="D146" i="4"/>
  <c r="C41" i="52" s="1"/>
  <c r="D150" i="4"/>
  <c r="C43" i="52" s="1"/>
  <c r="D151" i="4"/>
  <c r="D35" i="44"/>
  <c r="D154" i="4"/>
  <c r="C50" i="52" s="1"/>
  <c r="D155" i="4"/>
  <c r="C51" i="52" s="1"/>
  <c r="D114" i="44"/>
  <c r="D136" i="4"/>
  <c r="C17" i="52" s="1"/>
  <c r="D140" i="4"/>
  <c r="C33" i="52" s="1"/>
  <c r="D153" i="4"/>
  <c r="D36" i="44"/>
  <c r="D12" i="44"/>
  <c r="C11" i="52" s="1"/>
  <c r="D39" i="44"/>
  <c r="D41" i="44"/>
  <c r="D43" i="44"/>
  <c r="D45" i="44"/>
  <c r="D46" i="44"/>
  <c r="D49" i="44"/>
  <c r="D50" i="44"/>
  <c r="D53" i="44"/>
  <c r="D54" i="44"/>
  <c r="D57" i="44"/>
  <c r="D52" i="44" s="1"/>
  <c r="D58" i="44"/>
  <c r="D15" i="44"/>
  <c r="C22" i="52" s="1"/>
  <c r="D17" i="44"/>
  <c r="C24" i="52" s="1"/>
  <c r="D19" i="44"/>
  <c r="C26" i="52" s="1"/>
  <c r="D26" i="44"/>
  <c r="C34" i="52" s="1"/>
  <c r="D28" i="44"/>
  <c r="C36" i="52" s="1"/>
  <c r="D30" i="44"/>
  <c r="C42" i="52" s="1"/>
  <c r="D31" i="44"/>
  <c r="C44" i="52" s="1"/>
  <c r="D13" i="44"/>
  <c r="C12" i="52" s="1"/>
  <c r="D14" i="44"/>
  <c r="C13" i="52" s="1"/>
  <c r="D40" i="44"/>
  <c r="D42" i="44"/>
  <c r="D44" i="44"/>
  <c r="D47" i="44"/>
  <c r="D51" i="44"/>
  <c r="D55" i="44"/>
  <c r="C20" i="52" s="1"/>
  <c r="D32" i="44"/>
  <c r="C45" i="52" s="1"/>
  <c r="D33" i="44"/>
  <c r="C46" i="52" s="1"/>
  <c r="D56" i="44"/>
  <c r="C21" i="52" s="1"/>
  <c r="C53" i="52"/>
  <c r="C54" i="52"/>
  <c r="C55" i="52"/>
  <c r="C56" i="52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C65" i="52" s="1"/>
  <c r="D95" i="4"/>
  <c r="C67" i="52" s="1"/>
  <c r="D58" i="4"/>
  <c r="C59" i="52" s="1"/>
  <c r="D59" i="4"/>
  <c r="C60" i="52" s="1"/>
  <c r="D75" i="4"/>
  <c r="C62" i="52" s="1"/>
  <c r="D94" i="4"/>
  <c r="C66" i="52" s="1"/>
  <c r="D96" i="4"/>
  <c r="C68" i="52" s="1"/>
  <c r="D60" i="44"/>
  <c r="C63" i="52" s="1"/>
  <c r="D61" i="44"/>
  <c r="C64" i="52" s="1"/>
  <c r="D99" i="4"/>
  <c r="E99" i="4" s="1"/>
  <c r="D67" i="44"/>
  <c r="D31" i="4"/>
  <c r="D32" i="4"/>
  <c r="D33" i="4"/>
  <c r="D34" i="4"/>
  <c r="D35" i="4"/>
  <c r="D36" i="4"/>
  <c r="D37" i="4"/>
  <c r="D38" i="4"/>
  <c r="D39" i="4"/>
  <c r="D40" i="4"/>
  <c r="D41" i="4"/>
  <c r="D73" i="44"/>
  <c r="D43" i="4"/>
  <c r="D44" i="4"/>
  <c r="D45" i="4"/>
  <c r="D46" i="4"/>
  <c r="D47" i="4"/>
  <c r="D48" i="4"/>
  <c r="D49" i="4"/>
  <c r="D50" i="4"/>
  <c r="D51" i="4"/>
  <c r="D52" i="4"/>
  <c r="D53" i="4"/>
  <c r="D54" i="4"/>
  <c r="D70" i="44"/>
  <c r="D55" i="4"/>
  <c r="D69" i="44"/>
  <c r="D130" i="4"/>
  <c r="D74" i="44"/>
  <c r="D100" i="4"/>
  <c r="E100" i="4" s="1"/>
  <c r="D75" i="44"/>
  <c r="D68" i="44"/>
  <c r="C75" i="52" s="1"/>
  <c r="D71" i="44"/>
  <c r="C79" i="52" s="1"/>
  <c r="D76" i="44"/>
  <c r="C83" i="52" s="1"/>
  <c r="D102" i="4"/>
  <c r="D78" i="44"/>
  <c r="D106" i="4"/>
  <c r="D82" i="44"/>
  <c r="D111" i="4"/>
  <c r="D87" i="44"/>
  <c r="D114" i="4"/>
  <c r="D90" i="44"/>
  <c r="D119" i="4"/>
  <c r="D95" i="44"/>
  <c r="D103" i="4"/>
  <c r="D79" i="44"/>
  <c r="D104" i="4"/>
  <c r="D80" i="44"/>
  <c r="D105" i="4"/>
  <c r="D81" i="44"/>
  <c r="D107" i="4"/>
  <c r="D83" i="44"/>
  <c r="D108" i="4"/>
  <c r="D84" i="44"/>
  <c r="D109" i="4"/>
  <c r="D85" i="44"/>
  <c r="D110" i="4"/>
  <c r="D86" i="44"/>
  <c r="D112" i="4"/>
  <c r="D88" i="44"/>
  <c r="D113" i="4"/>
  <c r="D89" i="44"/>
  <c r="D115" i="4"/>
  <c r="C98" i="52" s="1"/>
  <c r="D91" i="44"/>
  <c r="D116" i="4"/>
  <c r="D92" i="44"/>
  <c r="D117" i="4"/>
  <c r="D93" i="44"/>
  <c r="D118" i="4"/>
  <c r="D94" i="44"/>
  <c r="D120" i="4"/>
  <c r="D96" i="44"/>
  <c r="D122" i="4"/>
  <c r="D99" i="44"/>
  <c r="D124" i="4"/>
  <c r="D101" i="44"/>
  <c r="D126" i="4"/>
  <c r="D103" i="44"/>
  <c r="D127" i="4"/>
  <c r="D104" i="44"/>
  <c r="D128" i="4"/>
  <c r="D105" i="44"/>
  <c r="D123" i="4"/>
  <c r="D100" i="44"/>
  <c r="D125" i="4"/>
  <c r="D102" i="44"/>
  <c r="D129" i="4"/>
  <c r="D106" i="44"/>
  <c r="D98" i="44"/>
  <c r="C105" i="52" s="1"/>
  <c r="D141" i="4"/>
  <c r="D108" i="44"/>
  <c r="D137" i="4"/>
  <c r="D110" i="44"/>
  <c r="D149" i="4"/>
  <c r="D113" i="44"/>
  <c r="C120" i="52" s="1"/>
  <c r="D142" i="4"/>
  <c r="D109" i="44"/>
  <c r="D111" i="44"/>
  <c r="C118" i="52" s="1"/>
  <c r="D64" i="44"/>
  <c r="C71" i="52" s="1"/>
  <c r="D62" i="44"/>
  <c r="C70" i="52" s="1"/>
  <c r="C69" i="52" s="1"/>
  <c r="D14" i="70" s="1"/>
  <c r="D9" i="54"/>
  <c r="C10" i="55" s="1"/>
  <c r="D10" i="54"/>
  <c r="C11" i="55" s="1"/>
  <c r="D11" i="54"/>
  <c r="C12" i="55" s="1"/>
  <c r="C9" i="55" s="1"/>
  <c r="C9" i="69" s="1"/>
  <c r="D12" i="54"/>
  <c r="C13" i="55" s="1"/>
  <c r="D13" i="54"/>
  <c r="C14" i="55" s="1"/>
  <c r="D14" i="54"/>
  <c r="C15" i="55" s="1"/>
  <c r="D15" i="54"/>
  <c r="C16" i="55" s="1"/>
  <c r="D18" i="54"/>
  <c r="C18" i="55" s="1"/>
  <c r="D19" i="54"/>
  <c r="C19" i="55" s="1"/>
  <c r="D20" i="54"/>
  <c r="C20" i="55" s="1"/>
  <c r="D21" i="54"/>
  <c r="C21" i="55" s="1"/>
  <c r="D22" i="54"/>
  <c r="C22" i="55" s="1"/>
  <c r="D23" i="54"/>
  <c r="C23" i="55" s="1"/>
  <c r="D24" i="54"/>
  <c r="C24" i="55" s="1"/>
  <c r="D25" i="54"/>
  <c r="C25" i="55" s="1"/>
  <c r="D27" i="54"/>
  <c r="C27" i="55" s="1"/>
  <c r="D28" i="54"/>
  <c r="C28" i="55" s="1"/>
  <c r="D30" i="54"/>
  <c r="C30" i="55" s="1"/>
  <c r="D31" i="54"/>
  <c r="C31" i="55" s="1"/>
  <c r="D33" i="54"/>
  <c r="C33" i="55" s="1"/>
  <c r="D34" i="54"/>
  <c r="C34" i="55" s="1"/>
  <c r="D35" i="54"/>
  <c r="C35" i="55" s="1"/>
  <c r="D36" i="54"/>
  <c r="C36" i="55" s="1"/>
  <c r="D38" i="54"/>
  <c r="C38" i="55" s="1"/>
  <c r="D39" i="54"/>
  <c r="C39" i="55" s="1"/>
  <c r="D40" i="54"/>
  <c r="C40" i="55" s="1"/>
  <c r="D41" i="54"/>
  <c r="C41" i="55" s="1"/>
  <c r="D42" i="54"/>
  <c r="C42" i="55" s="1"/>
  <c r="D43" i="54"/>
  <c r="C43" i="55" s="1"/>
  <c r="D8" i="53"/>
  <c r="C45" i="55" s="1"/>
  <c r="D9" i="53"/>
  <c r="C46" i="55" s="1"/>
  <c r="D10" i="53"/>
  <c r="C47" i="55" s="1"/>
  <c r="D11" i="53"/>
  <c r="C48" i="55" s="1"/>
  <c r="D12" i="53"/>
  <c r="C49" i="55" s="1"/>
  <c r="D13" i="53"/>
  <c r="C50" i="55" s="1"/>
  <c r="D14" i="53"/>
  <c r="C51" i="55" s="1"/>
  <c r="D15" i="53"/>
  <c r="C52" i="55" s="1"/>
  <c r="D16" i="53"/>
  <c r="C53" i="55" s="1"/>
  <c r="D17" i="53"/>
  <c r="C55" i="55" s="1"/>
  <c r="C54" i="55" s="1"/>
  <c r="C13" i="69" s="1"/>
  <c r="D18" i="53"/>
  <c r="C57" i="55" s="1"/>
  <c r="C56" i="55" s="1"/>
  <c r="C14" i="69" s="1"/>
  <c r="E9" i="54"/>
  <c r="D10" i="55" s="1"/>
  <c r="E10" i="54"/>
  <c r="D11" i="55" s="1"/>
  <c r="E11" i="54"/>
  <c r="D12" i="55" s="1"/>
  <c r="E12" i="54"/>
  <c r="D13" i="55" s="1"/>
  <c r="E13" i="54"/>
  <c r="D14" i="55" s="1"/>
  <c r="E14" i="54"/>
  <c r="D15" i="55" s="1"/>
  <c r="E15" i="54"/>
  <c r="D16" i="55" s="1"/>
  <c r="E18" i="54"/>
  <c r="D18" i="55" s="1"/>
  <c r="E19" i="54"/>
  <c r="D19" i="55" s="1"/>
  <c r="E20" i="54"/>
  <c r="D20" i="55" s="1"/>
  <c r="E22" i="54"/>
  <c r="D22" i="55" s="1"/>
  <c r="E23" i="54"/>
  <c r="D23" i="55" s="1"/>
  <c r="E24" i="54"/>
  <c r="D24" i="55" s="1"/>
  <c r="E25" i="54"/>
  <c r="D25" i="55" s="1"/>
  <c r="E27" i="54"/>
  <c r="D27" i="55" s="1"/>
  <c r="E28" i="54"/>
  <c r="D28" i="55" s="1"/>
  <c r="E30" i="54"/>
  <c r="D30" i="55" s="1"/>
  <c r="E31" i="54"/>
  <c r="D31" i="55" s="1"/>
  <c r="E33" i="54"/>
  <c r="D33" i="55" s="1"/>
  <c r="E34" i="54"/>
  <c r="D34" i="55" s="1"/>
  <c r="E35" i="54"/>
  <c r="D35" i="55" s="1"/>
  <c r="E36" i="54"/>
  <c r="D36" i="55" s="1"/>
  <c r="E38" i="54"/>
  <c r="D38" i="55" s="1"/>
  <c r="E39" i="54"/>
  <c r="D39" i="55" s="1"/>
  <c r="E40" i="54"/>
  <c r="D40" i="55" s="1"/>
  <c r="E41" i="54"/>
  <c r="D41" i="55" s="1"/>
  <c r="E42" i="54"/>
  <c r="D42" i="55" s="1"/>
  <c r="E43" i="54"/>
  <c r="D43" i="55" s="1"/>
  <c r="E8" i="53"/>
  <c r="D45" i="55" s="1"/>
  <c r="E9" i="53"/>
  <c r="D46" i="55" s="1"/>
  <c r="E10" i="53"/>
  <c r="D47" i="55" s="1"/>
  <c r="E11" i="53"/>
  <c r="D48" i="55" s="1"/>
  <c r="E12" i="53"/>
  <c r="D49" i="55" s="1"/>
  <c r="E13" i="53"/>
  <c r="D50" i="55" s="1"/>
  <c r="E14" i="53"/>
  <c r="D51" i="55" s="1"/>
  <c r="D44" i="55" s="1"/>
  <c r="D12" i="69" s="1"/>
  <c r="E15" i="53"/>
  <c r="D52" i="55" s="1"/>
  <c r="E16" i="53"/>
  <c r="D53" i="55" s="1"/>
  <c r="E17" i="53"/>
  <c r="D55" i="55" s="1"/>
  <c r="D54" i="55" s="1"/>
  <c r="D13" i="69" s="1"/>
  <c r="E18" i="53"/>
  <c r="D57" i="55" s="1"/>
  <c r="D56" i="55" s="1"/>
  <c r="D14" i="69" s="1"/>
  <c r="D46" i="54"/>
  <c r="C61" i="55" s="1"/>
  <c r="D47" i="54"/>
  <c r="C62" i="55" s="1"/>
  <c r="D48" i="54"/>
  <c r="C63" i="55" s="1"/>
  <c r="D51" i="54"/>
  <c r="C65" i="55" s="1"/>
  <c r="D52" i="54"/>
  <c r="C66" i="55" s="1"/>
  <c r="D53" i="54"/>
  <c r="C67" i="55" s="1"/>
  <c r="D54" i="54"/>
  <c r="C68" i="55" s="1"/>
  <c r="D55" i="54"/>
  <c r="C69" i="55" s="1"/>
  <c r="D56" i="54"/>
  <c r="C70" i="55" s="1"/>
  <c r="D57" i="54"/>
  <c r="C71" i="55" s="1"/>
  <c r="D58" i="54"/>
  <c r="C72" i="55" s="1"/>
  <c r="D60" i="54"/>
  <c r="C74" i="55" s="1"/>
  <c r="D61" i="54"/>
  <c r="C75" i="55" s="1"/>
  <c r="D62" i="54"/>
  <c r="C76" i="55" s="1"/>
  <c r="D64" i="54"/>
  <c r="C78" i="55" s="1"/>
  <c r="D65" i="54"/>
  <c r="C79" i="55" s="1"/>
  <c r="D67" i="54"/>
  <c r="C81" i="55" s="1"/>
  <c r="C80" i="55" s="1"/>
  <c r="C18" i="69" s="1"/>
  <c r="D69" i="54"/>
  <c r="C83" i="55" s="1"/>
  <c r="D70" i="54"/>
  <c r="C84" i="55" s="1"/>
  <c r="D71" i="54"/>
  <c r="C85" i="55" s="1"/>
  <c r="D72" i="54"/>
  <c r="C86" i="55" s="1"/>
  <c r="D73" i="54"/>
  <c r="C87" i="55" s="1"/>
  <c r="D74" i="54"/>
  <c r="C88" i="55" s="1"/>
  <c r="D75" i="54"/>
  <c r="C89" i="55" s="1"/>
  <c r="D76" i="54"/>
  <c r="C90" i="55" s="1"/>
  <c r="L19" i="53"/>
  <c r="L20" i="53"/>
  <c r="L21" i="53"/>
  <c r="D21" i="53"/>
  <c r="C93" i="55" s="1"/>
  <c r="L24" i="53"/>
  <c r="L25" i="53"/>
  <c r="D23" i="53"/>
  <c r="C95" i="55" s="1"/>
  <c r="D24" i="53"/>
  <c r="C97" i="55" s="1"/>
  <c r="C96" i="55" s="1"/>
  <c r="C21" i="69" s="1"/>
  <c r="D25" i="53"/>
  <c r="C99" i="55" s="1"/>
  <c r="C98" i="55" s="1"/>
  <c r="C22" i="69" s="1"/>
  <c r="E46" i="54"/>
  <c r="D61" i="55" s="1"/>
  <c r="E47" i="54"/>
  <c r="D62" i="55" s="1"/>
  <c r="E48" i="54"/>
  <c r="D63" i="55" s="1"/>
  <c r="E51" i="54"/>
  <c r="D65" i="55" s="1"/>
  <c r="E52" i="54"/>
  <c r="D66" i="55" s="1"/>
  <c r="E53" i="54"/>
  <c r="D67" i="55" s="1"/>
  <c r="E54" i="54"/>
  <c r="D68" i="55" s="1"/>
  <c r="E55" i="54"/>
  <c r="D69" i="55" s="1"/>
  <c r="E56" i="54"/>
  <c r="D70" i="55" s="1"/>
  <c r="E57" i="54"/>
  <c r="D71" i="55" s="1"/>
  <c r="E58" i="54"/>
  <c r="D72" i="55" s="1"/>
  <c r="E60" i="54"/>
  <c r="D74" i="55" s="1"/>
  <c r="E61" i="54"/>
  <c r="D75" i="55" s="1"/>
  <c r="E62" i="54"/>
  <c r="D76" i="55" s="1"/>
  <c r="E64" i="54"/>
  <c r="D78" i="55" s="1"/>
  <c r="E65" i="54"/>
  <c r="D79" i="55" s="1"/>
  <c r="E67" i="54"/>
  <c r="D81" i="55" s="1"/>
  <c r="D80" i="55" s="1"/>
  <c r="D18" i="69" s="1"/>
  <c r="E69" i="54"/>
  <c r="D83" i="55" s="1"/>
  <c r="E70" i="54"/>
  <c r="D84" i="55" s="1"/>
  <c r="E71" i="54"/>
  <c r="D85" i="55" s="1"/>
  <c r="E72" i="54"/>
  <c r="D86" i="55" s="1"/>
  <c r="E73" i="54"/>
  <c r="D87" i="55" s="1"/>
  <c r="E74" i="54"/>
  <c r="D88" i="55" s="1"/>
  <c r="E75" i="54"/>
  <c r="D89" i="55" s="1"/>
  <c r="E76" i="54"/>
  <c r="D90" i="55" s="1"/>
  <c r="M19" i="53"/>
  <c r="E20" i="53" s="1"/>
  <c r="D92" i="55" s="1"/>
  <c r="M20" i="53"/>
  <c r="M21" i="53"/>
  <c r="E21" i="53"/>
  <c r="D93" i="55" s="1"/>
  <c r="M24" i="53"/>
  <c r="M25" i="53"/>
  <c r="E23" i="53"/>
  <c r="D95" i="55" s="1"/>
  <c r="E24" i="53"/>
  <c r="D97" i="55" s="1"/>
  <c r="D96" i="55" s="1"/>
  <c r="D21" i="69" s="1"/>
  <c r="E25" i="53"/>
  <c r="D99" i="55" s="1"/>
  <c r="D98" i="55" s="1"/>
  <c r="D22" i="69" s="1"/>
  <c r="I8" i="54"/>
  <c r="D28" i="53"/>
  <c r="I9" i="54"/>
  <c r="D29" i="53"/>
  <c r="I10" i="54"/>
  <c r="D30" i="53"/>
  <c r="I11" i="54"/>
  <c r="D31" i="53"/>
  <c r="I12" i="54"/>
  <c r="D32" i="53"/>
  <c r="I13" i="54"/>
  <c r="D34" i="53"/>
  <c r="I14" i="54"/>
  <c r="D35" i="53"/>
  <c r="I15" i="54"/>
  <c r="D37" i="53"/>
  <c r="D33" i="53"/>
  <c r="G8" i="55"/>
  <c r="D36" i="53"/>
  <c r="G11" i="55" s="1"/>
  <c r="J8" i="54"/>
  <c r="E28" i="53"/>
  <c r="J9" i="54"/>
  <c r="E29" i="53"/>
  <c r="J10" i="54"/>
  <c r="E30" i="53"/>
  <c r="J11" i="54"/>
  <c r="E31" i="53"/>
  <c r="J12" i="54"/>
  <c r="E32" i="53"/>
  <c r="J13" i="54"/>
  <c r="E34" i="53"/>
  <c r="J14" i="54"/>
  <c r="E35" i="53"/>
  <c r="J15" i="54"/>
  <c r="E37" i="53"/>
  <c r="E33" i="53"/>
  <c r="H8" i="55" s="1"/>
  <c r="E36" i="53"/>
  <c r="H11" i="55" s="1"/>
  <c r="D43" i="53"/>
  <c r="G16" i="55" s="1"/>
  <c r="D44" i="53"/>
  <c r="G17" i="55" s="1"/>
  <c r="D45" i="53"/>
  <c r="G18" i="55" s="1"/>
  <c r="D46" i="53"/>
  <c r="G19" i="55"/>
  <c r="D47" i="53"/>
  <c r="G20" i="55" s="1"/>
  <c r="D48" i="53"/>
  <c r="G21" i="55" s="1"/>
  <c r="D49" i="53"/>
  <c r="G22" i="55" s="1"/>
  <c r="D41" i="53"/>
  <c r="G14" i="55" s="1"/>
  <c r="E43" i="53"/>
  <c r="H16" i="55" s="1"/>
  <c r="E44" i="53"/>
  <c r="H17" i="55" s="1"/>
  <c r="E45" i="53"/>
  <c r="H18" i="55" s="1"/>
  <c r="E46" i="53"/>
  <c r="H19" i="55" s="1"/>
  <c r="E47" i="53"/>
  <c r="H20" i="55" s="1"/>
  <c r="E48" i="53"/>
  <c r="H21" i="55" s="1"/>
  <c r="E49" i="53"/>
  <c r="H22" i="55" s="1"/>
  <c r="E41" i="53"/>
  <c r="H14" i="55" s="1"/>
  <c r="I23" i="54"/>
  <c r="D53" i="53"/>
  <c r="I24" i="54"/>
  <c r="D58" i="53"/>
  <c r="I22" i="54"/>
  <c r="D63" i="53"/>
  <c r="I21" i="54"/>
  <c r="D64" i="53"/>
  <c r="I26" i="54"/>
  <c r="D65" i="53"/>
  <c r="I25" i="54"/>
  <c r="D68" i="53"/>
  <c r="I27" i="54"/>
  <c r="D70" i="53"/>
  <c r="I28" i="54"/>
  <c r="I9" i="53"/>
  <c r="I30" i="54"/>
  <c r="I12" i="53"/>
  <c r="I32" i="54"/>
  <c r="D59" i="53"/>
  <c r="I33" i="54"/>
  <c r="D60" i="53"/>
  <c r="I31" i="54"/>
  <c r="I11" i="53"/>
  <c r="I35" i="54"/>
  <c r="I19" i="53"/>
  <c r="I36" i="54"/>
  <c r="I20" i="53"/>
  <c r="I37" i="54"/>
  <c r="I21" i="53"/>
  <c r="I38" i="54"/>
  <c r="I22" i="53"/>
  <c r="I39" i="54"/>
  <c r="I24" i="53"/>
  <c r="D51" i="53"/>
  <c r="G24" i="55" s="1"/>
  <c r="D52" i="53"/>
  <c r="G25" i="55" s="1"/>
  <c r="D54" i="53"/>
  <c r="G27" i="55" s="1"/>
  <c r="D55" i="53"/>
  <c r="G28" i="55" s="1"/>
  <c r="D56" i="53"/>
  <c r="G29" i="55" s="1"/>
  <c r="D57" i="53"/>
  <c r="G30" i="55" s="1"/>
  <c r="D61" i="53"/>
  <c r="G32" i="55" s="1"/>
  <c r="D62" i="53"/>
  <c r="G33" i="55" s="1"/>
  <c r="D66" i="53"/>
  <c r="G37" i="55" s="1"/>
  <c r="D67" i="53"/>
  <c r="G38" i="55" s="1"/>
  <c r="D69" i="53"/>
  <c r="G40" i="55" s="1"/>
  <c r="I7" i="53"/>
  <c r="G42" i="55" s="1"/>
  <c r="I8" i="53"/>
  <c r="G43" i="55" s="1"/>
  <c r="I10" i="53"/>
  <c r="G45" i="55" s="1"/>
  <c r="I13" i="53"/>
  <c r="G47" i="55" s="1"/>
  <c r="I16" i="53"/>
  <c r="G48" i="55" s="1"/>
  <c r="I17" i="53"/>
  <c r="G49" i="55" s="1"/>
  <c r="I18" i="53"/>
  <c r="G50" i="55" s="1"/>
  <c r="I23" i="53"/>
  <c r="G58" i="55" s="1"/>
  <c r="J23" i="54"/>
  <c r="E53" i="53"/>
  <c r="J24" i="54"/>
  <c r="E58" i="53"/>
  <c r="J22" i="54"/>
  <c r="E63" i="53"/>
  <c r="J21" i="54"/>
  <c r="E64" i="53"/>
  <c r="J26" i="54"/>
  <c r="E65" i="53"/>
  <c r="J25" i="54"/>
  <c r="E68" i="53"/>
  <c r="J27" i="54"/>
  <c r="E70" i="53"/>
  <c r="J28" i="54"/>
  <c r="J9" i="53"/>
  <c r="J30" i="54"/>
  <c r="J12" i="53"/>
  <c r="J32" i="54"/>
  <c r="E59" i="53"/>
  <c r="J33" i="54"/>
  <c r="E60" i="53"/>
  <c r="J31" i="54"/>
  <c r="J11" i="53"/>
  <c r="J35" i="54"/>
  <c r="J19" i="53"/>
  <c r="J36" i="54"/>
  <c r="J20" i="53"/>
  <c r="J37" i="54"/>
  <c r="J21" i="53"/>
  <c r="J38" i="54"/>
  <c r="J22" i="53"/>
  <c r="J39" i="54"/>
  <c r="J24" i="53"/>
  <c r="E51" i="53"/>
  <c r="H24" i="55" s="1"/>
  <c r="E52" i="53"/>
  <c r="H25" i="55" s="1"/>
  <c r="E54" i="53"/>
  <c r="H27" i="55" s="1"/>
  <c r="E55" i="53"/>
  <c r="H28" i="55" s="1"/>
  <c r="E56" i="53"/>
  <c r="H29" i="55" s="1"/>
  <c r="E57" i="53"/>
  <c r="H30" i="55" s="1"/>
  <c r="E61" i="53"/>
  <c r="H32" i="55" s="1"/>
  <c r="E62" i="53"/>
  <c r="H33" i="55" s="1"/>
  <c r="E66" i="53"/>
  <c r="H37" i="55" s="1"/>
  <c r="E67" i="53"/>
  <c r="H38" i="55" s="1"/>
  <c r="E69" i="53"/>
  <c r="H40" i="55" s="1"/>
  <c r="J7" i="53"/>
  <c r="H42" i="55" s="1"/>
  <c r="J8" i="53"/>
  <c r="H43" i="55" s="1"/>
  <c r="J10" i="53"/>
  <c r="H45" i="55" s="1"/>
  <c r="J13" i="53"/>
  <c r="H47" i="55" s="1"/>
  <c r="J16" i="53"/>
  <c r="H48" i="55" s="1"/>
  <c r="J17" i="53"/>
  <c r="H49" i="55" s="1"/>
  <c r="J18" i="53"/>
  <c r="H50" i="55" s="1"/>
  <c r="J23" i="53"/>
  <c r="H58" i="55" s="1"/>
  <c r="I43" i="54"/>
  <c r="I31" i="53"/>
  <c r="I42" i="54"/>
  <c r="I34" i="53"/>
  <c r="I41" i="54"/>
  <c r="I35" i="53"/>
  <c r="I46" i="54"/>
  <c r="I36" i="53"/>
  <c r="I44" i="54"/>
  <c r="I38" i="53"/>
  <c r="I45" i="54"/>
  <c r="I40" i="53"/>
  <c r="I47" i="54"/>
  <c r="I42" i="53"/>
  <c r="I48" i="54"/>
  <c r="I45" i="53"/>
  <c r="I49" i="54"/>
  <c r="I48" i="53"/>
  <c r="I51" i="54"/>
  <c r="I52" i="53"/>
  <c r="I52" i="54"/>
  <c r="I53" i="53"/>
  <c r="I53" i="54"/>
  <c r="I55" i="53"/>
  <c r="I54" i="54"/>
  <c r="I56" i="53"/>
  <c r="I55" i="54"/>
  <c r="I58" i="53"/>
  <c r="I26" i="53"/>
  <c r="G61" i="55" s="1"/>
  <c r="I27" i="53"/>
  <c r="G62" i="55" s="1"/>
  <c r="I28" i="53"/>
  <c r="G63" i="55" s="1"/>
  <c r="I29" i="53"/>
  <c r="G64" i="55" s="1"/>
  <c r="I30" i="53"/>
  <c r="G65" i="55" s="1"/>
  <c r="I32" i="53"/>
  <c r="G67" i="55" s="1"/>
  <c r="I33" i="53"/>
  <c r="G68" i="55" s="1"/>
  <c r="I37" i="53"/>
  <c r="G72" i="55" s="1"/>
  <c r="I39" i="53"/>
  <c r="G74" i="55" s="1"/>
  <c r="I41" i="53"/>
  <c r="G76" i="55" s="1"/>
  <c r="I43" i="53"/>
  <c r="G78" i="55" s="1"/>
  <c r="I44" i="53"/>
  <c r="G79" i="55" s="1"/>
  <c r="I46" i="53"/>
  <c r="G81" i="55" s="1"/>
  <c r="I47" i="53"/>
  <c r="G82" i="55" s="1"/>
  <c r="I49" i="53"/>
  <c r="G84" i="55" s="1"/>
  <c r="I57" i="53"/>
  <c r="G89" i="55" s="1"/>
  <c r="J58" i="53"/>
  <c r="J55" i="54"/>
  <c r="J43" i="54"/>
  <c r="J31" i="53"/>
  <c r="J42" i="54"/>
  <c r="J34" i="53"/>
  <c r="J41" i="54"/>
  <c r="J35" i="53"/>
  <c r="J46" i="54"/>
  <c r="H71" i="55" s="1"/>
  <c r="J36" i="53"/>
  <c r="J44" i="54"/>
  <c r="J38" i="53"/>
  <c r="J45" i="54"/>
  <c r="J40" i="53"/>
  <c r="J47" i="54"/>
  <c r="J42" i="53"/>
  <c r="J48" i="54"/>
  <c r="H80" i="55" s="1"/>
  <c r="J45" i="53"/>
  <c r="J49" i="54"/>
  <c r="J48" i="53"/>
  <c r="H83" i="55" s="1"/>
  <c r="J51" i="54"/>
  <c r="J52" i="53"/>
  <c r="J52" i="54"/>
  <c r="J53" i="53"/>
  <c r="J53" i="54"/>
  <c r="J55" i="53"/>
  <c r="J54" i="54"/>
  <c r="J56" i="53"/>
  <c r="J26" i="53"/>
  <c r="H61" i="55" s="1"/>
  <c r="J27" i="53"/>
  <c r="H62" i="55" s="1"/>
  <c r="J28" i="53"/>
  <c r="H63" i="55" s="1"/>
  <c r="J29" i="53"/>
  <c r="H64" i="55" s="1"/>
  <c r="J30" i="53"/>
  <c r="H65" i="55" s="1"/>
  <c r="J32" i="53"/>
  <c r="H67" i="55" s="1"/>
  <c r="J33" i="53"/>
  <c r="H68" i="55" s="1"/>
  <c r="J37" i="53"/>
  <c r="H72" i="55" s="1"/>
  <c r="J39" i="53"/>
  <c r="H74" i="55" s="1"/>
  <c r="J41" i="53"/>
  <c r="H76" i="55" s="1"/>
  <c r="J43" i="53"/>
  <c r="H78" i="55" s="1"/>
  <c r="J44" i="53"/>
  <c r="H79" i="55" s="1"/>
  <c r="J46" i="53"/>
  <c r="H81" i="55" s="1"/>
  <c r="J47" i="53"/>
  <c r="H82" i="55" s="1"/>
  <c r="J49" i="53"/>
  <c r="H84" i="55" s="1"/>
  <c r="J57" i="53"/>
  <c r="H89" i="55" s="1"/>
  <c r="I60" i="54"/>
  <c r="I61" i="53"/>
  <c r="J60" i="54"/>
  <c r="J61" i="53"/>
  <c r="A2" i="70"/>
  <c r="A3" i="70"/>
  <c r="E9" i="4"/>
  <c r="E10" i="4"/>
  <c r="E9" i="44"/>
  <c r="E21" i="4"/>
  <c r="E22" i="4"/>
  <c r="E23" i="4"/>
  <c r="E24" i="4"/>
  <c r="E25" i="4"/>
  <c r="E26" i="4"/>
  <c r="E27" i="4"/>
  <c r="E28" i="4"/>
  <c r="E29" i="4"/>
  <c r="E11" i="44"/>
  <c r="E135" i="4"/>
  <c r="D16" i="52" s="1"/>
  <c r="E148" i="4"/>
  <c r="E34" i="44"/>
  <c r="E147" i="4"/>
  <c r="E20" i="44"/>
  <c r="E145" i="4"/>
  <c r="E21" i="44"/>
  <c r="E143" i="4"/>
  <c r="E22" i="44"/>
  <c r="E144" i="4"/>
  <c r="E23" i="44"/>
  <c r="E138" i="4"/>
  <c r="D31" i="52" s="1"/>
  <c r="E24" i="44"/>
  <c r="E132" i="4"/>
  <c r="D38" i="52" s="1"/>
  <c r="E133" i="4"/>
  <c r="D39" i="52" s="1"/>
  <c r="E134" i="4"/>
  <c r="D40" i="52" s="1"/>
  <c r="E146" i="4"/>
  <c r="D41" i="52" s="1"/>
  <c r="E150" i="4"/>
  <c r="D43" i="52" s="1"/>
  <c r="E151" i="4"/>
  <c r="D47" i="52" s="1"/>
  <c r="E35" i="44"/>
  <c r="E154" i="4"/>
  <c r="D50" i="52" s="1"/>
  <c r="E155" i="4"/>
  <c r="E114" i="44"/>
  <c r="E136" i="4"/>
  <c r="D17" i="52" s="1"/>
  <c r="E140" i="4"/>
  <c r="D33" i="52" s="1"/>
  <c r="E153" i="4"/>
  <c r="E36" i="44"/>
  <c r="E12" i="44"/>
  <c r="D11" i="52" s="1"/>
  <c r="E39" i="44"/>
  <c r="E41" i="44"/>
  <c r="E43" i="44"/>
  <c r="E45" i="44"/>
  <c r="E46" i="44"/>
  <c r="E48" i="44"/>
  <c r="E49" i="44"/>
  <c r="E50" i="44"/>
  <c r="E53" i="44"/>
  <c r="E54" i="44"/>
  <c r="E57" i="44"/>
  <c r="E58" i="44"/>
  <c r="E15" i="44"/>
  <c r="D22" i="52" s="1"/>
  <c r="E17" i="44"/>
  <c r="D24" i="52" s="1"/>
  <c r="E19" i="44"/>
  <c r="D26" i="52" s="1"/>
  <c r="E26" i="44"/>
  <c r="D34" i="52" s="1"/>
  <c r="E28" i="44"/>
  <c r="D36" i="52" s="1"/>
  <c r="E30" i="44"/>
  <c r="D42" i="52" s="1"/>
  <c r="E31" i="44"/>
  <c r="D44" i="52" s="1"/>
  <c r="E13" i="44"/>
  <c r="D12" i="52" s="1"/>
  <c r="E14" i="44"/>
  <c r="D13" i="52" s="1"/>
  <c r="K39" i="44"/>
  <c r="L39" i="44"/>
  <c r="E42" i="44"/>
  <c r="E44" i="44"/>
  <c r="E47" i="44"/>
  <c r="E51" i="44"/>
  <c r="E55" i="44"/>
  <c r="D20" i="52" s="1"/>
  <c r="E32" i="44"/>
  <c r="D45" i="52" s="1"/>
  <c r="E33" i="44"/>
  <c r="D46" i="52" s="1"/>
  <c r="E56" i="44"/>
  <c r="D21" i="52" s="1"/>
  <c r="E67" i="44"/>
  <c r="E75" i="44"/>
  <c r="E31" i="4"/>
  <c r="E32" i="4"/>
  <c r="E33" i="4"/>
  <c r="E34" i="4"/>
  <c r="E35" i="4"/>
  <c r="E36" i="4"/>
  <c r="E37" i="4"/>
  <c r="E38" i="4"/>
  <c r="E39" i="4"/>
  <c r="E40" i="4"/>
  <c r="E41" i="4"/>
  <c r="E73" i="44"/>
  <c r="E43" i="4"/>
  <c r="E44" i="4"/>
  <c r="E45" i="4"/>
  <c r="E46" i="4"/>
  <c r="E47" i="4"/>
  <c r="E48" i="4"/>
  <c r="E49" i="4"/>
  <c r="E50" i="4"/>
  <c r="E51" i="4"/>
  <c r="E52" i="4"/>
  <c r="E53" i="4"/>
  <c r="E54" i="4"/>
  <c r="E70" i="44"/>
  <c r="E55" i="4"/>
  <c r="E69" i="44"/>
  <c r="E130" i="4"/>
  <c r="E74" i="44"/>
  <c r="E68" i="44"/>
  <c r="D75" i="52" s="1"/>
  <c r="E71" i="44"/>
  <c r="D79" i="52" s="1"/>
  <c r="E76" i="44"/>
  <c r="D83" i="52" s="1"/>
  <c r="E102" i="4"/>
  <c r="E78" i="44"/>
  <c r="E106" i="4"/>
  <c r="E82" i="44"/>
  <c r="E111" i="4"/>
  <c r="E87" i="44"/>
  <c r="E114" i="4"/>
  <c r="E90" i="44"/>
  <c r="E119" i="4"/>
  <c r="E95" i="44"/>
  <c r="E103" i="4"/>
  <c r="E79" i="44"/>
  <c r="E104" i="4"/>
  <c r="E80" i="44"/>
  <c r="E105" i="4"/>
  <c r="E81" i="44"/>
  <c r="E107" i="4"/>
  <c r="E83" i="44"/>
  <c r="E108" i="4"/>
  <c r="E84" i="44"/>
  <c r="E109" i="4"/>
  <c r="E85" i="44"/>
  <c r="E110" i="4"/>
  <c r="E86" i="44"/>
  <c r="E112" i="4"/>
  <c r="E88" i="44"/>
  <c r="E113" i="4"/>
  <c r="E89" i="44"/>
  <c r="E115" i="4"/>
  <c r="E91" i="44"/>
  <c r="E116" i="4"/>
  <c r="E92" i="44"/>
  <c r="E117" i="4"/>
  <c r="E93" i="44"/>
  <c r="E118" i="4"/>
  <c r="E94" i="44"/>
  <c r="E120" i="4"/>
  <c r="E96" i="44"/>
  <c r="E122" i="4"/>
  <c r="E99" i="44"/>
  <c r="E124" i="4"/>
  <c r="E101" i="44"/>
  <c r="E126" i="4"/>
  <c r="E103" i="44"/>
  <c r="E127" i="4"/>
  <c r="E104" i="44"/>
  <c r="E128" i="4"/>
  <c r="E123" i="4"/>
  <c r="E100" i="44"/>
  <c r="E125" i="4"/>
  <c r="E102" i="44"/>
  <c r="E129" i="4"/>
  <c r="E106" i="44"/>
  <c r="E98" i="44"/>
  <c r="D105" i="52" s="1"/>
  <c r="E141" i="4"/>
  <c r="E108" i="44"/>
  <c r="E137" i="4"/>
  <c r="E110" i="44"/>
  <c r="E149" i="4"/>
  <c r="E113" i="44"/>
  <c r="E142" i="4"/>
  <c r="E109" i="44"/>
  <c r="D116" i="52" s="1"/>
  <c r="E111" i="44"/>
  <c r="D118" i="52" s="1"/>
  <c r="D53" i="52"/>
  <c r="D54" i="52"/>
  <c r="D55" i="52"/>
  <c r="D56" i="52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D65" i="52" s="1"/>
  <c r="E95" i="4"/>
  <c r="D67" i="52" s="1"/>
  <c r="E58" i="4"/>
  <c r="D59" i="52" s="1"/>
  <c r="E59" i="4"/>
  <c r="D60" i="52" s="1"/>
  <c r="E75" i="4"/>
  <c r="D62" i="52" s="1"/>
  <c r="E94" i="4"/>
  <c r="D66" i="52" s="1"/>
  <c r="E96" i="4"/>
  <c r="D68" i="52" s="1"/>
  <c r="E60" i="44"/>
  <c r="D63" i="52" s="1"/>
  <c r="E61" i="44"/>
  <c r="D64" i="52" s="1"/>
  <c r="E64" i="44"/>
  <c r="D71" i="52" s="1"/>
  <c r="E62" i="44"/>
  <c r="D70" i="52" s="1"/>
  <c r="I47" i="4"/>
  <c r="I13" i="44"/>
  <c r="I35" i="4"/>
  <c r="I16" i="44"/>
  <c r="I36" i="4"/>
  <c r="I17" i="44"/>
  <c r="I39" i="4"/>
  <c r="I18" i="44"/>
  <c r="I41" i="4"/>
  <c r="I24" i="44"/>
  <c r="I42" i="4"/>
  <c r="I25" i="44"/>
  <c r="I51" i="4"/>
  <c r="I26" i="44"/>
  <c r="I32" i="4"/>
  <c r="G29" i="52" s="1"/>
  <c r="I33" i="4"/>
  <c r="G30" i="52" s="1"/>
  <c r="I34" i="4"/>
  <c r="G31" i="52" s="1"/>
  <c r="I37" i="4"/>
  <c r="G32" i="52" s="1"/>
  <c r="I38" i="4"/>
  <c r="G33" i="52" s="1"/>
  <c r="I48" i="4"/>
  <c r="G34" i="52" s="1"/>
  <c r="I52" i="4"/>
  <c r="G35" i="52" s="1"/>
  <c r="I50" i="4"/>
  <c r="G36" i="52" s="1"/>
  <c r="I53" i="4"/>
  <c r="I27" i="44"/>
  <c r="I54" i="4"/>
  <c r="G38" i="52" s="1"/>
  <c r="I55" i="4"/>
  <c r="I55" i="44"/>
  <c r="I40" i="4"/>
  <c r="G20" i="52" s="1"/>
  <c r="I8" i="44"/>
  <c r="G9" i="52" s="1"/>
  <c r="D22" i="70" s="1"/>
  <c r="I9" i="44"/>
  <c r="G10" i="52" s="1"/>
  <c r="I10" i="44"/>
  <c r="G11" i="52" s="1"/>
  <c r="I11" i="44"/>
  <c r="G12" i="52" s="1"/>
  <c r="I12" i="44"/>
  <c r="G13" i="52" s="1"/>
  <c r="I14" i="44"/>
  <c r="G15" i="52" s="1"/>
  <c r="I19" i="44"/>
  <c r="G21" i="52" s="1"/>
  <c r="I20" i="44"/>
  <c r="G22" i="52" s="1"/>
  <c r="I21" i="44"/>
  <c r="G23" i="52" s="1"/>
  <c r="I22" i="44"/>
  <c r="G24" i="52" s="1"/>
  <c r="I23" i="44"/>
  <c r="G25" i="52" s="1"/>
  <c r="I15" i="44"/>
  <c r="G16" i="52" s="1"/>
  <c r="I10" i="4"/>
  <c r="I11" i="4"/>
  <c r="I13" i="4"/>
  <c r="I14" i="4"/>
  <c r="I15" i="4"/>
  <c r="I16" i="4"/>
  <c r="I17" i="4"/>
  <c r="I18" i="4"/>
  <c r="I19" i="4"/>
  <c r="I20" i="4"/>
  <c r="I21" i="4"/>
  <c r="I22" i="4"/>
  <c r="I23" i="4"/>
  <c r="G43" i="52" s="1"/>
  <c r="I25" i="4"/>
  <c r="G45" i="52" s="1"/>
  <c r="I27" i="4"/>
  <c r="G47" i="52" s="1"/>
  <c r="I28" i="4"/>
  <c r="G49" i="52" s="1"/>
  <c r="I29" i="4"/>
  <c r="G50" i="52" s="1"/>
  <c r="I30" i="4"/>
  <c r="G51" i="52" s="1"/>
  <c r="I26" i="4"/>
  <c r="G46" i="52" s="1"/>
  <c r="I29" i="44"/>
  <c r="I30" i="44"/>
  <c r="I31" i="44"/>
  <c r="I32" i="44"/>
  <c r="I43" i="4"/>
  <c r="I43" i="44"/>
  <c r="I44" i="4"/>
  <c r="I49" i="44"/>
  <c r="I49" i="4"/>
  <c r="I54" i="44"/>
  <c r="I45" i="4"/>
  <c r="I50" i="44"/>
  <c r="I46" i="4"/>
  <c r="I51" i="44"/>
  <c r="I39" i="44"/>
  <c r="G58" i="52" s="1"/>
  <c r="I42" i="44"/>
  <c r="G61" i="52" s="1"/>
  <c r="I44" i="44"/>
  <c r="G63" i="52" s="1"/>
  <c r="I45" i="44"/>
  <c r="G64" i="52" s="1"/>
  <c r="I46" i="44"/>
  <c r="G65" i="52" s="1"/>
  <c r="I47" i="44"/>
  <c r="G66" i="52" s="1"/>
  <c r="I48" i="44"/>
  <c r="G67" i="52" s="1"/>
  <c r="I52" i="44"/>
  <c r="G71" i="52" s="1"/>
  <c r="I53" i="44"/>
  <c r="G72" i="52" s="1"/>
  <c r="I40" i="44"/>
  <c r="G59" i="52" s="1"/>
  <c r="I41" i="44"/>
  <c r="G60" i="52" s="1"/>
  <c r="I33" i="44"/>
  <c r="G53" i="52" s="1"/>
  <c r="I35" i="44"/>
  <c r="G54" i="52" s="1"/>
  <c r="I36" i="44"/>
  <c r="G55" i="52" s="1"/>
  <c r="I37" i="44"/>
  <c r="G56" i="52" s="1"/>
  <c r="J13" i="44"/>
  <c r="J35" i="4"/>
  <c r="J16" i="44"/>
  <c r="J36" i="4"/>
  <c r="J17" i="44"/>
  <c r="J39" i="4"/>
  <c r="J18" i="44"/>
  <c r="J41" i="4"/>
  <c r="J24" i="44"/>
  <c r="J42" i="4"/>
  <c r="J25" i="44"/>
  <c r="J51" i="4"/>
  <c r="J26" i="44"/>
  <c r="J32" i="4"/>
  <c r="H29" i="52" s="1"/>
  <c r="J33" i="4"/>
  <c r="H30" i="52" s="1"/>
  <c r="J34" i="4"/>
  <c r="H31" i="52" s="1"/>
  <c r="J37" i="4"/>
  <c r="H32" i="52" s="1"/>
  <c r="J38" i="4"/>
  <c r="H33" i="52" s="1"/>
  <c r="J48" i="4"/>
  <c r="H34" i="52" s="1"/>
  <c r="J52" i="4"/>
  <c r="H35" i="52" s="1"/>
  <c r="J50" i="4"/>
  <c r="H36" i="52" s="1"/>
  <c r="J53" i="4"/>
  <c r="J27" i="44"/>
  <c r="J54" i="4"/>
  <c r="H38" i="52" s="1"/>
  <c r="J55" i="4"/>
  <c r="J55" i="44"/>
  <c r="J40" i="4"/>
  <c r="H20" i="52" s="1"/>
  <c r="J8" i="44"/>
  <c r="H9" i="52" s="1"/>
  <c r="F22" i="70" s="1"/>
  <c r="J9" i="44"/>
  <c r="H10" i="52" s="1"/>
  <c r="J10" i="44"/>
  <c r="H11" i="52" s="1"/>
  <c r="J11" i="44"/>
  <c r="H12" i="52" s="1"/>
  <c r="H13" i="52"/>
  <c r="J14" i="44"/>
  <c r="H15" i="52" s="1"/>
  <c r="J19" i="44"/>
  <c r="H21" i="52" s="1"/>
  <c r="J20" i="44"/>
  <c r="H22" i="52" s="1"/>
  <c r="J21" i="44"/>
  <c r="H23" i="52" s="1"/>
  <c r="J22" i="44"/>
  <c r="H24" i="52" s="1"/>
  <c r="J23" i="44"/>
  <c r="H25" i="52" s="1"/>
  <c r="J15" i="44"/>
  <c r="H16" i="52" s="1"/>
  <c r="J10" i="4"/>
  <c r="J11" i="4"/>
  <c r="J13" i="4"/>
  <c r="J14" i="4"/>
  <c r="J15" i="4"/>
  <c r="J16" i="4"/>
  <c r="J17" i="4"/>
  <c r="J18" i="4"/>
  <c r="J19" i="4"/>
  <c r="J20" i="4"/>
  <c r="J21" i="4"/>
  <c r="J22" i="4"/>
  <c r="J23" i="4"/>
  <c r="H43" i="52" s="1"/>
  <c r="J25" i="4"/>
  <c r="H45" i="52" s="1"/>
  <c r="J27" i="4"/>
  <c r="H47" i="52" s="1"/>
  <c r="J28" i="4"/>
  <c r="H49" i="52" s="1"/>
  <c r="J29" i="4"/>
  <c r="H50" i="52" s="1"/>
  <c r="J30" i="4"/>
  <c r="H51" i="52" s="1"/>
  <c r="J26" i="4"/>
  <c r="H46" i="52" s="1"/>
  <c r="J29" i="44"/>
  <c r="J30" i="44"/>
  <c r="J31" i="44"/>
  <c r="J32" i="44"/>
  <c r="J43" i="4"/>
  <c r="J43" i="44"/>
  <c r="J44" i="4"/>
  <c r="J49" i="44"/>
  <c r="J49" i="4"/>
  <c r="J54" i="44"/>
  <c r="J45" i="4"/>
  <c r="J50" i="44"/>
  <c r="J46" i="4"/>
  <c r="J51" i="44"/>
  <c r="J39" i="44"/>
  <c r="J42" i="44"/>
  <c r="H61" i="52" s="1"/>
  <c r="J44" i="44"/>
  <c r="H63" i="52" s="1"/>
  <c r="J45" i="44"/>
  <c r="H64" i="52" s="1"/>
  <c r="J46" i="44"/>
  <c r="H65" i="52" s="1"/>
  <c r="J47" i="44"/>
  <c r="H66" i="52" s="1"/>
  <c r="J48" i="44"/>
  <c r="H67" i="52" s="1"/>
  <c r="J52" i="44"/>
  <c r="H71" i="52" s="1"/>
  <c r="J53" i="44"/>
  <c r="H72" i="52" s="1"/>
  <c r="J40" i="44"/>
  <c r="H59" i="52" s="1"/>
  <c r="J41" i="44"/>
  <c r="H60" i="52" s="1"/>
  <c r="J33" i="44"/>
  <c r="H53" i="52" s="1"/>
  <c r="J35" i="44"/>
  <c r="J36" i="44"/>
  <c r="H55" i="52" s="1"/>
  <c r="J37" i="44"/>
  <c r="H56" i="52" s="1"/>
  <c r="I60" i="44"/>
  <c r="I60" i="4" s="1"/>
  <c r="I62" i="44"/>
  <c r="I62" i="4" s="1"/>
  <c r="I63" i="4"/>
  <c r="I64" i="44"/>
  <c r="I64" i="4" s="1"/>
  <c r="I61" i="44"/>
  <c r="I61" i="4" s="1"/>
  <c r="G90" i="52"/>
  <c r="G92" i="52"/>
  <c r="I78" i="44"/>
  <c r="I78" i="4" s="1"/>
  <c r="I128" i="44"/>
  <c r="I129" i="44"/>
  <c r="I122" i="44"/>
  <c r="I124" i="44"/>
  <c r="I123" i="44"/>
  <c r="I125" i="44"/>
  <c r="I81" i="44"/>
  <c r="I83" i="44"/>
  <c r="I83" i="4" s="1"/>
  <c r="I84" i="44"/>
  <c r="I84" i="4" s="1"/>
  <c r="I85" i="44"/>
  <c r="G101" i="52" s="1"/>
  <c r="I86" i="44"/>
  <c r="I86" i="4" s="1"/>
  <c r="I89" i="44"/>
  <c r="G105" i="52" s="1"/>
  <c r="I67" i="44"/>
  <c r="G83" i="52" s="1"/>
  <c r="I68" i="44"/>
  <c r="I68" i="4" s="1"/>
  <c r="I69" i="44"/>
  <c r="I69" i="4" s="1"/>
  <c r="I71" i="44"/>
  <c r="G87" i="52" s="1"/>
  <c r="I72" i="44"/>
  <c r="I72" i="4" s="1"/>
  <c r="J60" i="44"/>
  <c r="H76" i="52" s="1"/>
  <c r="J62" i="44"/>
  <c r="H78" i="52" s="1"/>
  <c r="J63" i="44"/>
  <c r="J63" i="4" s="1"/>
  <c r="J64" i="44"/>
  <c r="H80" i="52" s="1"/>
  <c r="J61" i="44"/>
  <c r="H77" i="52" s="1"/>
  <c r="H90" i="52"/>
  <c r="J78" i="44"/>
  <c r="H94" i="52" s="1"/>
  <c r="J128" i="44"/>
  <c r="J129" i="44"/>
  <c r="J122" i="44"/>
  <c r="J124" i="44"/>
  <c r="J123" i="44"/>
  <c r="J125" i="44"/>
  <c r="J81" i="44"/>
  <c r="J83" i="44"/>
  <c r="H99" i="52" s="1"/>
  <c r="J84" i="44"/>
  <c r="H100" i="52" s="1"/>
  <c r="J85" i="44"/>
  <c r="J85" i="4" s="1"/>
  <c r="J86" i="44"/>
  <c r="J86" i="4" s="1"/>
  <c r="J89" i="44"/>
  <c r="H105" i="52" s="1"/>
  <c r="J67" i="44"/>
  <c r="J67" i="4" s="1"/>
  <c r="J68" i="44"/>
  <c r="H84" i="52" s="1"/>
  <c r="J69" i="44"/>
  <c r="J69" i="4" s="1"/>
  <c r="J71" i="44"/>
  <c r="J71" i="4" s="1"/>
  <c r="J72" i="44"/>
  <c r="H88" i="52" s="1"/>
  <c r="I14" i="53"/>
  <c r="J14" i="53"/>
  <c r="I15" i="53"/>
  <c r="J15" i="53"/>
  <c r="I51" i="53"/>
  <c r="I50" i="53"/>
  <c r="I54" i="53"/>
  <c r="J50" i="53"/>
  <c r="J51" i="53"/>
  <c r="J54" i="53"/>
  <c r="D39" i="53"/>
  <c r="D38" i="53" s="1"/>
  <c r="E39" i="53"/>
  <c r="E38" i="53" s="1"/>
  <c r="I59" i="53"/>
  <c r="J59" i="53"/>
  <c r="D16" i="54"/>
  <c r="D26" i="54"/>
  <c r="D49" i="54"/>
  <c r="I17" i="54"/>
  <c r="I18" i="54"/>
  <c r="I29" i="54"/>
  <c r="I34" i="54"/>
  <c r="I50" i="54"/>
  <c r="I57" i="54"/>
  <c r="I56" i="54" s="1"/>
  <c r="I58" i="54"/>
  <c r="E16" i="54"/>
  <c r="E49" i="54"/>
  <c r="E45" i="54" s="1"/>
  <c r="J17" i="54"/>
  <c r="J18" i="54"/>
  <c r="J29" i="54"/>
  <c r="J34" i="54"/>
  <c r="J50" i="54"/>
  <c r="J57" i="54"/>
  <c r="J56" i="54" s="1"/>
  <c r="J58" i="54"/>
  <c r="A2" i="44"/>
  <c r="A3" i="44"/>
  <c r="D10" i="44"/>
  <c r="E10" i="44"/>
  <c r="I56" i="44"/>
  <c r="J56" i="44"/>
  <c r="D63" i="44"/>
  <c r="D12" i="4"/>
  <c r="D13" i="4"/>
  <c r="D14" i="4"/>
  <c r="D15" i="4"/>
  <c r="D16" i="4"/>
  <c r="D17" i="4"/>
  <c r="D18" i="4"/>
  <c r="D19" i="4"/>
  <c r="D156" i="4"/>
  <c r="I56" i="4"/>
  <c r="D115" i="44"/>
  <c r="E115" i="44"/>
  <c r="E12" i="4"/>
  <c r="E13" i="4"/>
  <c r="E14" i="4"/>
  <c r="E15" i="4"/>
  <c r="E16" i="4"/>
  <c r="E17" i="4"/>
  <c r="E18" i="4"/>
  <c r="E19" i="4"/>
  <c r="E156" i="4"/>
  <c r="J56" i="4"/>
  <c r="A2" i="4"/>
  <c r="A3" i="4"/>
  <c r="I75" i="4"/>
  <c r="J75" i="4"/>
  <c r="I77" i="4"/>
  <c r="J77" i="4"/>
  <c r="A2" i="52"/>
  <c r="A3" i="52"/>
  <c r="C6" i="52"/>
  <c r="G6" i="52" s="1"/>
  <c r="D6" i="52"/>
  <c r="D5" i="55" s="1"/>
  <c r="H5" i="55" s="1"/>
  <c r="C23" i="52"/>
  <c r="D23" i="52"/>
  <c r="C25" i="52"/>
  <c r="D25" i="52"/>
  <c r="C32" i="52"/>
  <c r="D32" i="52"/>
  <c r="C35" i="52"/>
  <c r="D35" i="52"/>
  <c r="C37" i="52"/>
  <c r="D37" i="52"/>
  <c r="C49" i="52"/>
  <c r="D49" i="52"/>
  <c r="C80" i="52"/>
  <c r="D80" i="52"/>
  <c r="G91" i="52"/>
  <c r="H91" i="52"/>
  <c r="G93" i="52"/>
  <c r="H93" i="52"/>
  <c r="C119" i="52"/>
  <c r="D119" i="52"/>
  <c r="P10" i="74"/>
  <c r="C77" i="55"/>
  <c r="E63" i="54"/>
  <c r="E29" i="54"/>
  <c r="D22" i="53"/>
  <c r="C94" i="55" s="1"/>
  <c r="D63" i="54"/>
  <c r="H70" i="55"/>
  <c r="E22" i="53"/>
  <c r="D94" i="55" s="1"/>
  <c r="D104" i="55"/>
  <c r="H75" i="55"/>
  <c r="C90" i="52"/>
  <c r="C111" i="52"/>
  <c r="C26" i="55"/>
  <c r="D51" i="52"/>
  <c r="D102" i="55"/>
  <c r="C102" i="55"/>
  <c r="D9" i="70"/>
  <c r="C17" i="55"/>
  <c r="C116" i="52"/>
  <c r="C97" i="52"/>
  <c r="C48" i="52"/>
  <c r="C47" i="52"/>
  <c r="D5" i="44"/>
  <c r="I5" i="44" s="1"/>
  <c r="D28" i="52"/>
  <c r="C115" i="52"/>
  <c r="C30" i="52"/>
  <c r="C18" i="52"/>
  <c r="C5" i="69"/>
  <c r="H6" i="52"/>
  <c r="E5" i="44"/>
  <c r="J5" i="44" s="1"/>
  <c r="E7" i="53" l="1"/>
  <c r="C117" i="52"/>
  <c r="D98" i="4"/>
  <c r="D29" i="54"/>
  <c r="D73" i="55"/>
  <c r="C74" i="52"/>
  <c r="D8" i="54"/>
  <c r="F9" i="70"/>
  <c r="D5" i="54"/>
  <c r="I5" i="54" s="1"/>
  <c r="E37" i="54"/>
  <c r="H85" i="55"/>
  <c r="H69" i="55"/>
  <c r="G53" i="55"/>
  <c r="D5" i="70"/>
  <c r="C5" i="55"/>
  <c r="G5" i="55" s="1"/>
  <c r="D5" i="53"/>
  <c r="I5" i="53" s="1"/>
  <c r="E5" i="54"/>
  <c r="J5" i="54" s="1"/>
  <c r="D5" i="69"/>
  <c r="E5" i="53"/>
  <c r="J5" i="53" s="1"/>
  <c r="F5" i="70"/>
  <c r="H77" i="55"/>
  <c r="H73" i="55"/>
  <c r="H66" i="55"/>
  <c r="D87" i="52"/>
  <c r="H88" i="55"/>
  <c r="H86" i="55"/>
  <c r="H34" i="55"/>
  <c r="H26" i="55"/>
  <c r="J7" i="54"/>
  <c r="D100" i="52"/>
  <c r="D92" i="52"/>
  <c r="C37" i="55"/>
  <c r="H12" i="55"/>
  <c r="H9" i="55"/>
  <c r="J73" i="44"/>
  <c r="H28" i="52"/>
  <c r="C15" i="52"/>
  <c r="G73" i="52"/>
  <c r="G62" i="52"/>
  <c r="I73" i="44"/>
  <c r="J61" i="4"/>
  <c r="D120" i="52"/>
  <c r="D115" i="52"/>
  <c r="E63" i="44"/>
  <c r="D103" i="55"/>
  <c r="D9" i="55"/>
  <c r="D9" i="69" s="1"/>
  <c r="E9" i="69" s="1"/>
  <c r="H36" i="55"/>
  <c r="E40" i="44"/>
  <c r="D15" i="52" s="1"/>
  <c r="H102" i="52"/>
  <c r="D107" i="52"/>
  <c r="J130" i="44"/>
  <c r="J9" i="4"/>
  <c r="H41" i="52" s="1"/>
  <c r="D18" i="52"/>
  <c r="D29" i="52"/>
  <c r="G34" i="55"/>
  <c r="C104" i="55"/>
  <c r="G77" i="52"/>
  <c r="I130" i="44"/>
  <c r="G19" i="52"/>
  <c r="C82" i="52"/>
  <c r="G88" i="52"/>
  <c r="J64" i="4"/>
  <c r="G76" i="52"/>
  <c r="J83" i="4"/>
  <c r="H41" i="55"/>
  <c r="H56" i="55"/>
  <c r="J28" i="44"/>
  <c r="H14" i="52"/>
  <c r="D81" i="52"/>
  <c r="D78" i="52"/>
  <c r="D20" i="53"/>
  <c r="C92" i="55" s="1"/>
  <c r="C91" i="55" s="1"/>
  <c r="C20" i="69" s="1"/>
  <c r="C44" i="55"/>
  <c r="C12" i="69" s="1"/>
  <c r="E12" i="69" s="1"/>
  <c r="G77" i="55"/>
  <c r="G44" i="55"/>
  <c r="G31" i="55"/>
  <c r="I7" i="54"/>
  <c r="G9" i="55"/>
  <c r="C103" i="55"/>
  <c r="G46" i="55"/>
  <c r="G36" i="55"/>
  <c r="G85" i="52"/>
  <c r="G102" i="52"/>
  <c r="G100" i="52"/>
  <c r="G78" i="52"/>
  <c r="G79" i="52"/>
  <c r="G39" i="52"/>
  <c r="G14" i="52"/>
  <c r="E27" i="53"/>
  <c r="H10" i="55"/>
  <c r="H7" i="55"/>
  <c r="D82" i="55"/>
  <c r="H22" i="70"/>
  <c r="H97" i="52"/>
  <c r="J81" i="4"/>
  <c r="H39" i="52"/>
  <c r="E59" i="44"/>
  <c r="E97" i="44"/>
  <c r="E52" i="44"/>
  <c r="D14" i="52"/>
  <c r="D27" i="52"/>
  <c r="D27" i="53"/>
  <c r="G92" i="55"/>
  <c r="C30" i="69" s="1"/>
  <c r="C82" i="55"/>
  <c r="G80" i="55"/>
  <c r="G69" i="55"/>
  <c r="I40" i="54"/>
  <c r="C32" i="55"/>
  <c r="C10" i="69" s="1"/>
  <c r="C29" i="55"/>
  <c r="C11" i="69" s="1"/>
  <c r="D23" i="70"/>
  <c r="D97" i="44"/>
  <c r="D107" i="44"/>
  <c r="I38" i="44"/>
  <c r="G70" i="52"/>
  <c r="I28" i="44"/>
  <c r="G27" i="52"/>
  <c r="G17" i="52"/>
  <c r="C19" i="52"/>
  <c r="C14" i="52"/>
  <c r="D10" i="70" s="1"/>
  <c r="I59" i="44"/>
  <c r="G75" i="52" s="1"/>
  <c r="D32" i="70" s="1"/>
  <c r="G99" i="52"/>
  <c r="I81" i="4"/>
  <c r="G97" i="52"/>
  <c r="D29" i="70"/>
  <c r="G69" i="52"/>
  <c r="G68" i="52"/>
  <c r="G37" i="52"/>
  <c r="G28" i="52"/>
  <c r="G26" i="52"/>
  <c r="G18" i="52"/>
  <c r="D66" i="44"/>
  <c r="D77" i="44"/>
  <c r="I9" i="4"/>
  <c r="C100" i="52"/>
  <c r="C95" i="52"/>
  <c r="C92" i="52"/>
  <c r="C87" i="52"/>
  <c r="C102" i="52"/>
  <c r="C94" i="52"/>
  <c r="E18" i="69"/>
  <c r="E59" i="54"/>
  <c r="E17" i="54"/>
  <c r="E66" i="54"/>
  <c r="E8" i="54"/>
  <c r="J20" i="54"/>
  <c r="D77" i="55"/>
  <c r="D32" i="55"/>
  <c r="D10" i="69" s="1"/>
  <c r="D26" i="55"/>
  <c r="E32" i="54"/>
  <c r="E68" i="54"/>
  <c r="E50" i="54"/>
  <c r="J40" i="54"/>
  <c r="J16" i="54"/>
  <c r="E26" i="54"/>
  <c r="H57" i="55"/>
  <c r="H51" i="55"/>
  <c r="H44" i="55"/>
  <c r="H35" i="55"/>
  <c r="D101" i="55"/>
  <c r="J25" i="53"/>
  <c r="H52" i="55"/>
  <c r="H46" i="55"/>
  <c r="H15" i="55"/>
  <c r="D26" i="69" s="1"/>
  <c r="E42" i="53"/>
  <c r="E50" i="53"/>
  <c r="D42" i="53"/>
  <c r="N15" i="53"/>
  <c r="D7" i="53"/>
  <c r="G71" i="55"/>
  <c r="G59" i="55"/>
  <c r="G56" i="55"/>
  <c r="G54" i="55"/>
  <c r="G52" i="55"/>
  <c r="G41" i="55"/>
  <c r="G26" i="55"/>
  <c r="G10" i="55"/>
  <c r="G7" i="55"/>
  <c r="C101" i="55"/>
  <c r="E14" i="69"/>
  <c r="G83" i="55"/>
  <c r="G66" i="55"/>
  <c r="G57" i="55"/>
  <c r="G55" i="55"/>
  <c r="G51" i="55"/>
  <c r="G39" i="55"/>
  <c r="G35" i="55"/>
  <c r="G12" i="55"/>
  <c r="I20" i="54"/>
  <c r="I16" i="54"/>
  <c r="G85" i="55"/>
  <c r="G75" i="55"/>
  <c r="D50" i="54"/>
  <c r="D17" i="54"/>
  <c r="D68" i="54"/>
  <c r="D45" i="54"/>
  <c r="G86" i="55"/>
  <c r="G73" i="55"/>
  <c r="G70" i="55"/>
  <c r="C73" i="55"/>
  <c r="D66" i="54"/>
  <c r="D59" i="54"/>
  <c r="D37" i="54"/>
  <c r="D32" i="54"/>
  <c r="D113" i="52"/>
  <c r="D111" i="52"/>
  <c r="D103" i="52"/>
  <c r="D98" i="52"/>
  <c r="D95" i="52"/>
  <c r="D90" i="52"/>
  <c r="D102" i="52"/>
  <c r="D94" i="52"/>
  <c r="D85" i="52"/>
  <c r="D48" i="52"/>
  <c r="D30" i="52"/>
  <c r="H26" i="52"/>
  <c r="H18" i="52"/>
  <c r="H92" i="52"/>
  <c r="D108" i="52"/>
  <c r="E66" i="44"/>
  <c r="E77" i="44"/>
  <c r="D86" i="52"/>
  <c r="D97" i="52"/>
  <c r="J89" i="4"/>
  <c r="C78" i="52"/>
  <c r="I70" i="44"/>
  <c r="I34" i="44"/>
  <c r="I7" i="44"/>
  <c r="I71" i="4"/>
  <c r="G52" i="52"/>
  <c r="D27" i="70" s="1"/>
  <c r="D59" i="44"/>
  <c r="C85" i="52"/>
  <c r="G80" i="52"/>
  <c r="D38" i="44"/>
  <c r="D8" i="44"/>
  <c r="G84" i="52"/>
  <c r="I89" i="4"/>
  <c r="C113" i="52"/>
  <c r="C27" i="52"/>
  <c r="D42" i="4"/>
  <c r="C77" i="52" s="1"/>
  <c r="D57" i="4"/>
  <c r="C58" i="52" s="1"/>
  <c r="D74" i="52"/>
  <c r="I31" i="4"/>
  <c r="E19" i="53"/>
  <c r="E26" i="53" s="1"/>
  <c r="E40" i="53" s="1"/>
  <c r="D91" i="55"/>
  <c r="D20" i="69" s="1"/>
  <c r="H92" i="55"/>
  <c r="D30" i="69" s="1"/>
  <c r="H87" i="55"/>
  <c r="E21" i="69"/>
  <c r="H59" i="55"/>
  <c r="H54" i="55"/>
  <c r="H90" i="55"/>
  <c r="H55" i="55"/>
  <c r="H53" i="55"/>
  <c r="H39" i="55"/>
  <c r="H31" i="55"/>
  <c r="E22" i="69"/>
  <c r="D37" i="55"/>
  <c r="D60" i="55"/>
  <c r="D29" i="55"/>
  <c r="D64" i="55"/>
  <c r="D17" i="55"/>
  <c r="J38" i="44"/>
  <c r="H48" i="52"/>
  <c r="H44" i="52" s="1"/>
  <c r="F26" i="70" s="1"/>
  <c r="H37" i="52"/>
  <c r="H27" i="52"/>
  <c r="H19" i="52"/>
  <c r="H17" i="52"/>
  <c r="D69" i="52"/>
  <c r="F14" i="70" s="1"/>
  <c r="H14" i="70" s="1"/>
  <c r="D52" i="52"/>
  <c r="F12" i="70" s="1"/>
  <c r="E107" i="44"/>
  <c r="D109" i="52"/>
  <c r="D112" i="52"/>
  <c r="D110" i="52"/>
  <c r="D106" i="52"/>
  <c r="D101" i="52"/>
  <c r="D99" i="52"/>
  <c r="D96" i="52"/>
  <c r="D93" i="52"/>
  <c r="D91" i="52"/>
  <c r="D88" i="52"/>
  <c r="D19" i="52"/>
  <c r="D9" i="52"/>
  <c r="F8" i="70" s="1"/>
  <c r="J59" i="44"/>
  <c r="J82" i="44"/>
  <c r="J66" i="44"/>
  <c r="H87" i="52"/>
  <c r="J84" i="4"/>
  <c r="H101" i="52"/>
  <c r="J68" i="4"/>
  <c r="J34" i="44"/>
  <c r="J12" i="4"/>
  <c r="H42" i="52" s="1"/>
  <c r="E121" i="4"/>
  <c r="G15" i="55"/>
  <c r="C26" i="69" s="1"/>
  <c r="D50" i="53"/>
  <c r="G88" i="55"/>
  <c r="I25" i="53"/>
  <c r="G90" i="55"/>
  <c r="G87" i="55"/>
  <c r="C60" i="55"/>
  <c r="C64" i="55"/>
  <c r="I66" i="44"/>
  <c r="I85" i="4"/>
  <c r="G48" i="52"/>
  <c r="G44" i="52" s="1"/>
  <c r="D26" i="70" s="1"/>
  <c r="I82" i="44"/>
  <c r="I67" i="4"/>
  <c r="C109" i="52"/>
  <c r="C112" i="52"/>
  <c r="C110" i="52"/>
  <c r="C106" i="52"/>
  <c r="C101" i="52"/>
  <c r="C99" i="52"/>
  <c r="C96" i="52"/>
  <c r="C93" i="52"/>
  <c r="C91" i="52"/>
  <c r="C88" i="52"/>
  <c r="C86" i="52"/>
  <c r="C89" i="52"/>
  <c r="C81" i="52"/>
  <c r="C52" i="52"/>
  <c r="D12" i="70" s="1"/>
  <c r="C31" i="52"/>
  <c r="C29" i="52"/>
  <c r="C9" i="52"/>
  <c r="D8" i="70" s="1"/>
  <c r="H8" i="70" s="1"/>
  <c r="C107" i="52"/>
  <c r="C108" i="52"/>
  <c r="C103" i="52"/>
  <c r="D20" i="4"/>
  <c r="C10" i="52" s="1"/>
  <c r="I12" i="4"/>
  <c r="G42" i="52" s="1"/>
  <c r="I76" i="4"/>
  <c r="D121" i="4"/>
  <c r="D11" i="4"/>
  <c r="D8" i="4" s="1"/>
  <c r="I126" i="44"/>
  <c r="D30" i="4"/>
  <c r="C76" i="52" s="1"/>
  <c r="D74" i="4"/>
  <c r="C61" i="52" s="1"/>
  <c r="C114" i="52"/>
  <c r="D19" i="70" s="1"/>
  <c r="E74" i="4"/>
  <c r="D61" i="52" s="1"/>
  <c r="E101" i="4"/>
  <c r="E42" i="4"/>
  <c r="D77" i="52" s="1"/>
  <c r="E30" i="4"/>
  <c r="D76" i="52" s="1"/>
  <c r="J74" i="4"/>
  <c r="H69" i="52"/>
  <c r="H68" i="52"/>
  <c r="E20" i="4"/>
  <c r="D10" i="52" s="1"/>
  <c r="D89" i="52"/>
  <c r="J24" i="4"/>
  <c r="E11" i="4"/>
  <c r="E8" i="4" s="1"/>
  <c r="E57" i="4"/>
  <c r="F23" i="70"/>
  <c r="J126" i="44"/>
  <c r="J90" i="44" s="1"/>
  <c r="H54" i="52"/>
  <c r="H52" i="52" s="1"/>
  <c r="F27" i="70" s="1"/>
  <c r="H58" i="52"/>
  <c r="F29" i="70" s="1"/>
  <c r="D117" i="52"/>
  <c r="J7" i="44"/>
  <c r="H85" i="52"/>
  <c r="J70" i="44"/>
  <c r="H83" i="52"/>
  <c r="J62" i="4"/>
  <c r="H9" i="70"/>
  <c r="E8" i="44"/>
  <c r="H79" i="52"/>
  <c r="J72" i="4"/>
  <c r="J60" i="4"/>
  <c r="H70" i="52"/>
  <c r="H73" i="52"/>
  <c r="H62" i="52"/>
  <c r="D82" i="52"/>
  <c r="J78" i="4"/>
  <c r="J31" i="4"/>
  <c r="E131" i="4"/>
  <c r="G41" i="52"/>
  <c r="G94" i="52"/>
  <c r="I74" i="4"/>
  <c r="D131" i="4"/>
  <c r="I24" i="4"/>
  <c r="E98" i="4"/>
  <c r="D101" i="4"/>
  <c r="D6" i="4"/>
  <c r="I6" i="4" s="1"/>
  <c r="E6" i="4"/>
  <c r="J6" i="4" s="1"/>
  <c r="E13" i="69"/>
  <c r="H60" i="55" l="1"/>
  <c r="D28" i="69" s="1"/>
  <c r="D19" i="53"/>
  <c r="E56" i="4"/>
  <c r="E38" i="44"/>
  <c r="E7" i="44" s="1"/>
  <c r="D44" i="54"/>
  <c r="C8" i="55"/>
  <c r="C8" i="69" s="1"/>
  <c r="I58" i="44"/>
  <c r="D114" i="52"/>
  <c r="F19" i="70" s="1"/>
  <c r="H19" i="70" s="1"/>
  <c r="J8" i="4"/>
  <c r="E160" i="4" s="1"/>
  <c r="E20" i="69"/>
  <c r="J88" i="44"/>
  <c r="J87" i="44"/>
  <c r="J87" i="4" s="1"/>
  <c r="D119" i="44"/>
  <c r="H23" i="70"/>
  <c r="C57" i="52"/>
  <c r="G57" i="52"/>
  <c r="D28" i="70" s="1"/>
  <c r="I88" i="44"/>
  <c r="I87" i="44"/>
  <c r="E10" i="69"/>
  <c r="F10" i="70"/>
  <c r="H10" i="70" s="1"/>
  <c r="E97" i="4"/>
  <c r="C100" i="55"/>
  <c r="C24" i="69" s="1"/>
  <c r="C19" i="69"/>
  <c r="D13" i="70"/>
  <c r="D97" i="4"/>
  <c r="G8" i="52"/>
  <c r="D21" i="70" s="1"/>
  <c r="J60" i="53"/>
  <c r="J62" i="53" s="1"/>
  <c r="J63" i="54" s="1"/>
  <c r="E7" i="54"/>
  <c r="D19" i="69"/>
  <c r="D100" i="55"/>
  <c r="D24" i="69" s="1"/>
  <c r="E44" i="54"/>
  <c r="H29" i="70"/>
  <c r="H12" i="70"/>
  <c r="H40" i="52"/>
  <c r="F25" i="70" s="1"/>
  <c r="E30" i="69"/>
  <c r="D7" i="54"/>
  <c r="G23" i="55"/>
  <c r="C27" i="69" s="1"/>
  <c r="D65" i="44"/>
  <c r="D7" i="44"/>
  <c r="I59" i="4"/>
  <c r="I91" i="44"/>
  <c r="I91" i="4" s="1"/>
  <c r="I90" i="44"/>
  <c r="D11" i="69"/>
  <c r="E11" i="69" s="1"/>
  <c r="H23" i="55"/>
  <c r="D27" i="69" s="1"/>
  <c r="E26" i="69"/>
  <c r="D26" i="53"/>
  <c r="D40" i="53" s="1"/>
  <c r="I60" i="53" s="1"/>
  <c r="I62" i="53" s="1"/>
  <c r="I63" i="54" s="1"/>
  <c r="G60" i="55"/>
  <c r="C28" i="69" s="1"/>
  <c r="E28" i="69" s="1"/>
  <c r="J91" i="44"/>
  <c r="D73" i="52"/>
  <c r="F16" i="70" s="1"/>
  <c r="D104" i="52"/>
  <c r="F18" i="70" s="1"/>
  <c r="H8" i="52"/>
  <c r="F21" i="70" s="1"/>
  <c r="J58" i="4"/>
  <c r="E65" i="44"/>
  <c r="D8" i="52"/>
  <c r="F7" i="70" s="1"/>
  <c r="H27" i="70"/>
  <c r="I70" i="4"/>
  <c r="G86" i="52"/>
  <c r="D34" i="70" s="1"/>
  <c r="D56" i="4"/>
  <c r="C73" i="52"/>
  <c r="D16" i="70" s="1"/>
  <c r="G40" i="52"/>
  <c r="D25" i="70" s="1"/>
  <c r="C84" i="52"/>
  <c r="D17" i="70" s="1"/>
  <c r="C104" i="52"/>
  <c r="D18" i="70" s="1"/>
  <c r="I8" i="4"/>
  <c r="D160" i="4" s="1"/>
  <c r="C8" i="52"/>
  <c r="D7" i="70" s="1"/>
  <c r="D11" i="70" s="1"/>
  <c r="D8" i="55"/>
  <c r="D17" i="69"/>
  <c r="D59" i="55"/>
  <c r="H57" i="52"/>
  <c r="F28" i="70" s="1"/>
  <c r="H98" i="52"/>
  <c r="J82" i="4"/>
  <c r="D84" i="52"/>
  <c r="F17" i="70" s="1"/>
  <c r="H75" i="52"/>
  <c r="F32" i="70" s="1"/>
  <c r="H32" i="70" s="1"/>
  <c r="J59" i="4"/>
  <c r="H82" i="52"/>
  <c r="J66" i="4"/>
  <c r="J65" i="44"/>
  <c r="C17" i="69"/>
  <c r="C59" i="55"/>
  <c r="H26" i="70"/>
  <c r="G98" i="52"/>
  <c r="I82" i="4"/>
  <c r="G82" i="52"/>
  <c r="I66" i="4"/>
  <c r="I65" i="44"/>
  <c r="D58" i="52"/>
  <c r="F13" i="70" s="1"/>
  <c r="E119" i="44"/>
  <c r="J58" i="44"/>
  <c r="J70" i="4"/>
  <c r="H86" i="52"/>
  <c r="F34" i="70" s="1"/>
  <c r="J90" i="4"/>
  <c r="H106" i="52"/>
  <c r="J73" i="4"/>
  <c r="H89" i="52"/>
  <c r="F35" i="70" s="1"/>
  <c r="I73" i="4"/>
  <c r="G89" i="52"/>
  <c r="D35" i="70" s="1"/>
  <c r="F24" i="70" l="1"/>
  <c r="D24" i="70"/>
  <c r="D30" i="70"/>
  <c r="I58" i="4"/>
  <c r="E159" i="4"/>
  <c r="E161" i="4" s="1"/>
  <c r="E116" i="44" s="1"/>
  <c r="E117" i="44" s="1"/>
  <c r="E125" i="44" s="1"/>
  <c r="I19" i="54"/>
  <c r="I59" i="54" s="1"/>
  <c r="I61" i="54" s="1"/>
  <c r="I63" i="53" s="1"/>
  <c r="I66" i="53" s="1"/>
  <c r="H34" i="70"/>
  <c r="F11" i="70"/>
  <c r="H103" i="52"/>
  <c r="J80" i="44"/>
  <c r="J80" i="4" s="1"/>
  <c r="J79" i="44"/>
  <c r="H95" i="52" s="1"/>
  <c r="F36" i="70" s="1"/>
  <c r="C7" i="55"/>
  <c r="C7" i="69" s="1"/>
  <c r="I80" i="44"/>
  <c r="I79" i="44"/>
  <c r="G95" i="52" s="1"/>
  <c r="D36" i="70" s="1"/>
  <c r="E24" i="69"/>
  <c r="H104" i="52"/>
  <c r="J88" i="4"/>
  <c r="H28" i="70"/>
  <c r="G103" i="52"/>
  <c r="I87" i="4"/>
  <c r="I88" i="4"/>
  <c r="G104" i="52"/>
  <c r="G74" i="52"/>
  <c r="D118" i="44"/>
  <c r="D120" i="44" s="1"/>
  <c r="D157" i="4" s="1"/>
  <c r="D158" i="4" s="1"/>
  <c r="D165" i="4" s="1"/>
  <c r="D31" i="70"/>
  <c r="J19" i="54"/>
  <c r="J59" i="54" s="1"/>
  <c r="J61" i="54" s="1"/>
  <c r="J63" i="53" s="1"/>
  <c r="J66" i="53" s="1"/>
  <c r="E118" i="44"/>
  <c r="E120" i="44" s="1"/>
  <c r="E157" i="4" s="1"/>
  <c r="E158" i="4" s="1"/>
  <c r="E165" i="4" s="1"/>
  <c r="H17" i="70"/>
  <c r="E19" i="69"/>
  <c r="H24" i="70"/>
  <c r="H13" i="70"/>
  <c r="H25" i="70"/>
  <c r="E27" i="69"/>
  <c r="J91" i="4"/>
  <c r="H107" i="52"/>
  <c r="H74" i="52"/>
  <c r="D57" i="52"/>
  <c r="F30" i="70"/>
  <c r="H21" i="70"/>
  <c r="F31" i="70"/>
  <c r="I74" i="53"/>
  <c r="C72" i="52"/>
  <c r="C121" i="52" s="1"/>
  <c r="C125" i="52" s="1"/>
  <c r="G107" i="52"/>
  <c r="H16" i="70"/>
  <c r="D15" i="70"/>
  <c r="D20" i="70" s="1"/>
  <c r="G106" i="52"/>
  <c r="E17" i="69"/>
  <c r="H18" i="70"/>
  <c r="D72" i="52"/>
  <c r="F15" i="70"/>
  <c r="H11" i="70"/>
  <c r="I90" i="4"/>
  <c r="D159" i="4"/>
  <c r="D161" i="4" s="1"/>
  <c r="D116" i="44" s="1"/>
  <c r="D117" i="44" s="1"/>
  <c r="D125" i="44" s="1"/>
  <c r="H7" i="70"/>
  <c r="D58" i="55"/>
  <c r="D15" i="69" s="1"/>
  <c r="D16" i="69"/>
  <c r="D8" i="69"/>
  <c r="E8" i="69" s="1"/>
  <c r="D7" i="55"/>
  <c r="H35" i="70"/>
  <c r="H81" i="52"/>
  <c r="F33" i="70" s="1"/>
  <c r="J65" i="4"/>
  <c r="C16" i="69"/>
  <c r="C58" i="55"/>
  <c r="I65" i="4"/>
  <c r="G81" i="52"/>
  <c r="D33" i="70" s="1"/>
  <c r="G22" i="70" l="1"/>
  <c r="G31" i="70"/>
  <c r="G29" i="70"/>
  <c r="G27" i="70"/>
  <c r="G23" i="70"/>
  <c r="G26" i="70"/>
  <c r="H30" i="70"/>
  <c r="G30" i="70"/>
  <c r="G28" i="70"/>
  <c r="G24" i="70"/>
  <c r="G25" i="70"/>
  <c r="G21" i="70"/>
  <c r="E30" i="70"/>
  <c r="E24" i="70"/>
  <c r="F20" i="70"/>
  <c r="H20" i="70" s="1"/>
  <c r="E29" i="70"/>
  <c r="E27" i="70"/>
  <c r="E23" i="70"/>
  <c r="E22" i="70"/>
  <c r="E31" i="70"/>
  <c r="E26" i="70"/>
  <c r="E28" i="70"/>
  <c r="E21" i="70"/>
  <c r="E25" i="70"/>
  <c r="E16" i="69"/>
  <c r="I67" i="54"/>
  <c r="J67" i="54"/>
  <c r="H96" i="52"/>
  <c r="H31" i="70"/>
  <c r="D121" i="52"/>
  <c r="H15" i="70"/>
  <c r="J79" i="4"/>
  <c r="J92" i="44"/>
  <c r="J117" i="44" s="1"/>
  <c r="J119" i="44" s="1"/>
  <c r="H36" i="70"/>
  <c r="I79" i="4"/>
  <c r="I92" i="44"/>
  <c r="I117" i="44" s="1"/>
  <c r="I119" i="44" s="1"/>
  <c r="L108" i="44" s="1"/>
  <c r="G96" i="52"/>
  <c r="I80" i="4"/>
  <c r="D37" i="70"/>
  <c r="D7" i="69"/>
  <c r="H13" i="55"/>
  <c r="F37" i="70"/>
  <c r="H33" i="70"/>
  <c r="C15" i="69"/>
  <c r="G13" i="55"/>
  <c r="E12" i="70"/>
  <c r="E7" i="70"/>
  <c r="E19" i="70"/>
  <c r="E13" i="70"/>
  <c r="E11" i="70"/>
  <c r="E20" i="70"/>
  <c r="E8" i="70"/>
  <c r="E17" i="70"/>
  <c r="E10" i="70"/>
  <c r="E16" i="70"/>
  <c r="E14" i="70"/>
  <c r="E18" i="70"/>
  <c r="E9" i="70"/>
  <c r="E15" i="70"/>
  <c r="F38" i="70" l="1"/>
  <c r="G34" i="70"/>
  <c r="G32" i="70"/>
  <c r="G33" i="70"/>
  <c r="G37" i="70"/>
  <c r="G35" i="70"/>
  <c r="G36" i="70"/>
  <c r="G19" i="70"/>
  <c r="G17" i="70"/>
  <c r="G13" i="70"/>
  <c r="G11" i="70"/>
  <c r="G9" i="70"/>
  <c r="G7" i="70"/>
  <c r="G18" i="70"/>
  <c r="G14" i="70"/>
  <c r="G12" i="70"/>
  <c r="G10" i="70"/>
  <c r="G8" i="70"/>
  <c r="G20" i="70"/>
  <c r="G16" i="70"/>
  <c r="D38" i="70"/>
  <c r="H38" i="70" s="1"/>
  <c r="E34" i="70"/>
  <c r="E32" i="70"/>
  <c r="E33" i="70"/>
  <c r="E37" i="70"/>
  <c r="E35" i="70"/>
  <c r="G15" i="70"/>
  <c r="E36" i="70"/>
  <c r="J92" i="4"/>
  <c r="J158" i="4" s="1"/>
  <c r="J164" i="4" s="1"/>
  <c r="H120" i="52"/>
  <c r="H121" i="52" s="1"/>
  <c r="D123" i="52" s="1"/>
  <c r="I92" i="4"/>
  <c r="I158" i="4" s="1"/>
  <c r="G120" i="52"/>
  <c r="G121" i="52" s="1"/>
  <c r="C123" i="52" s="1"/>
  <c r="H37" i="70"/>
  <c r="D23" i="69"/>
  <c r="E7" i="69"/>
  <c r="D25" i="69"/>
  <c r="H91" i="55"/>
  <c r="C25" i="69"/>
  <c r="G91" i="55"/>
  <c r="E15" i="69"/>
  <c r="C23" i="69"/>
  <c r="E23" i="69" l="1"/>
  <c r="J160" i="4"/>
  <c r="I161" i="4"/>
  <c r="E25" i="69"/>
  <c r="D29" i="69"/>
  <c r="H93" i="55"/>
  <c r="H96" i="55" s="1"/>
  <c r="D31" i="69" s="1"/>
  <c r="C29" i="69"/>
  <c r="G93" i="55"/>
  <c r="G96" i="55" s="1"/>
  <c r="C31" i="69" s="1"/>
  <c r="E29" i="69" l="1"/>
  <c r="E31" i="69"/>
</calcChain>
</file>

<file path=xl/sharedStrings.xml><?xml version="1.0" encoding="utf-8"?>
<sst xmlns="http://schemas.openxmlformats.org/spreadsheetml/2006/main" count="11843" uniqueCount="4369">
  <si>
    <t xml:space="preserve">5. 과목선택 </t>
    <phoneticPr fontId="2" type="noConversion"/>
  </si>
  <si>
    <t>6. [데이타입력] 버튼을 실행하면 해당 시트에 자료가 입력되며, 불러왔던 자료는 자동으로 종료됨.</t>
    <phoneticPr fontId="2" type="noConversion"/>
  </si>
  <si>
    <t>7. 같은 방법으로 금기 및 전기실적을 자료전환하면 자동으로 재무상태표 및 손익계산서 작성이 끝남.</t>
    <phoneticPr fontId="2" type="noConversion"/>
  </si>
  <si>
    <r>
      <t>1. 프로그램 사용전 반드시 본 엑셀파일만 남기고 모든</t>
    </r>
    <r>
      <rPr>
        <sz val="11"/>
        <color indexed="10"/>
        <rFont val="돋움"/>
        <family val="3"/>
        <charset val="129"/>
      </rPr>
      <t xml:space="preserve"> 엑셀파일을 종료함</t>
    </r>
    <r>
      <rPr>
        <sz val="11"/>
        <rFont val="돋움"/>
        <family val="3"/>
        <charset val="129"/>
      </rPr>
      <t>.</t>
    </r>
    <phoneticPr fontId="2" type="noConversion"/>
  </si>
  <si>
    <r>
      <t xml:space="preserve">    - 본 엑셀 선택 시 "</t>
    </r>
    <r>
      <rPr>
        <b/>
        <sz val="12"/>
        <color indexed="10"/>
        <rFont val="돋움"/>
        <family val="3"/>
        <charset val="129"/>
      </rPr>
      <t>매크로포함</t>
    </r>
    <r>
      <rPr>
        <sz val="12"/>
        <rFont val="돋움"/>
        <family val="3"/>
        <charset val="129"/>
      </rPr>
      <t>", 메크로보안은</t>
    </r>
    <r>
      <rPr>
        <b/>
        <sz val="12"/>
        <color indexed="10"/>
        <rFont val="돋움"/>
        <family val="3"/>
        <charset val="129"/>
      </rPr>
      <t xml:space="preserve"> "낮음"&lt;도구-옵션-보안&gt;</t>
    </r>
    <phoneticPr fontId="2" type="noConversion"/>
  </si>
  <si>
    <t xml:space="preserve">  - 대손충당금적립대상과목 : 대출금, 여신성가지급금, (신용)가지급금, 신용카드채권, 미수금, 매입외환</t>
    <phoneticPr fontId="2" type="noConversion"/>
  </si>
  <si>
    <t xml:space="preserve">○ 일반(손익계산서)/매출액/수수료수익에 미수수익환출(283600)이 감안되어 있으므로, 미수수익환출이 </t>
    <phoneticPr fontId="2" type="noConversion"/>
  </si>
  <si>
    <t xml:space="preserve">    영업외수익 해당계정에 포함하여 계산</t>
    <phoneticPr fontId="2" type="noConversion"/>
  </si>
  <si>
    <t xml:space="preserve">  - 농·축협에서는 가지급금, 미수금 해당 대손충당금 금액을 확인한 후, 상호금융대출대손충당금에서 차감한 후 해당 과목의 </t>
    <phoneticPr fontId="2" type="noConversion"/>
  </si>
  <si>
    <r>
      <t>(단위</t>
    </r>
    <r>
      <rPr>
        <sz val="10"/>
        <rFont val="돋움"/>
        <family val="3"/>
        <charset val="129"/>
      </rPr>
      <t xml:space="preserve"> : 천원)</t>
    </r>
    <phoneticPr fontId="2" type="noConversion"/>
  </si>
  <si>
    <t>(단위 : 천원)</t>
    <phoneticPr fontId="2" type="noConversion"/>
  </si>
  <si>
    <t>○ 문의사항은 개인우편을 이용하시길 바랍니다.</t>
    <phoneticPr fontId="2" type="noConversion"/>
  </si>
  <si>
    <t>(붙임)</t>
    <phoneticPr fontId="2" type="noConversion"/>
  </si>
  <si>
    <t>○ 붙임 - F/P, P/L서식에 있는 자료입력 시트의 설명대로 실행</t>
    <phoneticPr fontId="2" type="noConversion"/>
  </si>
  <si>
    <t>2. F/P항목 중 대손충당금 관련 처리사항</t>
    <phoneticPr fontId="2" type="noConversion"/>
  </si>
  <si>
    <t>자                산</t>
    <phoneticPr fontId="2" type="noConversion"/>
  </si>
  <si>
    <t>부  채   및   자  본</t>
    <phoneticPr fontId="2" type="noConversion"/>
  </si>
  <si>
    <t>부채와 자본 총계</t>
    <phoneticPr fontId="2" type="noConversion"/>
  </si>
  <si>
    <t xml:space="preserve"> 자              산</t>
    <phoneticPr fontId="2" type="noConversion"/>
  </si>
  <si>
    <t xml:space="preserve"> 자             산</t>
    <phoneticPr fontId="2" type="noConversion"/>
  </si>
  <si>
    <t>이연법인세자산</t>
    <phoneticPr fontId="2" type="noConversion"/>
  </si>
  <si>
    <t>이연법인세부채</t>
    <phoneticPr fontId="2" type="noConversion"/>
  </si>
  <si>
    <t>자 산 합 계</t>
    <phoneticPr fontId="2" type="noConversion"/>
  </si>
  <si>
    <t>금        액</t>
    <phoneticPr fontId="2" type="noConversion"/>
  </si>
  <si>
    <t>이연법인세자산</t>
    <phoneticPr fontId="2" type="noConversion"/>
  </si>
  <si>
    <t>이연법인세부채</t>
    <phoneticPr fontId="2" type="noConversion"/>
  </si>
  <si>
    <t>비신용사업자금대월</t>
  </si>
  <si>
    <t>Ⅷ.</t>
  </si>
  <si>
    <t>비 신 용 사 업 계 정</t>
  </si>
  <si>
    <t>요 구 불 예 금</t>
  </si>
  <si>
    <t>자 유 저 축 예 탁 금</t>
  </si>
  <si>
    <t>기 업 자 유 예 탁 금</t>
  </si>
  <si>
    <t>(대손충당금)</t>
    <phoneticPr fontId="2" type="noConversion"/>
  </si>
  <si>
    <t>Ⅸ</t>
    <phoneticPr fontId="2" type="noConversion"/>
  </si>
  <si>
    <t>Ⅹ</t>
    <phoneticPr fontId="2" type="noConversion"/>
  </si>
  <si>
    <t>추 곡 수 매 선 금</t>
    <phoneticPr fontId="2" type="noConversion"/>
  </si>
  <si>
    <t>수탁수매예수금</t>
    <phoneticPr fontId="2" type="noConversion"/>
  </si>
  <si>
    <t>내부비용</t>
    <phoneticPr fontId="2" type="noConversion"/>
  </si>
  <si>
    <t>3. 공제사업영업비용</t>
    <phoneticPr fontId="2" type="noConversion"/>
  </si>
  <si>
    <t>4. 농작물보험영업비용</t>
    <phoneticPr fontId="2" type="noConversion"/>
  </si>
  <si>
    <t>2. 경제사업영업비용</t>
    <phoneticPr fontId="2" type="noConversion"/>
  </si>
  <si>
    <t>가. 이   자   비   용</t>
    <phoneticPr fontId="2" type="noConversion"/>
  </si>
  <si>
    <t>증  감</t>
    <phoneticPr fontId="2" type="noConversion"/>
  </si>
  <si>
    <t xml:space="preserve"> </t>
    <phoneticPr fontId="2" type="noConversion"/>
  </si>
  <si>
    <t>재 평 가 잉 여 금</t>
    <phoneticPr fontId="2" type="noConversion"/>
  </si>
  <si>
    <t>(자산재평가손실누계액)</t>
    <phoneticPr fontId="2" type="noConversion"/>
  </si>
  <si>
    <t>외화예치금</t>
    <phoneticPr fontId="2" type="noConversion"/>
  </si>
  <si>
    <t>외화차입금</t>
    <phoneticPr fontId="2" type="noConversion"/>
  </si>
  <si>
    <t>재  무  상  태  표</t>
    <phoneticPr fontId="2" type="noConversion"/>
  </si>
  <si>
    <t>타행간현송채권</t>
    <phoneticPr fontId="2" type="noConversion"/>
  </si>
  <si>
    <t>타행간현수채무</t>
    <phoneticPr fontId="2" type="noConversion"/>
  </si>
  <si>
    <t>공제미수금</t>
    <phoneticPr fontId="2" type="noConversion"/>
  </si>
  <si>
    <t>공제미지급금</t>
    <phoneticPr fontId="2" type="noConversion"/>
  </si>
  <si>
    <t>공제미수금</t>
    <phoneticPr fontId="2" type="noConversion"/>
  </si>
  <si>
    <t>Ⅳ. 공제·농작물보험자산</t>
    <phoneticPr fontId="2" type="noConversion"/>
  </si>
  <si>
    <t>Ⅳ. 공제·농작물보험부채</t>
    <phoneticPr fontId="2" type="noConversion"/>
  </si>
  <si>
    <t>생물자산</t>
    <phoneticPr fontId="2" type="noConversion"/>
  </si>
  <si>
    <t>(기타자산손상차손누계액)</t>
    <phoneticPr fontId="2" type="noConversion"/>
  </si>
  <si>
    <t>매도가능증권손상차손환입</t>
    <phoneticPr fontId="2" type="noConversion"/>
  </si>
  <si>
    <t>만기보유증권손상차손환입</t>
    <phoneticPr fontId="2" type="noConversion"/>
  </si>
  <si>
    <t>(기타자산손상차손누계액)</t>
    <phoneticPr fontId="2" type="noConversion"/>
  </si>
  <si>
    <t>(기타자산손상차손누계액)</t>
    <phoneticPr fontId="2" type="noConversion"/>
  </si>
  <si>
    <t>(유형자산손상차손누계액)</t>
    <phoneticPr fontId="2" type="noConversion"/>
  </si>
  <si>
    <t>(자산재평가손상차손누계액)</t>
    <phoneticPr fontId="2" type="noConversion"/>
  </si>
  <si>
    <t>할 인 어 음</t>
  </si>
  <si>
    <t>단 기 농 사 대 출 금</t>
  </si>
  <si>
    <t>금융농업중기대출금</t>
  </si>
  <si>
    <t>재 정 농 사 대 출 금</t>
  </si>
  <si>
    <t>재정농업중기대출금</t>
  </si>
  <si>
    <t>농 업 개 발 대 출 금</t>
  </si>
  <si>
    <t>국민투자기금대출금</t>
  </si>
  <si>
    <t>축산발전기금대출금</t>
  </si>
  <si>
    <t>농 촌 주 택 대 출 금</t>
  </si>
  <si>
    <t>원화표시차관대출금</t>
  </si>
  <si>
    <t>세 은 차 관 대 출 금</t>
  </si>
  <si>
    <t>농가특별자금대출금</t>
  </si>
  <si>
    <t>농지구입자금대출금</t>
  </si>
  <si>
    <t>농어촌구조개선자금대출금</t>
  </si>
  <si>
    <t>금융축산경영자금대출금</t>
  </si>
  <si>
    <t>재정축산경영자금대출금</t>
  </si>
  <si>
    <t>기타재정시설자금대출금</t>
  </si>
  <si>
    <t>기타재정운전자금대출금</t>
  </si>
  <si>
    <t>상 호 급 부 금</t>
    <phoneticPr fontId="2" type="noConversion"/>
  </si>
  <si>
    <t>추 곡 수 매 선 수 금</t>
    <phoneticPr fontId="2" type="noConversion"/>
  </si>
  <si>
    <t>위촉사업예수금</t>
    <phoneticPr fontId="2" type="noConversion"/>
  </si>
  <si>
    <t>자</t>
    <phoneticPr fontId="2" type="noConversion"/>
  </si>
  <si>
    <t>공 제 료</t>
  </si>
  <si>
    <t xml:space="preserve"> </t>
    <phoneticPr fontId="2" type="noConversion"/>
  </si>
  <si>
    <t>대 리 예 수 예 치 금</t>
    <phoneticPr fontId="2" type="noConversion"/>
  </si>
  <si>
    <t>구      분</t>
  </si>
  <si>
    <t>구       분</t>
  </si>
  <si>
    <t>1. 영     업     수     익</t>
  </si>
  <si>
    <t>Ⅵ. 교 육 지 원 사 업 비 용</t>
  </si>
  <si>
    <t>신용사업영업수익</t>
  </si>
  <si>
    <t>환 원 사 업 비</t>
  </si>
  <si>
    <t>이 자 수 익</t>
  </si>
  <si>
    <t>공탁금</t>
    <phoneticPr fontId="2" type="noConversion"/>
  </si>
  <si>
    <t>기타의투자자산</t>
    <phoneticPr fontId="2" type="noConversion"/>
  </si>
  <si>
    <t>기타의투자자산</t>
    <phoneticPr fontId="2" type="noConversion"/>
  </si>
  <si>
    <t>보험일반대출금</t>
    <phoneticPr fontId="2" type="noConversion"/>
  </si>
  <si>
    <t>보험대리자금</t>
    <phoneticPr fontId="2" type="noConversion"/>
  </si>
  <si>
    <t>보험일반차입금</t>
    <phoneticPr fontId="2" type="noConversion"/>
  </si>
  <si>
    <t>(보험대출대손충당금)</t>
    <phoneticPr fontId="2" type="noConversion"/>
  </si>
  <si>
    <t>보험대리대출금이자</t>
    <phoneticPr fontId="2" type="noConversion"/>
  </si>
  <si>
    <t>보험수탁취급비용</t>
    <phoneticPr fontId="2" type="noConversion"/>
  </si>
  <si>
    <t>정책보험비용</t>
    <phoneticPr fontId="2" type="noConversion"/>
  </si>
  <si>
    <t>(8)</t>
    <phoneticPr fontId="2" type="noConversion"/>
  </si>
  <si>
    <t>보험관련 대손상각비</t>
    <phoneticPr fontId="2" type="noConversion"/>
  </si>
  <si>
    <t>영 농 지 도 비</t>
  </si>
  <si>
    <t>예 치 금 이 자</t>
  </si>
  <si>
    <t>생 활 지 도 비</t>
  </si>
  <si>
    <t>교 육 비</t>
  </si>
  <si>
    <t>보 급 선 전 비</t>
  </si>
  <si>
    <t>대 출 금 이 자</t>
  </si>
  <si>
    <t>조 사 연 구 비</t>
  </si>
  <si>
    <t>기 타 이 자 수  익</t>
  </si>
  <si>
    <t>복 지 지 원 비</t>
  </si>
  <si>
    <t>수 수 료 수 익</t>
  </si>
  <si>
    <t>배 당 금 수 익</t>
  </si>
  <si>
    <t>임 대 료</t>
  </si>
  <si>
    <t>외 환 차 익</t>
  </si>
  <si>
    <t>잔액시산표(신용)</t>
    <phoneticPr fontId="2" type="noConversion"/>
  </si>
  <si>
    <t>잔액시산표 (일반)</t>
    <phoneticPr fontId="2" type="noConversion"/>
  </si>
  <si>
    <t>손익내역표(신용)</t>
    <phoneticPr fontId="2" type="noConversion"/>
  </si>
  <si>
    <t>손익계산서(일반)</t>
    <phoneticPr fontId="2" type="noConversion"/>
  </si>
  <si>
    <t>전기 잔액시산표(신용)</t>
    <phoneticPr fontId="2" type="noConversion"/>
  </si>
  <si>
    <t>유 입 물 건 관 리 비</t>
  </si>
  <si>
    <t>제 품 매 출 원 가</t>
  </si>
  <si>
    <t>원 가 차 손</t>
  </si>
  <si>
    <t>농 작 물 보 험 비 용</t>
  </si>
  <si>
    <t>전기오류수정손실</t>
    <phoneticPr fontId="2" type="noConversion"/>
  </si>
  <si>
    <t>기 타 영 업 외 비 용</t>
  </si>
  <si>
    <t>공 제 사 업 영 업 비 용</t>
  </si>
  <si>
    <t>공 제 비 용</t>
  </si>
  <si>
    <t xml:space="preserve">인 건 비 </t>
  </si>
  <si>
    <t>세 금 과 공 과</t>
  </si>
  <si>
    <t>전 산 비 용</t>
  </si>
  <si>
    <t>대 손 상 각 비</t>
  </si>
  <si>
    <t>감 가 상 각 비</t>
  </si>
  <si>
    <t>무 형 자 산 상 각 비</t>
  </si>
  <si>
    <t>판 매 경 비</t>
  </si>
  <si>
    <t>경 비</t>
  </si>
  <si>
    <t>Ⅳ. 영     업     손     익</t>
  </si>
  <si>
    <t>Ⅴ. 교 육 지 원 사 업 수 익</t>
  </si>
  <si>
    <t>구        분</t>
  </si>
  <si>
    <t>영 업 수 익</t>
  </si>
  <si>
    <t>Ⅴ.</t>
    <phoneticPr fontId="2" type="noConversion"/>
  </si>
  <si>
    <t>영 업 외 수 익</t>
  </si>
  <si>
    <t>유형자산처분이익</t>
  </si>
  <si>
    <t>기 타 이 자 수 익</t>
  </si>
  <si>
    <t>내부수익</t>
    <phoneticPr fontId="2" type="noConversion"/>
  </si>
  <si>
    <t>기타영업외수익</t>
    <phoneticPr fontId="2" type="noConversion"/>
  </si>
  <si>
    <t>영 업 외 비 용</t>
  </si>
  <si>
    <t>영 업 비 용</t>
  </si>
  <si>
    <t>기 타 의 대 손 상 각 비</t>
  </si>
  <si>
    <t>신탁예치금처분손실</t>
    <phoneticPr fontId="2" type="noConversion"/>
  </si>
  <si>
    <t>기타영업외비용</t>
    <phoneticPr fontId="2" type="noConversion"/>
  </si>
  <si>
    <t>신탁예치금평가손실</t>
    <phoneticPr fontId="2" type="noConversion"/>
  </si>
  <si>
    <t>(4)</t>
    <phoneticPr fontId="2" type="noConversion"/>
  </si>
  <si>
    <t>판 매 비 와 관 리 비</t>
  </si>
  <si>
    <t>Ⅸ.</t>
  </si>
  <si>
    <t>Ⅹ.</t>
  </si>
  <si>
    <t>영  업  수  익</t>
    <phoneticPr fontId="2" type="noConversion"/>
  </si>
  <si>
    <r>
      <t>가. 사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업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준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비</t>
    </r>
    <r>
      <rPr>
        <sz val="10"/>
        <rFont val="돋움"/>
        <family val="3"/>
        <charset val="129"/>
      </rPr>
      <t xml:space="preserve">   </t>
    </r>
    <r>
      <rPr>
        <sz val="10"/>
        <rFont val="돋움"/>
        <family val="3"/>
        <charset val="129"/>
      </rPr>
      <t>금</t>
    </r>
    <phoneticPr fontId="2" type="noConversion"/>
  </si>
  <si>
    <t>(당기순이익)</t>
    <phoneticPr fontId="2" type="noConversion"/>
  </si>
  <si>
    <t>대출채권매각손실</t>
  </si>
  <si>
    <t>보험관련 대손상각비</t>
  </si>
  <si>
    <t>매입외환</t>
    <phoneticPr fontId="2" type="noConversion"/>
  </si>
  <si>
    <t>보험일반대출금</t>
    <phoneticPr fontId="2" type="noConversion"/>
  </si>
  <si>
    <t>임의적립금</t>
    <phoneticPr fontId="2" type="noConversion"/>
  </si>
  <si>
    <t>법정적립금</t>
    <phoneticPr fontId="2" type="noConversion"/>
  </si>
  <si>
    <t>미처분이익잉여금</t>
    <phoneticPr fontId="2" type="noConversion"/>
  </si>
  <si>
    <t>투자자산</t>
    <phoneticPr fontId="2" type="noConversion"/>
  </si>
  <si>
    <t>ⅩI</t>
    <phoneticPr fontId="2" type="noConversion"/>
  </si>
  <si>
    <t>신용사업회계계속사업손익</t>
    <phoneticPr fontId="2" type="noConversion"/>
  </si>
  <si>
    <t>신용사업회계계속사업손익</t>
    <phoneticPr fontId="2" type="noConversion"/>
  </si>
  <si>
    <t>외환차손</t>
    <phoneticPr fontId="2" type="noConversion"/>
  </si>
  <si>
    <t>(5)</t>
    <phoneticPr fontId="2" type="noConversion"/>
  </si>
  <si>
    <t>수수료비용</t>
    <phoneticPr fontId="2" type="noConversion"/>
  </si>
  <si>
    <t>ⅩⅡ</t>
    <phoneticPr fontId="2" type="noConversion"/>
  </si>
  <si>
    <t>비신용사업회계계속사업손익</t>
    <phoneticPr fontId="2" type="noConversion"/>
  </si>
  <si>
    <t>지급수수료</t>
    <phoneticPr fontId="2" type="noConversion"/>
  </si>
  <si>
    <t>신용카드수탁취급비용</t>
    <phoneticPr fontId="2" type="noConversion"/>
  </si>
  <si>
    <t>중단사업손익</t>
    <phoneticPr fontId="2" type="noConversion"/>
  </si>
  <si>
    <t>(6)</t>
    <phoneticPr fontId="2" type="noConversion"/>
  </si>
  <si>
    <t>(법인세효과:        원)</t>
    <phoneticPr fontId="2" type="noConversion"/>
  </si>
  <si>
    <t>기금출연금</t>
    <phoneticPr fontId="2" type="noConversion"/>
  </si>
  <si>
    <t>ⅩⅣ .</t>
    <phoneticPr fontId="2" type="noConversion"/>
  </si>
  <si>
    <t>당기순손익</t>
    <phoneticPr fontId="2" type="noConversion"/>
  </si>
  <si>
    <t>신탁예치금처분손실</t>
    <phoneticPr fontId="2" type="noConversion"/>
  </si>
  <si>
    <t>신탁예치금평가손실</t>
    <phoneticPr fontId="2" type="noConversion"/>
  </si>
  <si>
    <t>ⅩⅤ .</t>
    <phoneticPr fontId="2" type="noConversion"/>
  </si>
  <si>
    <t>주당 손익</t>
    <phoneticPr fontId="2" type="noConversion"/>
  </si>
  <si>
    <t>기본주당 계속사업손익</t>
    <phoneticPr fontId="2" type="noConversion"/>
  </si>
  <si>
    <t>기타잡비용</t>
    <phoneticPr fontId="2" type="noConversion"/>
  </si>
  <si>
    <t>기본주당 순손익</t>
    <phoneticPr fontId="2" type="noConversion"/>
  </si>
  <si>
    <t>(일반회계)</t>
    <phoneticPr fontId="2" type="noConversion"/>
  </si>
  <si>
    <t>상각채권추심익</t>
    <phoneticPr fontId="2" type="noConversion"/>
  </si>
  <si>
    <t>대손충당금환입</t>
    <phoneticPr fontId="2" type="noConversion"/>
  </si>
  <si>
    <t>원가차익</t>
    <phoneticPr fontId="2" type="noConversion"/>
  </si>
  <si>
    <t>일반사업채권매각이익</t>
    <phoneticPr fontId="2" type="noConversion"/>
  </si>
  <si>
    <t>일반사업상각채권매각이익</t>
    <phoneticPr fontId="2" type="noConversion"/>
  </si>
  <si>
    <t>신용사업자금이자수익</t>
    <phoneticPr fontId="2" type="noConversion"/>
  </si>
  <si>
    <t>내부수익</t>
    <phoneticPr fontId="2" type="noConversion"/>
  </si>
  <si>
    <t>매도가능증권처분이익</t>
    <phoneticPr fontId="2" type="noConversion"/>
  </si>
  <si>
    <t>만기보유증권처분이익</t>
    <phoneticPr fontId="2" type="noConversion"/>
  </si>
  <si>
    <t>자산수증이익</t>
    <phoneticPr fontId="2" type="noConversion"/>
  </si>
  <si>
    <t>채무면제이익</t>
    <phoneticPr fontId="2" type="noConversion"/>
  </si>
  <si>
    <t>수탁가공원가</t>
    <phoneticPr fontId="2" type="noConversion"/>
  </si>
  <si>
    <t>공동사업배분수익</t>
    <phoneticPr fontId="2" type="noConversion"/>
  </si>
  <si>
    <t>기타영업외수익</t>
    <phoneticPr fontId="2" type="noConversion"/>
  </si>
  <si>
    <t>매 출 총 손 익</t>
    <phoneticPr fontId="2" type="noConversion"/>
  </si>
  <si>
    <t>지분법적용투자주식처분이익</t>
    <phoneticPr fontId="2" type="noConversion"/>
  </si>
  <si>
    <t>교육지원사업전입</t>
    <phoneticPr fontId="2" type="noConversion"/>
  </si>
  <si>
    <t>일반사업회계법인세차감전계속사업손익</t>
    <phoneticPr fontId="2" type="noConversion"/>
  </si>
  <si>
    <t>일반사업회계계속사업손익</t>
    <phoneticPr fontId="2" type="noConversion"/>
  </si>
  <si>
    <t>비업무용자산처분이익</t>
    <phoneticPr fontId="2" type="noConversion"/>
  </si>
  <si>
    <t>중단사업손익</t>
    <phoneticPr fontId="2" type="noConversion"/>
  </si>
  <si>
    <r>
      <t>(법인세효과:</t>
    </r>
    <r>
      <rPr>
        <sz val="10"/>
        <rFont val="돋움"/>
        <family val="3"/>
        <charset val="129"/>
      </rPr>
      <t xml:space="preserve">               원)</t>
    </r>
    <phoneticPr fontId="2" type="noConversion"/>
  </si>
  <si>
    <t>주당손익</t>
    <phoneticPr fontId="2" type="noConversion"/>
  </si>
  <si>
    <t>기본주당순손익</t>
    <phoneticPr fontId="2" type="noConversion"/>
  </si>
  <si>
    <t>대변</t>
    <phoneticPr fontId="2" type="noConversion"/>
  </si>
  <si>
    <t>차변</t>
    <phoneticPr fontId="2" type="noConversion"/>
  </si>
  <si>
    <t>신용기프트카드충전액</t>
    <phoneticPr fontId="2" type="noConversion"/>
  </si>
  <si>
    <t>우선출자금</t>
    <phoneticPr fontId="2" type="noConversion"/>
  </si>
  <si>
    <t>지분법자본변동</t>
    <phoneticPr fontId="2" type="noConversion"/>
  </si>
  <si>
    <t>(또는 부의지분법자본변동)</t>
    <phoneticPr fontId="2" type="noConversion"/>
  </si>
  <si>
    <t>탈퇴지분선급금</t>
    <phoneticPr fontId="2" type="noConversion"/>
  </si>
  <si>
    <t>지 분 법 이 익</t>
    <phoneticPr fontId="2" type="noConversion"/>
  </si>
  <si>
    <t>지 분 법 손 실</t>
    <phoneticPr fontId="2" type="noConversion"/>
  </si>
  <si>
    <t>라</t>
    <phoneticPr fontId="2" type="noConversion"/>
  </si>
  <si>
    <t>바</t>
    <phoneticPr fontId="2" type="noConversion"/>
  </si>
  <si>
    <t>사</t>
    <phoneticPr fontId="2" type="noConversion"/>
  </si>
  <si>
    <t>아</t>
    <phoneticPr fontId="2" type="noConversion"/>
  </si>
  <si>
    <t>차</t>
    <phoneticPr fontId="2" type="noConversion"/>
  </si>
  <si>
    <t>카</t>
    <phoneticPr fontId="2" type="noConversion"/>
  </si>
  <si>
    <t>타</t>
    <phoneticPr fontId="2" type="noConversion"/>
  </si>
  <si>
    <t>파</t>
    <phoneticPr fontId="2" type="noConversion"/>
  </si>
  <si>
    <t>하</t>
    <phoneticPr fontId="2" type="noConversion"/>
  </si>
  <si>
    <t>거</t>
    <phoneticPr fontId="2" type="noConversion"/>
  </si>
  <si>
    <t>너</t>
    <phoneticPr fontId="2" type="noConversion"/>
  </si>
  <si>
    <t>더</t>
    <phoneticPr fontId="2" type="noConversion"/>
  </si>
  <si>
    <t>보조금수익</t>
    <phoneticPr fontId="2" type="noConversion"/>
  </si>
  <si>
    <t>외화환산이익</t>
    <phoneticPr fontId="2" type="noConversion"/>
  </si>
  <si>
    <t>외환차익</t>
    <phoneticPr fontId="2" type="noConversion"/>
  </si>
  <si>
    <t>지분법적용투자주식처분이익</t>
    <phoneticPr fontId="2" type="noConversion"/>
  </si>
  <si>
    <t>신용카드수탁취급수수료</t>
    <phoneticPr fontId="2" type="noConversion"/>
  </si>
  <si>
    <t>기타잡수익</t>
    <phoneticPr fontId="2" type="noConversion"/>
  </si>
  <si>
    <t xml:space="preserve">(구)투자유가증권감액손실 </t>
    <phoneticPr fontId="2" type="noConversion"/>
  </si>
  <si>
    <t>기타잡비용</t>
    <phoneticPr fontId="2" type="noConversion"/>
  </si>
  <si>
    <t>지분법적용투자주식처분손실</t>
    <phoneticPr fontId="2" type="noConversion"/>
  </si>
  <si>
    <t>(재고자산평가손실누계액)</t>
    <phoneticPr fontId="2" type="noConversion"/>
  </si>
  <si>
    <t>판매장려금</t>
    <phoneticPr fontId="2" type="noConversion"/>
  </si>
  <si>
    <t>카드사업수익</t>
    <phoneticPr fontId="2" type="noConversion"/>
  </si>
  <si>
    <t>위약배상금수익</t>
    <phoneticPr fontId="2" type="noConversion"/>
  </si>
  <si>
    <t>신용카드수탁취급계정</t>
    <phoneticPr fontId="2" type="noConversion"/>
  </si>
  <si>
    <t>추 곡 수 매 선 금</t>
  </si>
  <si>
    <t xml:space="preserve">Ⅱ.금 융 업 예 수 금 </t>
    <phoneticPr fontId="2" type="noConversion"/>
  </si>
  <si>
    <t>Ⅲ. 금  융  업  차  입  금</t>
    <phoneticPr fontId="2" type="noConversion"/>
  </si>
  <si>
    <t>유 동 자 산</t>
  </si>
  <si>
    <t>유 동 부 채</t>
  </si>
  <si>
    <t>(1)</t>
    <phoneticPr fontId="2" type="noConversion"/>
  </si>
  <si>
    <t>당 좌 자 산</t>
  </si>
  <si>
    <t>예 치 금</t>
  </si>
  <si>
    <t>추 곡 수 매 선 수 금</t>
  </si>
  <si>
    <t>위 촉 사 업 예 수 금</t>
  </si>
  <si>
    <t>기 타 의 당 좌 자 산</t>
  </si>
  <si>
    <t>공 제 사 업 채 무</t>
  </si>
  <si>
    <t>공 제 차 입 금</t>
  </si>
  <si>
    <t xml:space="preserve">공 제 예 수 금 </t>
  </si>
  <si>
    <t>(2)</t>
    <phoneticPr fontId="2" type="noConversion"/>
  </si>
  <si>
    <t>공 제 자 금</t>
  </si>
  <si>
    <t>상 품</t>
  </si>
  <si>
    <t>농작물보험사업부채</t>
  </si>
  <si>
    <t>농작물보험예수금</t>
  </si>
  <si>
    <t>제 품</t>
  </si>
  <si>
    <t>재 공 품</t>
  </si>
  <si>
    <t>가 공 재 료</t>
  </si>
  <si>
    <t>장 기 차 입 금</t>
  </si>
  <si>
    <t>저 장 품</t>
  </si>
  <si>
    <t>재고자산사고미결산</t>
  </si>
  <si>
    <t>기 타 재 고 자 산</t>
  </si>
  <si>
    <t>공 제 사 업 자 산</t>
  </si>
  <si>
    <t>농작물보험사업자산</t>
  </si>
  <si>
    <t>농작물보험미수금</t>
  </si>
  <si>
    <t>헬 퍼 사 업 기 금</t>
  </si>
  <si>
    <t>송아지생산안정자금</t>
  </si>
  <si>
    <t>젖소검정사업기금</t>
  </si>
  <si>
    <t>유통손실보전자금</t>
  </si>
  <si>
    <t>신용사업자금차월</t>
  </si>
  <si>
    <t>신 용 사 업 계 정</t>
  </si>
  <si>
    <t>가</t>
    <phoneticPr fontId="2" type="noConversion"/>
  </si>
  <si>
    <t>나</t>
    <phoneticPr fontId="2" type="noConversion"/>
  </si>
  <si>
    <t>다</t>
    <phoneticPr fontId="2" type="noConversion"/>
  </si>
  <si>
    <t>(3)</t>
    <phoneticPr fontId="2" type="noConversion"/>
  </si>
  <si>
    <t>신 용 사 업 자 금 대 월</t>
  </si>
  <si>
    <t>생 장 물</t>
  </si>
  <si>
    <t>예 수 금</t>
  </si>
  <si>
    <t>잡부채</t>
    <phoneticPr fontId="2" type="noConversion"/>
  </si>
  <si>
    <t>계   정   과   목</t>
  </si>
  <si>
    <t>금        액</t>
  </si>
  <si>
    <t>Ⅰ. 유    동    자    산</t>
  </si>
  <si>
    <t>Ⅰ. 유    동    부    채</t>
  </si>
  <si>
    <t>현 금</t>
  </si>
  <si>
    <t>외 상 매 입 금</t>
  </si>
  <si>
    <t>계 통 외 상 매 입 금</t>
  </si>
  <si>
    <t>외 상 매 출 금</t>
  </si>
  <si>
    <t>선 수 금</t>
  </si>
  <si>
    <t>(대 손 충 당 금)</t>
  </si>
  <si>
    <t>재 고 자 산</t>
  </si>
  <si>
    <t>수탁상품권선수금</t>
  </si>
  <si>
    <t>부가가치세예수금</t>
  </si>
  <si>
    <t>자 금 수 수 계 정</t>
  </si>
  <si>
    <t>단 기 차 입 금</t>
  </si>
  <si>
    <t>수 탁 사 업 미 수 금</t>
  </si>
  <si>
    <t>미 지 급 비 용</t>
  </si>
  <si>
    <t>선 급 금</t>
  </si>
  <si>
    <t>선 수 수 익</t>
  </si>
  <si>
    <t>미 지 급 금</t>
  </si>
  <si>
    <t>부 가 가 치 세 선 급 금</t>
  </si>
  <si>
    <t>미 지 급 배 당 금</t>
  </si>
  <si>
    <t>선 급 법 인 세</t>
  </si>
  <si>
    <t>수 탁 사 업 예 수 금</t>
  </si>
  <si>
    <t>미 수 수 익</t>
  </si>
  <si>
    <t>선 급 비 용</t>
  </si>
  <si>
    <t>미 수 금</t>
  </si>
  <si>
    <t>수 입 제 세</t>
  </si>
  <si>
    <t>미 지 급 법 인 세</t>
  </si>
  <si>
    <t>단 기 대 여 금</t>
  </si>
  <si>
    <t>협 동 카 드 계 정</t>
  </si>
  <si>
    <t>대 리 예 수 예 치 금</t>
  </si>
  <si>
    <t>대 리 대 출 추 심 금</t>
  </si>
  <si>
    <t>대 리 대 출 금</t>
  </si>
  <si>
    <t>국 고 대 리 점</t>
  </si>
  <si>
    <t>농어가목돈마련저축장려기금</t>
  </si>
  <si>
    <t>유가증권청약증거금</t>
  </si>
  <si>
    <t>용 도 품</t>
  </si>
  <si>
    <t>여 신 관 리 자 금</t>
  </si>
  <si>
    <t>생 물 자 산</t>
    <phoneticPr fontId="2" type="noConversion"/>
  </si>
  <si>
    <t>소비용생물자산</t>
    <phoneticPr fontId="2" type="noConversion"/>
  </si>
  <si>
    <t>생산용생물자산</t>
    <phoneticPr fontId="2" type="noConversion"/>
  </si>
  <si>
    <t>재공품</t>
    <phoneticPr fontId="2" type="noConversion"/>
  </si>
  <si>
    <t>생물자산사고미결산</t>
    <phoneticPr fontId="2" type="noConversion"/>
  </si>
  <si>
    <t>퇴직급여충당부채</t>
    <phoneticPr fontId="2" type="noConversion"/>
  </si>
  <si>
    <t>퇴직급여충당부채</t>
    <phoneticPr fontId="2" type="noConversion"/>
  </si>
  <si>
    <t>기타충당부채</t>
    <phoneticPr fontId="2" type="noConversion"/>
  </si>
  <si>
    <t>(무형자산손상차손누계액)</t>
    <phoneticPr fontId="2" type="noConversion"/>
  </si>
  <si>
    <t>(당기순이익)</t>
    <phoneticPr fontId="2" type="noConversion"/>
  </si>
  <si>
    <t>기타충당부채환입</t>
    <phoneticPr fontId="2" type="noConversion"/>
  </si>
  <si>
    <t>매도가능증권손상차손환입</t>
    <phoneticPr fontId="2" type="noConversion"/>
  </si>
  <si>
    <t>만기보유증권손상차손환입</t>
    <phoneticPr fontId="2" type="noConversion"/>
  </si>
  <si>
    <t>자산손상차손환입액</t>
    <phoneticPr fontId="2" type="noConversion"/>
  </si>
  <si>
    <t>지분법적용투자주식손상차손환입</t>
    <phoneticPr fontId="2" type="noConversion"/>
  </si>
  <si>
    <t>보험금수익</t>
    <phoneticPr fontId="2" type="noConversion"/>
  </si>
  <si>
    <t>기타충당부채전입액</t>
    <phoneticPr fontId="2" type="noConversion"/>
  </si>
  <si>
    <t xml:space="preserve">매도가능증권손상차손 </t>
    <phoneticPr fontId="2" type="noConversion"/>
  </si>
  <si>
    <t>만기보유증권손상차손</t>
    <phoneticPr fontId="2" type="noConversion"/>
  </si>
  <si>
    <t xml:space="preserve">자산손상차손 </t>
    <phoneticPr fontId="2" type="noConversion"/>
  </si>
  <si>
    <t xml:space="preserve">지분법적용투자주식손상차손 </t>
    <phoneticPr fontId="2" type="noConversion"/>
  </si>
  <si>
    <t>이용고환원충당부채</t>
    <phoneticPr fontId="2" type="noConversion"/>
  </si>
  <si>
    <t>(유형자산손상차손누계액)</t>
    <phoneticPr fontId="2" type="noConversion"/>
  </si>
  <si>
    <t>(무형자산손상차손누계액)</t>
    <phoneticPr fontId="2" type="noConversion"/>
  </si>
  <si>
    <t>생 물 자 산매 출 액</t>
    <phoneticPr fontId="2" type="noConversion"/>
  </si>
  <si>
    <t>생물자산 매 출 원 가</t>
    <phoneticPr fontId="2" type="noConversion"/>
  </si>
  <si>
    <t>자산손상차손</t>
    <phoneticPr fontId="2" type="noConversion"/>
  </si>
  <si>
    <t>지분법적용투자주식손상차손</t>
    <phoneticPr fontId="2" type="noConversion"/>
  </si>
  <si>
    <t xml:space="preserve">퇴 직 금 운 용 자 산 손 실 </t>
    <phoneticPr fontId="2" type="noConversion"/>
  </si>
  <si>
    <t>다</t>
    <phoneticPr fontId="2" type="noConversion"/>
  </si>
  <si>
    <t>대출채권평가 및 처분손실</t>
    <phoneticPr fontId="2" type="noConversion"/>
  </si>
  <si>
    <t>마</t>
    <phoneticPr fontId="2" type="noConversion"/>
  </si>
  <si>
    <t>전기오류수정손실</t>
    <phoneticPr fontId="2" type="noConversion"/>
  </si>
  <si>
    <t>지급수수료</t>
    <phoneticPr fontId="2" type="noConversion"/>
  </si>
  <si>
    <t>신용카드수탁취급비용</t>
    <phoneticPr fontId="2" type="noConversion"/>
  </si>
  <si>
    <t>바</t>
    <phoneticPr fontId="2" type="noConversion"/>
  </si>
  <si>
    <t>기부금</t>
    <phoneticPr fontId="2" type="noConversion"/>
  </si>
  <si>
    <t>기금출연금</t>
    <phoneticPr fontId="2" type="noConversion"/>
  </si>
  <si>
    <t>일반사업채권매각손실</t>
    <phoneticPr fontId="2" type="noConversion"/>
  </si>
  <si>
    <t>매도가능증권처분손실(일반)</t>
    <phoneticPr fontId="2" type="noConversion"/>
  </si>
  <si>
    <t>만기보유증권처분손실(일반)</t>
    <phoneticPr fontId="2" type="noConversion"/>
  </si>
  <si>
    <t>지분법적용투자주식처분손실</t>
    <phoneticPr fontId="2" type="noConversion"/>
  </si>
  <si>
    <t>(2)</t>
    <phoneticPr fontId="2" type="noConversion"/>
  </si>
  <si>
    <t>공동사업배분비용</t>
    <phoneticPr fontId="2" type="noConversion"/>
  </si>
  <si>
    <t>Ⅸ. 법인세비용차감전계속사업손익</t>
    <phoneticPr fontId="2" type="noConversion"/>
  </si>
  <si>
    <t>(3)</t>
    <phoneticPr fontId="2" type="noConversion"/>
  </si>
  <si>
    <t xml:space="preserve">    </t>
    <phoneticPr fontId="2" type="noConversion"/>
  </si>
  <si>
    <r>
      <t>(</t>
    </r>
    <r>
      <rPr>
        <sz val="10"/>
        <rFont val="돋움"/>
        <family val="3"/>
        <charset val="129"/>
      </rPr>
      <t xml:space="preserve"> 단위 : 천원)</t>
    </r>
    <phoneticPr fontId="2" type="noConversion"/>
  </si>
  <si>
    <t>구       분</t>
    <phoneticPr fontId="2" type="noConversion"/>
  </si>
  <si>
    <t>구성비</t>
    <phoneticPr fontId="2" type="noConversion"/>
  </si>
  <si>
    <t>증감</t>
    <phoneticPr fontId="2" type="noConversion"/>
  </si>
  <si>
    <t>자
산</t>
    <phoneticPr fontId="2" type="noConversion"/>
  </si>
  <si>
    <t>Ⅰ. 유    동    자    산</t>
    <phoneticPr fontId="2" type="noConversion"/>
  </si>
  <si>
    <t>재고,생물 자산</t>
    <phoneticPr fontId="2" type="noConversion"/>
  </si>
  <si>
    <t>기타유동자산</t>
    <phoneticPr fontId="2" type="noConversion"/>
  </si>
  <si>
    <t>Ⅳ. 공제·농작물보험자산</t>
    <phoneticPr fontId="2" type="noConversion"/>
  </si>
  <si>
    <t>무형자산</t>
    <phoneticPr fontId="2" type="noConversion"/>
  </si>
  <si>
    <t>기타비유동자산</t>
    <phoneticPr fontId="2" type="noConversion"/>
  </si>
  <si>
    <t>자   산   총   계</t>
    <phoneticPr fontId="2" type="noConversion"/>
  </si>
  <si>
    <t xml:space="preserve">
부
채
</t>
    <phoneticPr fontId="2" type="noConversion"/>
  </si>
  <si>
    <t>기타유동부채</t>
    <phoneticPr fontId="2" type="noConversion"/>
  </si>
  <si>
    <t xml:space="preserve">Ⅱ.금 융 업 예 수 금 </t>
    <phoneticPr fontId="2" type="noConversion"/>
  </si>
  <si>
    <t>Ⅲ. 금  융  업  차  입  금</t>
    <phoneticPr fontId="2" type="noConversion"/>
  </si>
  <si>
    <t>Ⅳ. 공제·농작물보험부채</t>
    <phoneticPr fontId="2" type="noConversion"/>
  </si>
  <si>
    <t>Ⅴ. 비  유  동  부  채</t>
    <phoneticPr fontId="2" type="noConversion"/>
  </si>
  <si>
    <t>장 기 차 입 금</t>
    <phoneticPr fontId="2" type="noConversion"/>
  </si>
  <si>
    <t>기타비유동부채</t>
    <phoneticPr fontId="2" type="noConversion"/>
  </si>
  <si>
    <t>자
본</t>
    <phoneticPr fontId="2" type="noConversion"/>
  </si>
  <si>
    <t>Ⅲ. 자   본   조   정</t>
    <phoneticPr fontId="2" type="noConversion"/>
  </si>
  <si>
    <t>Ⅳ. 기타포괄손익누계액</t>
    <phoneticPr fontId="2" type="noConversion"/>
  </si>
  <si>
    <t>Ⅴ. 이 익 잉 여 금</t>
    <phoneticPr fontId="2" type="noConversion"/>
  </si>
  <si>
    <t>부채와 자본총계</t>
    <phoneticPr fontId="2" type="noConversion"/>
  </si>
  <si>
    <t>구      분</t>
    <phoneticPr fontId="2" type="noConversion"/>
  </si>
  <si>
    <t>Ⅱ. 금  융  업  예  치  금</t>
    <phoneticPr fontId="2" type="noConversion"/>
  </si>
  <si>
    <t>비유동자산</t>
    <phoneticPr fontId="2" type="noConversion"/>
  </si>
  <si>
    <t>II.</t>
    <phoneticPr fontId="2" type="noConversion"/>
  </si>
  <si>
    <t>차액</t>
    <phoneticPr fontId="2" type="noConversion"/>
  </si>
  <si>
    <t>사모사채</t>
    <phoneticPr fontId="2" type="noConversion"/>
  </si>
  <si>
    <t>기 타 예 탁 금</t>
  </si>
  <si>
    <t xml:space="preserve">부  채  및  자  본 </t>
  </si>
  <si>
    <t>계  정  과  목</t>
  </si>
  <si>
    <t>Ⅴ.</t>
  </si>
  <si>
    <t>Ⅰ.</t>
  </si>
  <si>
    <t xml:space="preserve">유 형 자 산 </t>
  </si>
  <si>
    <t>Ⅲ.</t>
  </si>
  <si>
    <t>(감가상각누계액)</t>
  </si>
  <si>
    <t>Ⅳ.</t>
  </si>
  <si>
    <t>Ⅵ.</t>
  </si>
  <si>
    <t>기 타 자 산</t>
  </si>
  <si>
    <t>부가가치세선급금</t>
  </si>
  <si>
    <t>잡 자 산</t>
  </si>
  <si>
    <t>Ⅶ.</t>
  </si>
  <si>
    <t>공통관리비분담비용</t>
  </si>
  <si>
    <t>(5)</t>
    <phoneticPr fontId="2" type="noConversion"/>
  </si>
  <si>
    <t>ⅩⅠ</t>
    <phoneticPr fontId="2" type="noConversion"/>
  </si>
  <si>
    <t>매도가능증권평가이익</t>
    <phoneticPr fontId="2" type="noConversion"/>
  </si>
  <si>
    <t>(또는 매도가능증권평가손실)</t>
    <phoneticPr fontId="2" type="noConversion"/>
  </si>
  <si>
    <t>단기매매증권처분이익</t>
    <phoneticPr fontId="2" type="noConversion"/>
  </si>
  <si>
    <t>단기매매증권평가이익</t>
    <phoneticPr fontId="2" type="noConversion"/>
  </si>
  <si>
    <t>배당금수익</t>
    <phoneticPr fontId="2" type="noConversion"/>
  </si>
  <si>
    <t>단기매매증권처분손실</t>
    <phoneticPr fontId="2" type="noConversion"/>
  </si>
  <si>
    <t>단기매매증권평가손실</t>
    <phoneticPr fontId="2" type="noConversion"/>
  </si>
  <si>
    <t>(구)투자유가증권처분이익</t>
    <phoneticPr fontId="2" type="noConversion"/>
  </si>
  <si>
    <t>(구)투자유가증권감액손실환입</t>
    <phoneticPr fontId="2" type="noConversion"/>
  </si>
  <si>
    <t>매도가능증권처분이익</t>
    <phoneticPr fontId="2" type="noConversion"/>
  </si>
  <si>
    <t>만기보유증권처분이익</t>
    <phoneticPr fontId="2" type="noConversion"/>
  </si>
  <si>
    <t>(구)투자유가증권처분손실</t>
    <phoneticPr fontId="2" type="noConversion"/>
  </si>
  <si>
    <t>(구)투자유가증권감액손실</t>
    <phoneticPr fontId="2" type="noConversion"/>
  </si>
  <si>
    <t>매도가능증권처분손실</t>
    <phoneticPr fontId="2" type="noConversion"/>
  </si>
  <si>
    <t>만기보유증권처분손실</t>
    <phoneticPr fontId="2" type="noConversion"/>
  </si>
  <si>
    <t>단기매매증권이자</t>
    <phoneticPr fontId="2" type="noConversion"/>
  </si>
  <si>
    <t>공동사업배분비용</t>
    <phoneticPr fontId="2" type="noConversion"/>
  </si>
  <si>
    <t>일반회계신용사업계정
(플러스금액일경우)</t>
    <phoneticPr fontId="2" type="noConversion"/>
  </si>
  <si>
    <t>단 위 :</t>
  </si>
  <si>
    <t>원</t>
  </si>
  <si>
    <t>차                                        변</t>
  </si>
  <si>
    <t>대                                        변</t>
  </si>
  <si>
    <t>과   목   명</t>
  </si>
  <si>
    <t>코 드</t>
  </si>
  <si>
    <t>잔           액</t>
  </si>
  <si>
    <t>(통      합)</t>
    <phoneticPr fontId="2" type="noConversion"/>
  </si>
  <si>
    <t>(차입금대충)</t>
    <phoneticPr fontId="2" type="noConversion"/>
  </si>
  <si>
    <t>(대손충당금)</t>
    <phoneticPr fontId="2" type="noConversion"/>
  </si>
  <si>
    <t>(현재가치할인차금)</t>
    <phoneticPr fontId="2" type="noConversion"/>
  </si>
  <si>
    <t>잡자산</t>
    <phoneticPr fontId="2" type="noConversion"/>
  </si>
  <si>
    <t>공제사업채무</t>
    <phoneticPr fontId="2" type="noConversion"/>
  </si>
  <si>
    <t>Ⅱ. 금  융  업  예  치  금</t>
    <phoneticPr fontId="2" type="noConversion"/>
  </si>
  <si>
    <t>Ⅴ. 비  유  동  부  채</t>
    <phoneticPr fontId="2" type="noConversion"/>
  </si>
  <si>
    <t>장 기 차 입 금</t>
    <phoneticPr fontId="2" type="noConversion"/>
  </si>
  <si>
    <t>(대  손  충  당  금)</t>
    <phoneticPr fontId="2" type="noConversion"/>
  </si>
  <si>
    <t>(대 손 충 당 금)</t>
    <phoneticPr fontId="2" type="noConversion"/>
  </si>
  <si>
    <t>공동사업기금</t>
    <phoneticPr fontId="2" type="noConversion"/>
  </si>
  <si>
    <t>헬퍼사업기금</t>
    <phoneticPr fontId="2" type="noConversion"/>
  </si>
  <si>
    <t>송아지생산안정자금</t>
    <phoneticPr fontId="2" type="noConversion"/>
  </si>
  <si>
    <t>젖소검정사업기금</t>
    <phoneticPr fontId="2" type="noConversion"/>
  </si>
  <si>
    <t>비유동자산</t>
    <phoneticPr fontId="2" type="noConversion"/>
  </si>
  <si>
    <t>유통손실보전자금</t>
    <phoneticPr fontId="2" type="noConversion"/>
  </si>
  <si>
    <t>(1)</t>
    <phoneticPr fontId="2" type="noConversion"/>
  </si>
  <si>
    <t>계통출자금</t>
    <phoneticPr fontId="2" type="noConversion"/>
  </si>
  <si>
    <t>공동사업투자금</t>
    <phoneticPr fontId="2" type="noConversion"/>
  </si>
  <si>
    <t>(퇴 직 금 운 용 자 산)</t>
    <phoneticPr fontId="2" type="noConversion"/>
  </si>
  <si>
    <t>매도가능증권</t>
    <phoneticPr fontId="2" type="noConversion"/>
  </si>
  <si>
    <t>인수고정자산미지급금</t>
    <phoneticPr fontId="2" type="noConversion"/>
  </si>
  <si>
    <t>만기보유증권</t>
    <phoneticPr fontId="2" type="noConversion"/>
  </si>
  <si>
    <t>지분법적용투자주식</t>
    <phoneticPr fontId="2" type="noConversion"/>
  </si>
  <si>
    <t>장기대여금</t>
    <phoneticPr fontId="2" type="noConversion"/>
  </si>
  <si>
    <t>부 채 합 계</t>
    <phoneticPr fontId="2" type="noConversion"/>
  </si>
  <si>
    <t>비업무용자산</t>
    <phoneticPr fontId="2" type="noConversion"/>
  </si>
  <si>
    <t>비업무용자산</t>
    <phoneticPr fontId="2" type="noConversion"/>
  </si>
  <si>
    <t>(2)</t>
    <phoneticPr fontId="2" type="noConversion"/>
  </si>
  <si>
    <t>(보조금)</t>
    <phoneticPr fontId="2" type="noConversion"/>
  </si>
  <si>
    <t>가입금</t>
    <phoneticPr fontId="2" type="noConversion"/>
  </si>
  <si>
    <t>우선출자금</t>
    <phoneticPr fontId="2" type="noConversion"/>
  </si>
  <si>
    <t>건물</t>
    <phoneticPr fontId="2" type="noConversion"/>
  </si>
  <si>
    <t>(감가상각누계액)</t>
    <phoneticPr fontId="2" type="noConversion"/>
  </si>
  <si>
    <t>(보      조    금)</t>
    <phoneticPr fontId="2" type="noConversion"/>
  </si>
  <si>
    <t>가</t>
    <phoneticPr fontId="2" type="noConversion"/>
  </si>
  <si>
    <t>나</t>
    <phoneticPr fontId="2" type="noConversion"/>
  </si>
  <si>
    <t>임차점포시설물</t>
    <phoneticPr fontId="2" type="noConversion"/>
  </si>
  <si>
    <t>Ⅲ. 자   본   조   정</t>
    <phoneticPr fontId="2" type="noConversion"/>
  </si>
  <si>
    <t>탈퇴지분선급금</t>
    <phoneticPr fontId="2" type="noConversion"/>
  </si>
  <si>
    <t>업무용동산</t>
    <phoneticPr fontId="2" type="noConversion"/>
  </si>
  <si>
    <t>우선출자매입</t>
    <phoneticPr fontId="2" type="noConversion"/>
  </si>
  <si>
    <t>Ⅳ. 기타포괄손익누계액</t>
    <phoneticPr fontId="2" type="noConversion"/>
  </si>
  <si>
    <t>(보          조          금)</t>
    <phoneticPr fontId="2" type="noConversion"/>
  </si>
  <si>
    <t>매도가능증권평가이익</t>
    <phoneticPr fontId="2" type="noConversion"/>
  </si>
  <si>
    <t>지분법자본변동</t>
    <phoneticPr fontId="2" type="noConversion"/>
  </si>
  <si>
    <t>(3)</t>
    <phoneticPr fontId="2" type="noConversion"/>
  </si>
  <si>
    <t>무형자산</t>
    <phoneticPr fontId="2" type="noConversion"/>
  </si>
  <si>
    <t>Ⅴ. 이 익 잉 여 금</t>
    <phoneticPr fontId="2" type="noConversion"/>
  </si>
  <si>
    <t>(또는 결손금)</t>
    <phoneticPr fontId="2" type="noConversion"/>
  </si>
  <si>
    <t>(또는 결손금)</t>
    <phoneticPr fontId="2" type="noConversion"/>
  </si>
  <si>
    <t>법정적립금</t>
    <phoneticPr fontId="2" type="noConversion"/>
  </si>
  <si>
    <t>임의적립금</t>
    <phoneticPr fontId="2" type="noConversion"/>
  </si>
  <si>
    <t>전기이월이익잉여금</t>
    <phoneticPr fontId="2" type="noConversion"/>
  </si>
  <si>
    <t>임차권리금</t>
    <phoneticPr fontId="2" type="noConversion"/>
  </si>
  <si>
    <t>(또는 차기이월결손금)</t>
    <phoneticPr fontId="2" type="noConversion"/>
  </si>
  <si>
    <t>처리전이익잉여금</t>
    <phoneticPr fontId="2" type="noConversion"/>
  </si>
  <si>
    <t>(당기순이익)</t>
    <phoneticPr fontId="2" type="noConversion"/>
  </si>
  <si>
    <t>(4)</t>
    <phoneticPr fontId="2" type="noConversion"/>
  </si>
  <si>
    <t>기타비유동자산</t>
    <phoneticPr fontId="2" type="noConversion"/>
  </si>
  <si>
    <t>자산처분미수금</t>
    <phoneticPr fontId="2" type="noConversion"/>
  </si>
  <si>
    <t>(현재가치할인차금)</t>
    <phoneticPr fontId="2" type="noConversion"/>
  </si>
  <si>
    <t>보증금</t>
    <phoneticPr fontId="2" type="noConversion"/>
  </si>
  <si>
    <t>장기미수금</t>
    <phoneticPr fontId="2" type="noConversion"/>
  </si>
  <si>
    <t>기타의비유동자산</t>
    <phoneticPr fontId="2" type="noConversion"/>
  </si>
  <si>
    <t>(신용회계)</t>
    <phoneticPr fontId="2" type="noConversion"/>
  </si>
  <si>
    <t>가</t>
    <phoneticPr fontId="2" type="noConversion"/>
  </si>
  <si>
    <t>나</t>
    <phoneticPr fontId="2" type="noConversion"/>
  </si>
  <si>
    <t>다</t>
    <phoneticPr fontId="2" type="noConversion"/>
  </si>
  <si>
    <t>라</t>
    <phoneticPr fontId="2" type="noConversion"/>
  </si>
  <si>
    <t>마</t>
    <phoneticPr fontId="2" type="noConversion"/>
  </si>
  <si>
    <t>바</t>
    <phoneticPr fontId="2" type="noConversion"/>
  </si>
  <si>
    <t>단기매매증권</t>
    <phoneticPr fontId="2" type="noConversion"/>
  </si>
  <si>
    <t>사</t>
    <phoneticPr fontId="2" type="noConversion"/>
  </si>
  <si>
    <t>단기매매국채</t>
    <phoneticPr fontId="2" type="noConversion"/>
  </si>
  <si>
    <t>아</t>
    <phoneticPr fontId="2" type="noConversion"/>
  </si>
  <si>
    <t>단기매매공사채</t>
    <phoneticPr fontId="2" type="noConversion"/>
  </si>
  <si>
    <t>자</t>
    <phoneticPr fontId="2" type="noConversion"/>
  </si>
  <si>
    <t>단기매매지방채</t>
    <phoneticPr fontId="2" type="noConversion"/>
  </si>
  <si>
    <t>차</t>
    <phoneticPr fontId="2" type="noConversion"/>
  </si>
  <si>
    <t>단기매매금융채</t>
    <phoneticPr fontId="2" type="noConversion"/>
  </si>
  <si>
    <t>단기매매회사채</t>
    <phoneticPr fontId="2" type="noConversion"/>
  </si>
  <si>
    <t>단기매매채권형수익형증권</t>
    <phoneticPr fontId="2" type="noConversion"/>
  </si>
  <si>
    <t>단기매매혼합형수익증권</t>
    <phoneticPr fontId="2" type="noConversion"/>
  </si>
  <si>
    <t>단기매매기업어음</t>
    <phoneticPr fontId="2" type="noConversion"/>
  </si>
  <si>
    <t>기타단기매매증권</t>
    <phoneticPr fontId="2" type="noConversion"/>
  </si>
  <si>
    <t>매도가능증권</t>
    <phoneticPr fontId="2" type="noConversion"/>
  </si>
  <si>
    <t>매도가능국채</t>
    <phoneticPr fontId="2" type="noConversion"/>
  </si>
  <si>
    <t>매도가능공사채</t>
    <phoneticPr fontId="2" type="noConversion"/>
  </si>
  <si>
    <t>매도가능지방채</t>
    <phoneticPr fontId="2" type="noConversion"/>
  </si>
  <si>
    <t>매도가능금융채</t>
    <phoneticPr fontId="2" type="noConversion"/>
  </si>
  <si>
    <t>매도가능회사채</t>
    <phoneticPr fontId="2" type="noConversion"/>
  </si>
  <si>
    <t>매도가능채권형수익증권</t>
    <phoneticPr fontId="2" type="noConversion"/>
  </si>
  <si>
    <t>매도가능혼합형수익증권</t>
    <phoneticPr fontId="2" type="noConversion"/>
  </si>
  <si>
    <t>매도가능주식</t>
    <phoneticPr fontId="2" type="noConversion"/>
  </si>
  <si>
    <t>매도가능기업어음</t>
    <phoneticPr fontId="2" type="noConversion"/>
  </si>
  <si>
    <t>기타매도가능증권</t>
    <phoneticPr fontId="2" type="noConversion"/>
  </si>
  <si>
    <t>만기보유증권</t>
    <phoneticPr fontId="2" type="noConversion"/>
  </si>
  <si>
    <t>만기보유국채</t>
    <phoneticPr fontId="2" type="noConversion"/>
  </si>
  <si>
    <t>만기보유공사채</t>
    <phoneticPr fontId="2" type="noConversion"/>
  </si>
  <si>
    <t>만기보유지방채</t>
    <phoneticPr fontId="2" type="noConversion"/>
  </si>
  <si>
    <t>(퇴 직 금  운 용 자 산)</t>
    <phoneticPr fontId="2" type="noConversion"/>
  </si>
  <si>
    <t>만기보유금융채</t>
    <phoneticPr fontId="2" type="noConversion"/>
  </si>
  <si>
    <t>만기보유회사채</t>
    <phoneticPr fontId="2" type="noConversion"/>
  </si>
  <si>
    <t>신용기프트카드충전액</t>
    <phoneticPr fontId="2" type="noConversion"/>
  </si>
  <si>
    <t>만기보유채권형수익증권</t>
    <phoneticPr fontId="2" type="noConversion"/>
  </si>
  <si>
    <t>만기보유혼합형수익증권</t>
    <phoneticPr fontId="2" type="noConversion"/>
  </si>
  <si>
    <t>기타만기보유증권</t>
    <phoneticPr fontId="2" type="noConversion"/>
  </si>
  <si>
    <t>정 기 적 금</t>
  </si>
  <si>
    <t>장 학 적 금</t>
  </si>
  <si>
    <t>자 유 적 립 적 금</t>
  </si>
  <si>
    <t>농어가목돈마련저축</t>
  </si>
  <si>
    <t>자 유 정 기 예 탁 금</t>
  </si>
  <si>
    <t>차 입 금</t>
  </si>
  <si>
    <t>상호금융자금차입금</t>
  </si>
  <si>
    <t>기 타 부 채</t>
  </si>
  <si>
    <t>잡 부 채</t>
  </si>
  <si>
    <t>비신용사업자금차월</t>
  </si>
  <si>
    <t>부 채 합 계</t>
  </si>
  <si>
    <t>현 금 및 예 치 금</t>
  </si>
  <si>
    <t>외 국 통 화</t>
  </si>
  <si>
    <t>상 환 준 비 예 치 금</t>
  </si>
  <si>
    <t>정 기 예 치 금</t>
  </si>
  <si>
    <t>적 립 식 예 치 금</t>
  </si>
  <si>
    <t>중앙회타회계예치금</t>
  </si>
  <si>
    <t>일 시 예 치 금</t>
  </si>
  <si>
    <t>대 출 채 권</t>
  </si>
  <si>
    <t>일 반 대 출 금</t>
  </si>
  <si>
    <t>자 립 예 탁 금 대 출 금</t>
  </si>
  <si>
    <t>종 합 통 장 대 출 금</t>
  </si>
  <si>
    <t>적 금 관 계 대 출 금</t>
  </si>
  <si>
    <t>농어가목돈마련저축대출금</t>
  </si>
  <si>
    <t>상호금융단기농사대출금</t>
  </si>
  <si>
    <t>상호금융중기대출금</t>
  </si>
  <si>
    <t>상호금융특별장기대출금</t>
  </si>
  <si>
    <t>저리대체자금대출금</t>
  </si>
  <si>
    <t>농업자금우대대출금</t>
  </si>
  <si>
    <t>상호금융지역발전대출금</t>
  </si>
  <si>
    <t>전기 잔액시산표(일반)</t>
    <phoneticPr fontId="2" type="noConversion"/>
  </si>
  <si>
    <t>(감가상각누계액)</t>
    <phoneticPr fontId="2" type="noConversion"/>
  </si>
  <si>
    <t>(생물자산손상차손누계액)</t>
    <phoneticPr fontId="2" type="noConversion"/>
  </si>
  <si>
    <t>(자산재평가손실누계액)</t>
    <phoneticPr fontId="2" type="noConversion"/>
  </si>
  <si>
    <t>지 로 계 정</t>
  </si>
  <si>
    <t>Ⅱ.</t>
  </si>
  <si>
    <t>대 내 예 치 금</t>
  </si>
  <si>
    <t>요 구 불 예 수 금</t>
  </si>
  <si>
    <t>대 외 예 치 금</t>
  </si>
  <si>
    <t>저 축 성 예 수 금</t>
  </si>
  <si>
    <t>기 타 예 치 금</t>
  </si>
  <si>
    <t>자 유 로 부 금</t>
  </si>
  <si>
    <t>Ⅲ. 금 융 업 대 출 채 권</t>
  </si>
  <si>
    <t>상 호 금 융 차 입 금</t>
  </si>
  <si>
    <t>상호금융자금대출금</t>
  </si>
  <si>
    <t>정 책 자 금 차 입 금</t>
  </si>
  <si>
    <t>정 책 자 금 대 출 금</t>
  </si>
  <si>
    <t>공 제 대 출 금</t>
  </si>
  <si>
    <t>기 타 차 입 금</t>
  </si>
  <si>
    <t>농 작 물 보 험 미 수 금</t>
  </si>
  <si>
    <t>농 작 물 보 험 예 수 금</t>
  </si>
  <si>
    <t>농 작 물 보 험 자 금</t>
  </si>
  <si>
    <t>투 자 자 산</t>
  </si>
  <si>
    <t>자 산 처 분 미 수 금</t>
  </si>
  <si>
    <t>(차 입 금 대 충)</t>
  </si>
  <si>
    <t>(현재가치할인차금)</t>
  </si>
  <si>
    <t>장 기 성 미 지 급 금</t>
  </si>
  <si>
    <t>수 입 보 증 금</t>
  </si>
  <si>
    <t>공 동 사 업 기 금</t>
  </si>
  <si>
    <t>비 업 무 용 자 산</t>
  </si>
  <si>
    <t>보 증 금</t>
  </si>
  <si>
    <t>(국 민 연 금 전 환 금)</t>
  </si>
  <si>
    <t>인수고정자산미지급금</t>
  </si>
  <si>
    <t>유 형 자 산</t>
  </si>
  <si>
    <t>(감 가 상 각 누 계 액)</t>
  </si>
  <si>
    <t>(보 조 금)</t>
  </si>
  <si>
    <t>Ⅰ. 출        자        금</t>
  </si>
  <si>
    <t>토 지</t>
  </si>
  <si>
    <t>일 반 출 자 금</t>
  </si>
  <si>
    <t>건 물</t>
  </si>
  <si>
    <t>(미 납 입 출 자 금)</t>
  </si>
  <si>
    <t>임 차 점 포 시 설 물</t>
  </si>
  <si>
    <t>회 전 출 자 금</t>
  </si>
  <si>
    <t>업 무 용 동 산</t>
  </si>
  <si>
    <t>가 입 금</t>
  </si>
  <si>
    <t>건 설 중 인 자 산</t>
  </si>
  <si>
    <t>Ⅱ. 자   본   잉   여   금</t>
  </si>
  <si>
    <t>무 형 자 산</t>
  </si>
  <si>
    <t>자 본 적 립 금</t>
  </si>
  <si>
    <t>산 업 재 산 권</t>
  </si>
  <si>
    <t>재 평 가 적 립 금</t>
  </si>
  <si>
    <t>영 업 권</t>
  </si>
  <si>
    <t>자 본 준 비 금</t>
  </si>
  <si>
    <t>개 발 비</t>
  </si>
  <si>
    <t>기 타 자 본 잉 여 금</t>
  </si>
  <si>
    <t>사용수익기부자산</t>
  </si>
  <si>
    <t>기 타 의 무 형 자 산</t>
  </si>
  <si>
    <t>금       액</t>
  </si>
  <si>
    <t>자 본 합 계</t>
    <phoneticPr fontId="2" type="noConversion"/>
  </si>
  <si>
    <t>별 단 예 탁 금</t>
  </si>
  <si>
    <t>보 통 예 탁 금</t>
  </si>
  <si>
    <t>자 립 예 탁 금</t>
  </si>
  <si>
    <t>정 기 예 탁 금</t>
  </si>
  <si>
    <t>이 자 수 익(일반)</t>
    <phoneticPr fontId="2" type="noConversion"/>
  </si>
  <si>
    <t>카 드 사 업 수 익(일반)</t>
    <phoneticPr fontId="2" type="noConversion"/>
  </si>
  <si>
    <t>대 손 충 당 금 환 입(일반)</t>
    <phoneticPr fontId="2" type="noConversion"/>
  </si>
  <si>
    <t>단기매매증권처분손실(일반)</t>
    <phoneticPr fontId="2" type="noConversion"/>
  </si>
  <si>
    <t>단기매매증권평가손실(일반)</t>
    <phoneticPr fontId="2" type="noConversion"/>
  </si>
  <si>
    <t>카 드 사 업 비 용(일반)</t>
    <phoneticPr fontId="2" type="noConversion"/>
  </si>
  <si>
    <t>이   자   비   용(일반)</t>
    <phoneticPr fontId="2" type="noConversion"/>
  </si>
  <si>
    <t>외   환   차   손(일반)</t>
    <phoneticPr fontId="2" type="noConversion"/>
  </si>
  <si>
    <t>(또는 당기순손실)</t>
    <phoneticPr fontId="2" type="noConversion"/>
  </si>
  <si>
    <t>단기매도가능증권(일반)</t>
    <phoneticPr fontId="2" type="noConversion"/>
  </si>
  <si>
    <t>예수금(일반)</t>
    <phoneticPr fontId="2" type="noConversion"/>
  </si>
  <si>
    <t>퇴직금운용자산이익</t>
    <phoneticPr fontId="2" type="noConversion"/>
  </si>
  <si>
    <t>퇴 직 금 운 용 자 산 이 익</t>
    <phoneticPr fontId="2" type="noConversion"/>
  </si>
  <si>
    <t>다. 유통손실보전적립금</t>
    <phoneticPr fontId="2" type="noConversion"/>
  </si>
  <si>
    <t>다.유통손실보전적립금</t>
    <phoneticPr fontId="2" type="noConversion"/>
  </si>
  <si>
    <r>
      <t>나.</t>
    </r>
    <r>
      <rPr>
        <sz val="10"/>
        <rFont val="돋움"/>
        <family val="3"/>
        <charset val="129"/>
      </rPr>
      <t>사업활성화적립금</t>
    </r>
    <phoneticPr fontId="2" type="noConversion"/>
  </si>
  <si>
    <t>기</t>
    <phoneticPr fontId="2" type="noConversion"/>
  </si>
  <si>
    <t>당기</t>
    <phoneticPr fontId="2" type="noConversion"/>
  </si>
  <si>
    <t>전기</t>
    <phoneticPr fontId="2" type="noConversion"/>
  </si>
  <si>
    <t>[ 재무제표 자료 입력방법 ]</t>
    <phoneticPr fontId="2" type="noConversion"/>
  </si>
  <si>
    <t xml:space="preserve">  </t>
    <phoneticPr fontId="2" type="noConversion"/>
  </si>
  <si>
    <t xml:space="preserve">   가. 조회한 자료의 당기 및 전기를 구분하여 선택</t>
    <phoneticPr fontId="2" type="noConversion"/>
  </si>
  <si>
    <t xml:space="preserve">   나. 콤보박스에서 해당자료를 선택(잔액신용, 잔액일반, 손익신용, 손익일반)</t>
    <phoneticPr fontId="2" type="noConversion"/>
  </si>
  <si>
    <t>매도가능농금채</t>
    <phoneticPr fontId="2" type="noConversion"/>
  </si>
  <si>
    <t>만기보유농금채</t>
    <phoneticPr fontId="2" type="noConversion"/>
  </si>
  <si>
    <t>미지급외국환채무</t>
    <phoneticPr fontId="2" type="noConversion"/>
  </si>
  <si>
    <t>매입외환</t>
    <phoneticPr fontId="2" type="noConversion"/>
  </si>
  <si>
    <t>농 작 물 보 험 자 금</t>
    <phoneticPr fontId="2" type="noConversion"/>
  </si>
  <si>
    <t>재 평 가 잉 여 금</t>
    <phoneticPr fontId="2" type="noConversion"/>
  </si>
  <si>
    <t>퇴직연금운용초과자산</t>
    <phoneticPr fontId="2" type="noConversion"/>
  </si>
  <si>
    <t>퇴직연금운용초과자산</t>
    <phoneticPr fontId="2" type="noConversion"/>
  </si>
  <si>
    <t>라. 경제사업활성화적립금</t>
    <phoneticPr fontId="2" type="noConversion"/>
  </si>
  <si>
    <r>
      <t>라.경제사업활성화</t>
    </r>
    <r>
      <rPr>
        <sz val="10"/>
        <rFont val="돋움"/>
        <family val="3"/>
        <charset val="129"/>
      </rPr>
      <t xml:space="preserve"> 적립금</t>
    </r>
    <phoneticPr fontId="2" type="noConversion"/>
  </si>
  <si>
    <t xml:space="preserve">○ 통합업무시스템/회계/회계관리/잔액시산표(신용·일반), 손익내역표(신용·일반) 조회  </t>
    <phoneticPr fontId="2" type="noConversion"/>
  </si>
  <si>
    <t xml:space="preserve">○ 조회 → "인쇄"버튼 클릭 → "엑셀"버튼 클릭 </t>
    <phoneticPr fontId="2" type="noConversion"/>
  </si>
  <si>
    <t xml:space="preserve">○ (신용회계) 재무상태표상 대손충당금 </t>
  </si>
  <si>
    <t xml:space="preserve">○ (일반회계) 재무상태표상 대손충당금  </t>
  </si>
  <si>
    <t xml:space="preserve">  - 농·축협에서는 수탁사업미수금, 선급금, 미수금, 가지급금, 장단기대여금, 장기미수금, 협동카드계정 해당</t>
  </si>
  <si>
    <t>3. 기타 참고 및 유의사항</t>
    <phoneticPr fontId="2" type="noConversion"/>
  </si>
  <si>
    <t xml:space="preserve">    매출액에서 차감하지 않고 영업외수익(&lt;예&gt;이자수익 등)에서 차감해야 할 성격인 경우 해당 농·축협에서는 </t>
  </si>
  <si>
    <t xml:space="preserve">    (연도말 미수수익환출 잔액은 "0"으로 정리하여야 하며, 미수수익환출계정에 잔액이 없는 농·축협은 해당사항 없음)</t>
  </si>
  <si>
    <t>자산재평가손실환입</t>
    <phoneticPr fontId="2" type="noConversion"/>
  </si>
  <si>
    <t>자산재평가손실</t>
    <phoneticPr fontId="2" type="noConversion"/>
  </si>
  <si>
    <t>(보     조     금)</t>
    <phoneticPr fontId="2" type="noConversion"/>
  </si>
  <si>
    <t>농작물보험미지급금</t>
    <phoneticPr fontId="2" type="noConversion"/>
  </si>
  <si>
    <t>농작물보험미지급금</t>
    <phoneticPr fontId="2" type="noConversion"/>
  </si>
  <si>
    <t>재평가평가손실</t>
    <phoneticPr fontId="2" type="noConversion"/>
  </si>
  <si>
    <t>영  업  비  용</t>
    <phoneticPr fontId="2" type="noConversion"/>
  </si>
  <si>
    <t>신용사업영업수익</t>
    <phoneticPr fontId="2" type="noConversion"/>
  </si>
  <si>
    <t>신용사업영업비용</t>
    <phoneticPr fontId="2" type="noConversion"/>
  </si>
  <si>
    <t>2. 경제사업영업수익</t>
    <phoneticPr fontId="2" type="noConversion"/>
  </si>
  <si>
    <t>3. 공제사업영업수익</t>
    <phoneticPr fontId="2" type="noConversion"/>
  </si>
  <si>
    <t>4. 농작물보험영업수익</t>
    <phoneticPr fontId="2" type="noConversion"/>
  </si>
  <si>
    <t>가. 이   자   수   익</t>
    <phoneticPr fontId="2" type="noConversion"/>
  </si>
  <si>
    <t>퇴직급여충당부채</t>
    <phoneticPr fontId="2" type="noConversion"/>
  </si>
  <si>
    <t>이용고환원충당부채</t>
    <phoneticPr fontId="2" type="noConversion"/>
  </si>
  <si>
    <t>기타충당부채</t>
    <phoneticPr fontId="2" type="noConversion"/>
  </si>
  <si>
    <t>기타충당부채환입</t>
    <phoneticPr fontId="2" type="noConversion"/>
  </si>
  <si>
    <t>생  물 자 산 매 출 액</t>
    <phoneticPr fontId="2" type="noConversion"/>
  </si>
  <si>
    <t>매도가능증권손상차손</t>
    <phoneticPr fontId="2" type="noConversion"/>
  </si>
  <si>
    <t>만기보유증권손상차손</t>
    <phoneticPr fontId="2" type="noConversion"/>
  </si>
  <si>
    <t>기타충당부채전입액</t>
    <phoneticPr fontId="2" type="noConversion"/>
  </si>
  <si>
    <t>생물자산매출원가</t>
    <phoneticPr fontId="2" type="noConversion"/>
  </si>
  <si>
    <t>만기보유증권손상차손환입(일반)</t>
    <phoneticPr fontId="2" type="noConversion"/>
  </si>
  <si>
    <t>매도가능증권손상차손환입(일반)</t>
    <phoneticPr fontId="2" type="noConversion"/>
  </si>
  <si>
    <t>지분법적용투자주식손상차손환입</t>
    <phoneticPr fontId="2" type="noConversion"/>
  </si>
  <si>
    <t xml:space="preserve">자산손상차손 </t>
    <phoneticPr fontId="2" type="noConversion"/>
  </si>
  <si>
    <t xml:space="preserve">지분법적용투자주식손상차손 </t>
    <phoneticPr fontId="2" type="noConversion"/>
  </si>
  <si>
    <t>매도가능증권손상차손</t>
    <phoneticPr fontId="2" type="noConversion"/>
  </si>
  <si>
    <t xml:space="preserve">매도가능증권손상차손(일반) </t>
    <phoneticPr fontId="2" type="noConversion"/>
  </si>
  <si>
    <t xml:space="preserve">만기보유증권손상차손(일반) </t>
    <phoneticPr fontId="2" type="noConversion"/>
  </si>
  <si>
    <t>(무형자산손상차손누계액)</t>
    <phoneticPr fontId="2" type="noConversion"/>
  </si>
  <si>
    <t>(자산재평가손상차손누계액)</t>
    <phoneticPr fontId="2" type="noConversion"/>
  </si>
  <si>
    <t>전기 손익내역표(신용)</t>
    <phoneticPr fontId="2" type="noConversion"/>
  </si>
  <si>
    <t>전기 손익내역표(일반)</t>
    <phoneticPr fontId="2" type="noConversion"/>
  </si>
  <si>
    <t>매도가능증권이자</t>
    <phoneticPr fontId="2" type="noConversion"/>
  </si>
  <si>
    <t>만기보유증권이자</t>
    <phoneticPr fontId="2" type="noConversion"/>
  </si>
  <si>
    <t>신용사업자금이자비용</t>
    <phoneticPr fontId="2" type="noConversion"/>
  </si>
  <si>
    <t>일반사업채권매각손실</t>
    <phoneticPr fontId="2" type="noConversion"/>
  </si>
  <si>
    <t>일반사업채권매각이익</t>
    <phoneticPr fontId="2" type="noConversion"/>
  </si>
  <si>
    <t>유형자산처분이익</t>
    <phoneticPr fontId="2" type="noConversion"/>
  </si>
  <si>
    <t>외환차손</t>
    <phoneticPr fontId="2" type="noConversion"/>
  </si>
  <si>
    <t>기부금</t>
    <phoneticPr fontId="2" type="noConversion"/>
  </si>
  <si>
    <t>경제사업영업수익</t>
  </si>
  <si>
    <t>상 품 매 출 액</t>
  </si>
  <si>
    <t>비업무용자산처분이익</t>
  </si>
  <si>
    <t>제 품 매 출 액</t>
  </si>
  <si>
    <t>유 형 자 산 처 분 이 익</t>
  </si>
  <si>
    <t>수 탁 사 업 수 수 료</t>
  </si>
  <si>
    <t>창 고 매 출 액</t>
  </si>
  <si>
    <t>이 용 매 출 액</t>
  </si>
  <si>
    <t>판 매 장 려 금</t>
  </si>
  <si>
    <t>운 송 매 출 액</t>
  </si>
  <si>
    <t>기 타 매 출 액</t>
  </si>
  <si>
    <t>보 조 금 수 익</t>
  </si>
  <si>
    <t>위 약 배 상 금 수 익</t>
  </si>
  <si>
    <t>농 작 물 보 험 수 익</t>
  </si>
  <si>
    <t>상 각 채 권 추 심 이 익</t>
  </si>
  <si>
    <t>공 제 사 업 영 업 수 익</t>
  </si>
  <si>
    <t>공 제 수 익</t>
  </si>
  <si>
    <t>Ⅱ. 영    업    비    용</t>
  </si>
  <si>
    <t>신 용 사 업 영 업 비 용</t>
  </si>
  <si>
    <t>Ⅷ. 영   업   외   비   용</t>
  </si>
  <si>
    <t>이 자 비 용</t>
  </si>
  <si>
    <t>예 수 금 이 자</t>
  </si>
  <si>
    <t>차 입 금 이 자</t>
  </si>
  <si>
    <t>기 타 이 자 비 용</t>
  </si>
  <si>
    <t>외 환 차 손</t>
  </si>
  <si>
    <t>외 화 환 산 손 실</t>
  </si>
  <si>
    <t>비업무용자산처분손실</t>
  </si>
  <si>
    <t>유 형 자 산 처 분 손 실</t>
  </si>
  <si>
    <t>카 드 사 업 비 용</t>
  </si>
  <si>
    <t>기타의대손상각비</t>
  </si>
  <si>
    <t>경 제 사 업 영 업 비 용</t>
  </si>
  <si>
    <t>상 품 매 출 원 가</t>
  </si>
  <si>
    <t>재고자산감모손실</t>
  </si>
  <si>
    <t>ⅩⅡ</t>
    <phoneticPr fontId="2" type="noConversion"/>
  </si>
  <si>
    <t>인건비성분담비용</t>
  </si>
  <si>
    <t>ⅩⅢ .</t>
  </si>
  <si>
    <t>물건비성분담비용</t>
  </si>
  <si>
    <t>Ⅳ.</t>
    <phoneticPr fontId="2" type="noConversion"/>
  </si>
  <si>
    <t>매 출 액</t>
  </si>
  <si>
    <t>매 출 원 가</t>
  </si>
  <si>
    <t>인 건 비</t>
  </si>
  <si>
    <t>공 통 관 리 비 배 분 수 익</t>
  </si>
  <si>
    <t>공통관리비배분수익</t>
  </si>
  <si>
    <t>재 고 자 산 감 모 손 실</t>
  </si>
  <si>
    <t>영 업 손 익</t>
    <phoneticPr fontId="2" type="noConversion"/>
  </si>
  <si>
    <t>교 육 지 원 사 업 수 익</t>
  </si>
  <si>
    <t>교 육 지 원 사 업 비 용</t>
  </si>
  <si>
    <t>기타공통관리비분담비용</t>
    <phoneticPr fontId="2" type="noConversion"/>
  </si>
  <si>
    <t>외 환 환 산 이 익</t>
  </si>
  <si>
    <t>ⅩⅣ .</t>
  </si>
  <si>
    <t>ⅩⅤ .</t>
  </si>
  <si>
    <t>ⅩⅥ .</t>
  </si>
  <si>
    <t>ⅩⅦ .</t>
  </si>
  <si>
    <t>ⅩⅧ .</t>
  </si>
  <si>
    <t>마</t>
    <phoneticPr fontId="2" type="noConversion"/>
  </si>
  <si>
    <r>
      <t>기 타 의</t>
    </r>
    <r>
      <rPr>
        <sz val="10"/>
        <rFont val="돋움"/>
        <family val="3"/>
        <charset val="129"/>
      </rPr>
      <t xml:space="preserve"> 당 좌 </t>
    </r>
    <r>
      <rPr>
        <sz val="10"/>
        <rFont val="돋움"/>
        <family val="3"/>
        <charset val="129"/>
      </rPr>
      <t>자 산</t>
    </r>
    <phoneticPr fontId="2" type="noConversion"/>
  </si>
  <si>
    <t>단기매매증권</t>
    <phoneticPr fontId="2" type="noConversion"/>
  </si>
  <si>
    <t>만기보유증권</t>
    <phoneticPr fontId="2" type="noConversion"/>
  </si>
  <si>
    <t>(현재가치할인차금)</t>
    <phoneticPr fontId="2" type="noConversion"/>
  </si>
  <si>
    <t>(보 조 금)</t>
    <phoneticPr fontId="2" type="noConversion"/>
  </si>
  <si>
    <t>상호금융예금자보호기금채권</t>
    <phoneticPr fontId="2" type="noConversion"/>
  </si>
  <si>
    <t>첨가매입국공채</t>
    <phoneticPr fontId="2" type="noConversion"/>
  </si>
  <si>
    <t>만기보유기업어음</t>
    <phoneticPr fontId="2" type="noConversion"/>
  </si>
  <si>
    <t>지분법적용투자주식</t>
    <phoneticPr fontId="2" type="noConversion"/>
  </si>
  <si>
    <t>Ⅲ. 자    본    조    정</t>
    <phoneticPr fontId="2" type="noConversion"/>
  </si>
  <si>
    <t>우선출자매입</t>
    <phoneticPr fontId="2" type="noConversion"/>
  </si>
  <si>
    <t>Ⅳ. 기타포괄손익누계액</t>
    <phoneticPr fontId="2" type="noConversion"/>
  </si>
  <si>
    <t>Ⅴ. 이  익  잉  여  금</t>
    <phoneticPr fontId="2" type="noConversion"/>
  </si>
  <si>
    <t>(또는 결손금)</t>
    <phoneticPr fontId="2" type="noConversion"/>
  </si>
  <si>
    <t>법정적립금</t>
    <phoneticPr fontId="2" type="noConversion"/>
  </si>
  <si>
    <t>임의적립금</t>
    <phoneticPr fontId="2" type="noConversion"/>
  </si>
  <si>
    <t>가. 사  업  준  비  금</t>
    <phoneticPr fontId="2" type="noConversion"/>
  </si>
  <si>
    <t>나. 사업활성화적립금</t>
    <phoneticPr fontId="2" type="noConversion"/>
  </si>
  <si>
    <t>(또는 전기이월결손금)</t>
    <phoneticPr fontId="2" type="noConversion"/>
  </si>
  <si>
    <t>미처분이익잉여금</t>
    <phoneticPr fontId="2" type="noConversion"/>
  </si>
  <si>
    <t>비유동 자 산</t>
    <phoneticPr fontId="2" type="noConversion"/>
  </si>
  <si>
    <t>업무용토지</t>
    <phoneticPr fontId="2" type="noConversion"/>
  </si>
  <si>
    <t xml:space="preserve">  라</t>
    <phoneticPr fontId="2" type="noConversion"/>
  </si>
  <si>
    <t>공 동 사 업 투 자 금</t>
  </si>
  <si>
    <t>장기대여금</t>
    <phoneticPr fontId="2" type="noConversion"/>
  </si>
  <si>
    <t>(신용)수익합계</t>
    <phoneticPr fontId="2" type="noConversion"/>
  </si>
  <si>
    <t>(일반)수익합계</t>
    <phoneticPr fontId="2" type="noConversion"/>
  </si>
  <si>
    <t>(신용)비용합계</t>
    <phoneticPr fontId="2" type="noConversion"/>
  </si>
  <si>
    <t>(일반)비용합계</t>
    <phoneticPr fontId="2" type="noConversion"/>
  </si>
  <si>
    <t xml:space="preserve">가 </t>
    <phoneticPr fontId="2" type="noConversion"/>
  </si>
  <si>
    <t>대출채권평가 및 처분이익</t>
    <phoneticPr fontId="2" type="noConversion"/>
  </si>
  <si>
    <t>외환거래이익</t>
    <phoneticPr fontId="2" type="noConversion"/>
  </si>
  <si>
    <t>전자금융수수료</t>
    <phoneticPr fontId="2" type="noConversion"/>
  </si>
  <si>
    <t>기타영업수익</t>
    <phoneticPr fontId="2" type="noConversion"/>
  </si>
  <si>
    <t>매도가능증권처분이익(일반)</t>
    <phoneticPr fontId="2" type="noConversion"/>
  </si>
  <si>
    <t>만기보유증권처분이익(일반)</t>
    <phoneticPr fontId="2" type="noConversion"/>
  </si>
  <si>
    <t>상각채권매각이익</t>
    <phoneticPr fontId="2" type="noConversion"/>
  </si>
  <si>
    <t>농작물보험사업영업수익</t>
    <phoneticPr fontId="2" type="noConversion"/>
  </si>
  <si>
    <t>채무면제이익</t>
    <phoneticPr fontId="2" type="noConversion"/>
  </si>
  <si>
    <t>유가증권평가 및 처분손실</t>
    <phoneticPr fontId="2" type="noConversion"/>
  </si>
  <si>
    <t>외 화 환 산 손 실(일반)</t>
    <phoneticPr fontId="2" type="noConversion"/>
  </si>
  <si>
    <t>(구)투자유가증권처분손실(일반)</t>
    <phoneticPr fontId="2" type="noConversion"/>
  </si>
  <si>
    <t>대손상각비</t>
    <phoneticPr fontId="2" type="noConversion"/>
  </si>
  <si>
    <t>외환거래손실</t>
    <phoneticPr fontId="2" type="noConversion"/>
  </si>
  <si>
    <t>외환거래손실</t>
    <phoneticPr fontId="2" type="noConversion"/>
  </si>
  <si>
    <t>외환환산손실</t>
    <phoneticPr fontId="2" type="noConversion"/>
  </si>
  <si>
    <t>수수료비용</t>
    <phoneticPr fontId="2" type="noConversion"/>
  </si>
  <si>
    <t>기타영업비용</t>
    <phoneticPr fontId="2" type="noConversion"/>
  </si>
  <si>
    <t>기타영업비용</t>
    <phoneticPr fontId="2" type="noConversion"/>
  </si>
  <si>
    <t>재해손실</t>
    <phoneticPr fontId="2" type="noConversion"/>
  </si>
  <si>
    <t>수탁가공원가</t>
    <phoneticPr fontId="2" type="noConversion"/>
  </si>
  <si>
    <t>농작물보험 사 업 영 업 비 용</t>
    <phoneticPr fontId="2" type="noConversion"/>
  </si>
  <si>
    <t>(법인세효과:             원)</t>
    <phoneticPr fontId="2" type="noConversion"/>
  </si>
  <si>
    <t>Ⅲ.</t>
    <phoneticPr fontId="2" type="noConversion"/>
  </si>
  <si>
    <t>일반퇴직급여</t>
    <phoneticPr fontId="2" type="noConversion"/>
  </si>
  <si>
    <t>일반퇴직급여</t>
    <phoneticPr fontId="2" type="noConversion"/>
  </si>
  <si>
    <t>특별퇴직급여</t>
    <phoneticPr fontId="2" type="noConversion"/>
  </si>
  <si>
    <t>기본주당계속사업손익</t>
    <phoneticPr fontId="2" type="noConversion"/>
  </si>
  <si>
    <t>(일반회계)</t>
    <phoneticPr fontId="2" type="noConversion"/>
  </si>
  <si>
    <t>Ⅰ.</t>
    <phoneticPr fontId="2" type="noConversion"/>
  </si>
  <si>
    <t>(1)</t>
    <phoneticPr fontId="2" type="noConversion"/>
  </si>
  <si>
    <t>예수금</t>
    <phoneticPr fontId="2" type="noConversion"/>
  </si>
  <si>
    <t>수탁수매예수금</t>
    <phoneticPr fontId="2" type="noConversion"/>
  </si>
  <si>
    <t>자금수수계정</t>
    <phoneticPr fontId="2" type="noConversion"/>
  </si>
  <si>
    <t>잡부채</t>
    <phoneticPr fontId="2" type="noConversion"/>
  </si>
  <si>
    <t>단기매도가능증권</t>
    <phoneticPr fontId="2" type="noConversion"/>
  </si>
  <si>
    <t>비 유 동 부 채</t>
    <phoneticPr fontId="2" type="noConversion"/>
  </si>
  <si>
    <t>(2)</t>
    <phoneticPr fontId="2" type="noConversion"/>
  </si>
  <si>
    <t>(차 입 금 대 충)</t>
    <phoneticPr fontId="2" type="noConversion"/>
  </si>
  <si>
    <t>(재고자산평가손실누계액)</t>
    <phoneticPr fontId="2" type="noConversion"/>
  </si>
  <si>
    <t>(재고자산평가손실누계액)</t>
    <phoneticPr fontId="2" type="noConversion"/>
  </si>
  <si>
    <t>(퇴 직 금 운 용 자 산)</t>
    <phoneticPr fontId="2" type="noConversion"/>
  </si>
  <si>
    <t>비유동자산</t>
    <phoneticPr fontId="2" type="noConversion"/>
  </si>
  <si>
    <t>계통출자금</t>
    <phoneticPr fontId="2" type="noConversion"/>
  </si>
  <si>
    <t>지분법적용투자주식</t>
    <phoneticPr fontId="2" type="noConversion"/>
  </si>
  <si>
    <t>장기매도가능증권</t>
    <phoneticPr fontId="2" type="noConversion"/>
  </si>
  <si>
    <t>(2)</t>
    <phoneticPr fontId="2" type="noConversion"/>
  </si>
  <si>
    <t>Ⅲ. 자  본  조  정</t>
    <phoneticPr fontId="2" type="noConversion"/>
  </si>
  <si>
    <t>탈퇴지분선급금</t>
    <phoneticPr fontId="2" type="noConversion"/>
  </si>
  <si>
    <t>우선출자매입</t>
    <phoneticPr fontId="2" type="noConversion"/>
  </si>
  <si>
    <t>Ⅳ. 기타포괄손익누계액</t>
    <phoneticPr fontId="2" type="noConversion"/>
  </si>
  <si>
    <t>(또는 매도가능증권평가손실)</t>
    <phoneticPr fontId="2" type="noConversion"/>
  </si>
  <si>
    <t>(또는 부의지분법자본변동)</t>
    <phoneticPr fontId="2" type="noConversion"/>
  </si>
  <si>
    <t>ⅴ. 이   익   잉   여   금</t>
    <phoneticPr fontId="2" type="noConversion"/>
  </si>
  <si>
    <t>가.사  업  준  비  금</t>
    <phoneticPr fontId="2" type="noConversion"/>
  </si>
  <si>
    <t>나. 사업활성화적립금</t>
    <phoneticPr fontId="2" type="noConversion"/>
  </si>
  <si>
    <t>(또는 전기이월결손금)</t>
    <phoneticPr fontId="2" type="noConversion"/>
  </si>
  <si>
    <t>자 본 합 계</t>
    <phoneticPr fontId="2" type="noConversion"/>
  </si>
  <si>
    <t>사 용 수 익 기  부 자 산</t>
    <phoneticPr fontId="2" type="noConversion"/>
  </si>
  <si>
    <t>임차권리금</t>
    <phoneticPr fontId="2" type="noConversion"/>
  </si>
  <si>
    <t>기타비유동자산</t>
    <phoneticPr fontId="2" type="noConversion"/>
  </si>
  <si>
    <t>자산처분미수금</t>
    <phoneticPr fontId="2" type="noConversion"/>
  </si>
  <si>
    <t>장기미수금</t>
    <phoneticPr fontId="2" type="noConversion"/>
  </si>
  <si>
    <t>불일치금액</t>
    <phoneticPr fontId="2" type="noConversion"/>
  </si>
  <si>
    <t>신용회계비신용사업계정
(플러스금액일경우)</t>
    <phoneticPr fontId="2" type="noConversion"/>
  </si>
  <si>
    <t>당기순이익</t>
    <phoneticPr fontId="2" type="noConversion"/>
  </si>
  <si>
    <t>(구)투자유가증권이자</t>
    <phoneticPr fontId="2" type="noConversion"/>
  </si>
  <si>
    <t>유가증권평가 및 처분이익</t>
    <phoneticPr fontId="2" type="noConversion"/>
  </si>
  <si>
    <t>(구)투자유가증권처분이익</t>
    <phoneticPr fontId="2" type="noConversion"/>
  </si>
  <si>
    <t>Ⅶ. 영   업   외   수   익</t>
    <phoneticPr fontId="2" type="noConversion"/>
  </si>
  <si>
    <t>다. 기   타   수   익</t>
    <phoneticPr fontId="2" type="noConversion"/>
  </si>
  <si>
    <t xml:space="preserve"> </t>
    <phoneticPr fontId="2" type="noConversion"/>
  </si>
  <si>
    <t>Ⅹ. 계속사업손익법인세비용</t>
    <phoneticPr fontId="2" type="noConversion"/>
  </si>
  <si>
    <t>ⅩⅠ. 계    속    사    업    손    익</t>
    <phoneticPr fontId="2" type="noConversion"/>
  </si>
  <si>
    <t>(4)</t>
    <phoneticPr fontId="2" type="noConversion"/>
  </si>
  <si>
    <t>ⅩⅡ. 중    단    사    업    손    익</t>
    <phoneticPr fontId="2" type="noConversion"/>
  </si>
  <si>
    <t>농작물보험비용</t>
    <phoneticPr fontId="2" type="noConversion"/>
  </si>
  <si>
    <t>판매비와관리비</t>
    <phoneticPr fontId="2" type="noConversion"/>
  </si>
  <si>
    <t>ⅩⅢ . 당  기  순  손  익</t>
    <phoneticPr fontId="2" type="noConversion"/>
  </si>
  <si>
    <t>ⅩⅣ . 주    당    손    익</t>
    <phoneticPr fontId="2" type="noConversion"/>
  </si>
  <si>
    <t>특별퇴직급여</t>
    <phoneticPr fontId="2" type="noConversion"/>
  </si>
  <si>
    <t>기본주당계속사업손익</t>
    <phoneticPr fontId="2" type="noConversion"/>
  </si>
  <si>
    <t>기본주당순손익</t>
    <phoneticPr fontId="2" type="noConversion"/>
  </si>
  <si>
    <t>(신용회계)</t>
    <phoneticPr fontId="2" type="noConversion"/>
  </si>
  <si>
    <t>(7)</t>
    <phoneticPr fontId="2" type="noConversion"/>
  </si>
  <si>
    <t>단기매매증권이자</t>
    <phoneticPr fontId="2" type="noConversion"/>
  </si>
  <si>
    <t>특별퇴직급여</t>
    <phoneticPr fontId="2" type="noConversion"/>
  </si>
  <si>
    <t>(구)투자유가증권이자</t>
    <phoneticPr fontId="2" type="noConversion"/>
  </si>
  <si>
    <t>대출금이자</t>
    <phoneticPr fontId="2" type="noConversion"/>
  </si>
  <si>
    <t>전산비용</t>
  </si>
  <si>
    <t>매도가능증권이자</t>
    <phoneticPr fontId="2" type="noConversion"/>
  </si>
  <si>
    <t>감가상각비</t>
  </si>
  <si>
    <t>만기보유증권이자</t>
    <phoneticPr fontId="2" type="noConversion"/>
  </si>
  <si>
    <t>무형자산상각비</t>
  </si>
  <si>
    <t>일반사업자금이자수익</t>
    <phoneticPr fontId="2" type="noConversion"/>
  </si>
  <si>
    <t>유가증권평가 및 처분이익</t>
    <phoneticPr fontId="2" type="noConversion"/>
  </si>
  <si>
    <t>영업손익</t>
    <phoneticPr fontId="2" type="noConversion"/>
  </si>
  <si>
    <t>(구)투자유가증권처분이익</t>
    <phoneticPr fontId="2" type="noConversion"/>
  </si>
  <si>
    <t>지 분 법 이 익</t>
    <phoneticPr fontId="2" type="noConversion"/>
  </si>
  <si>
    <t>(구)투자유가증권감액손실환입</t>
    <phoneticPr fontId="2" type="noConversion"/>
  </si>
  <si>
    <t>보조금수익</t>
    <phoneticPr fontId="2" type="noConversion"/>
  </si>
  <si>
    <t>대출채권평가 및 처분이익</t>
    <phoneticPr fontId="2" type="noConversion"/>
  </si>
  <si>
    <t>퇴직금운용자산이익</t>
    <phoneticPr fontId="2" type="noConversion"/>
  </si>
  <si>
    <t>대손충당금환입액</t>
    <phoneticPr fontId="2" type="noConversion"/>
  </si>
  <si>
    <t>상각채권추심익</t>
    <phoneticPr fontId="2" type="noConversion"/>
  </si>
  <si>
    <t>대출채권매각이익</t>
    <phoneticPr fontId="2" type="noConversion"/>
  </si>
  <si>
    <t>(4)</t>
    <phoneticPr fontId="2" type="noConversion"/>
  </si>
  <si>
    <t>일반사업자산합계</t>
    <phoneticPr fontId="2" type="noConversion"/>
  </si>
  <si>
    <t>신용사업자산합계</t>
    <phoneticPr fontId="2" type="noConversion"/>
  </si>
  <si>
    <t>전기오류수정이익</t>
    <phoneticPr fontId="2" type="noConversion"/>
  </si>
  <si>
    <t>수수료수익</t>
    <phoneticPr fontId="2" type="noConversion"/>
  </si>
  <si>
    <t>수입수수료</t>
    <phoneticPr fontId="2" type="noConversion"/>
  </si>
  <si>
    <t>지분법적용투자주식처분이익</t>
    <phoneticPr fontId="2" type="noConversion"/>
  </si>
  <si>
    <t>전자금융수수료</t>
    <phoneticPr fontId="2" type="noConversion"/>
  </si>
  <si>
    <t>신용카드수탁취급수수료</t>
    <phoneticPr fontId="2" type="noConversion"/>
  </si>
  <si>
    <t>기타공통관리비배분수익</t>
    <phoneticPr fontId="2" type="noConversion"/>
  </si>
  <si>
    <t>기타수입수수료</t>
    <phoneticPr fontId="2" type="noConversion"/>
  </si>
  <si>
    <t>자산수증이익</t>
    <phoneticPr fontId="2" type="noConversion"/>
  </si>
  <si>
    <t>(6)</t>
    <phoneticPr fontId="2" type="noConversion"/>
  </si>
  <si>
    <t>배당금수익</t>
    <phoneticPr fontId="2" type="noConversion"/>
  </si>
  <si>
    <t>(7)</t>
    <phoneticPr fontId="2" type="noConversion"/>
  </si>
  <si>
    <t>신탁예치금처분이익</t>
    <phoneticPr fontId="2" type="noConversion"/>
  </si>
  <si>
    <t>신탁예치금평가이익</t>
    <phoneticPr fontId="2" type="noConversion"/>
  </si>
  <si>
    <t>Ⅵ.</t>
    <phoneticPr fontId="2" type="noConversion"/>
  </si>
  <si>
    <t>기타잡수익</t>
    <phoneticPr fontId="2" type="noConversion"/>
  </si>
  <si>
    <t>지 분 법 손 실</t>
    <phoneticPr fontId="2" type="noConversion"/>
  </si>
  <si>
    <t>(1)</t>
    <phoneticPr fontId="2" type="noConversion"/>
  </si>
  <si>
    <t>퇴직금운용자산손실</t>
    <phoneticPr fontId="2" type="noConversion"/>
  </si>
  <si>
    <t>일반사업자금이자비용</t>
    <phoneticPr fontId="2" type="noConversion"/>
  </si>
  <si>
    <t>전기오류수정손실</t>
    <phoneticPr fontId="2" type="noConversion"/>
  </si>
  <si>
    <t>유가증권평가 및 처분손실</t>
    <phoneticPr fontId="2" type="noConversion"/>
  </si>
  <si>
    <t>기부금</t>
    <phoneticPr fontId="2" type="noConversion"/>
  </si>
  <si>
    <t>단기매매증권처분손실</t>
    <phoneticPr fontId="2" type="noConversion"/>
  </si>
  <si>
    <t>내부비용</t>
    <phoneticPr fontId="2" type="noConversion"/>
  </si>
  <si>
    <t>매도가능증권처분손실</t>
    <phoneticPr fontId="2" type="noConversion"/>
  </si>
  <si>
    <r>
      <t>(구</t>
    </r>
    <r>
      <rPr>
        <sz val="10"/>
        <rFont val="돋움"/>
        <family val="3"/>
        <charset val="129"/>
      </rPr>
      <t>)투자유가증권처분손실</t>
    </r>
    <phoneticPr fontId="2" type="noConversion"/>
  </si>
  <si>
    <t>재해손실</t>
    <phoneticPr fontId="2" type="noConversion"/>
  </si>
  <si>
    <t>기타영업외비용</t>
    <phoneticPr fontId="2" type="noConversion"/>
  </si>
  <si>
    <t>공통관리비분담비용</t>
    <phoneticPr fontId="2" type="noConversion"/>
  </si>
  <si>
    <t xml:space="preserve">(구)투자유가증권감액손실 </t>
    <phoneticPr fontId="2" type="noConversion"/>
  </si>
  <si>
    <t>기타분담비용</t>
    <phoneticPr fontId="2" type="noConversion"/>
  </si>
  <si>
    <t>(3)</t>
    <phoneticPr fontId="2" type="noConversion"/>
  </si>
  <si>
    <t>대출채권평가 및 처분손실</t>
    <phoneticPr fontId="2" type="noConversion"/>
  </si>
  <si>
    <t>교육지원사업전출</t>
    <phoneticPr fontId="2" type="noConversion"/>
  </si>
  <si>
    <t>대손상각비</t>
    <phoneticPr fontId="2" type="noConversion"/>
  </si>
  <si>
    <t>신용사업회계법인세비용차감전계속사업손익</t>
    <phoneticPr fontId="2" type="noConversion"/>
  </si>
  <si>
    <t>대출채권매각손실</t>
    <phoneticPr fontId="2" type="noConversion"/>
  </si>
  <si>
    <t>계속사업손익법인세비용</t>
    <phoneticPr fontId="2" type="noConversion"/>
  </si>
  <si>
    <t>계속사업손익법인세비용</t>
    <phoneticPr fontId="2" type="noConversion"/>
  </si>
  <si>
    <t>외화환산손실</t>
    <phoneticPr fontId="2" type="noConversion"/>
  </si>
  <si>
    <t>(구)투자유가증권감액손실환입</t>
    <phoneticPr fontId="2" type="noConversion"/>
  </si>
  <si>
    <t>다</t>
    <phoneticPr fontId="2" type="noConversion"/>
  </si>
  <si>
    <t>대손충당금환입액</t>
    <phoneticPr fontId="2" type="noConversion"/>
  </si>
  <si>
    <t>단기매매증권처분이익(일반)</t>
    <phoneticPr fontId="2" type="noConversion"/>
  </si>
  <si>
    <t>대출채권매각이익</t>
    <phoneticPr fontId="2" type="noConversion"/>
  </si>
  <si>
    <t>단기매매증권평가이익(일반)</t>
    <phoneticPr fontId="2" type="noConversion"/>
  </si>
  <si>
    <t>라</t>
    <phoneticPr fontId="2" type="noConversion"/>
  </si>
  <si>
    <t>외 환 차 익(일반)</t>
    <phoneticPr fontId="2" type="noConversion"/>
  </si>
  <si>
    <t>외화환산이익</t>
    <phoneticPr fontId="2" type="noConversion"/>
  </si>
  <si>
    <t>외 화 환 산 이 익(일반)</t>
    <phoneticPr fontId="2" type="noConversion"/>
  </si>
  <si>
    <t>외환차익</t>
    <phoneticPr fontId="2" type="noConversion"/>
  </si>
  <si>
    <t>지 분 법 이 익</t>
    <phoneticPr fontId="2" type="noConversion"/>
  </si>
  <si>
    <t>수수료수익</t>
    <phoneticPr fontId="2" type="noConversion"/>
  </si>
  <si>
    <t>(구)투자유가증권처분이익(일반)</t>
    <phoneticPr fontId="2" type="noConversion"/>
  </si>
  <si>
    <t>수입수수료</t>
    <phoneticPr fontId="2" type="noConversion"/>
  </si>
  <si>
    <t>(구)투자유가증권감액손실환입(일반)</t>
    <phoneticPr fontId="2" type="noConversion"/>
  </si>
  <si>
    <t>기타수입수수료</t>
    <phoneticPr fontId="2" type="noConversion"/>
  </si>
  <si>
    <t>바</t>
    <phoneticPr fontId="2" type="noConversion"/>
  </si>
  <si>
    <t>사</t>
    <phoneticPr fontId="2" type="noConversion"/>
  </si>
  <si>
    <t>기타영업수익</t>
    <phoneticPr fontId="2" type="noConversion"/>
  </si>
  <si>
    <t>신탁예치금처분이익</t>
    <phoneticPr fontId="2" type="noConversion"/>
  </si>
  <si>
    <t>신탁예치금평가이익</t>
    <phoneticPr fontId="2" type="noConversion"/>
  </si>
  <si>
    <t>원가차익</t>
    <phoneticPr fontId="2" type="noConversion"/>
  </si>
  <si>
    <t>전기오류수정이익</t>
    <phoneticPr fontId="2" type="noConversion"/>
  </si>
  <si>
    <t>(3)</t>
    <phoneticPr fontId="2" type="noConversion"/>
  </si>
  <si>
    <t>상각채권매각이익</t>
    <phoneticPr fontId="2" type="noConversion"/>
  </si>
  <si>
    <t>자산수증이익</t>
    <phoneticPr fontId="2" type="noConversion"/>
  </si>
  <si>
    <t xml:space="preserve">농작물보험수익 </t>
    <phoneticPr fontId="2" type="noConversion"/>
  </si>
  <si>
    <t>공동사업배분수익</t>
    <phoneticPr fontId="2" type="noConversion"/>
  </si>
  <si>
    <t>지 분 법 손 실</t>
    <phoneticPr fontId="2" type="noConversion"/>
  </si>
  <si>
    <t xml:space="preserve">(구)투자유가증권감액손실(일반) </t>
    <phoneticPr fontId="2" type="noConversion"/>
  </si>
  <si>
    <t>(통      합)</t>
    <phoneticPr fontId="2" type="noConversion"/>
  </si>
  <si>
    <t>요  약   손  익   현  황</t>
    <phoneticPr fontId="2" type="noConversion"/>
  </si>
  <si>
    <t>기준일  :</t>
    <phoneticPr fontId="2" type="noConversion"/>
  </si>
  <si>
    <t>사무소명</t>
    <phoneticPr fontId="2" type="noConversion"/>
  </si>
  <si>
    <t>약식 재무제표</t>
    <phoneticPr fontId="2" type="noConversion"/>
  </si>
  <si>
    <t>손    익    계    산    서</t>
    <phoneticPr fontId="2" type="noConversion"/>
  </si>
  <si>
    <t>요 약 재 무 상 태 표</t>
    <phoneticPr fontId="2" type="noConversion"/>
  </si>
  <si>
    <t xml:space="preserve">1.  작성방법 및 절차 </t>
    <phoneticPr fontId="2" type="noConversion"/>
  </si>
  <si>
    <t>총자산</t>
    <phoneticPr fontId="2" type="noConversion"/>
  </si>
  <si>
    <t xml:space="preserve">  - 현행 대손충당금 설정 계정과목 : 상호금융대출대손충당금(146101), 정책대출대손충당금(146102), 신용카드대손충당금(146103), </t>
    <phoneticPr fontId="2" type="noConversion"/>
  </si>
  <si>
    <t xml:space="preserve">  - 가지급금, 미수금 관련 대손충당금 금액이 모두 기타채권대손충당금(146111)계정에 포함되어 있어 자동 분류에 어려움이 있는 바,</t>
    <phoneticPr fontId="2" type="noConversion"/>
  </si>
  <si>
    <t xml:space="preserve">     사모사채대손충당금(146104), 매입외환대손충당금(146105), 보험대출대손충당금(146106), 기타채권대손충당금(146111)</t>
    <phoneticPr fontId="2" type="noConversion"/>
  </si>
  <si>
    <r>
      <t xml:space="preserve">     본 서식에는 불가피하게 상호금융대출금 차감항목인 대손충당금(146101+146104+</t>
    </r>
    <r>
      <rPr>
        <sz val="12"/>
        <color indexed="10"/>
        <rFont val="돋움"/>
        <family val="3"/>
        <charset val="129"/>
      </rPr>
      <t>146111</t>
    </r>
    <r>
      <rPr>
        <sz val="12"/>
        <rFont val="돋움"/>
        <family val="3"/>
        <charset val="129"/>
      </rPr>
      <t>)에 포함 하였음</t>
    </r>
    <phoneticPr fontId="2" type="noConversion"/>
  </si>
  <si>
    <r>
      <t xml:space="preserve">     대손충당금 금액을 확인한 후, 기타의당좌자산 대손충당금에서 차감하여 각 해당 항목에 있는 대손충당금란에 </t>
    </r>
    <r>
      <rPr>
        <sz val="12"/>
        <color indexed="10"/>
        <rFont val="돋움"/>
        <family val="3"/>
        <charset val="129"/>
      </rPr>
      <t>수기로 입력</t>
    </r>
    <phoneticPr fontId="2" type="noConversion"/>
  </si>
  <si>
    <t xml:space="preserve">  - 수탁사업미수금, 선급금, 미수금, 가지급금, 장단기대여금, 장기미수금, 협동카드계정 관련 대손충당금 금액이 모두 </t>
    <phoneticPr fontId="2" type="noConversion"/>
  </si>
  <si>
    <t xml:space="preserve">     기타채권대손충당금(244121) 계정에 포함되어 있어 자동 분류에 어려움이 있는 바, 본 서식에는 불가피하게 기타의당좌자산 </t>
    <phoneticPr fontId="2" type="noConversion"/>
  </si>
  <si>
    <r>
      <t xml:space="preserve">     차감항목인 기타채권대손충당금(</t>
    </r>
    <r>
      <rPr>
        <sz val="12"/>
        <color indexed="10"/>
        <rFont val="돋움"/>
        <family val="3"/>
        <charset val="129"/>
      </rPr>
      <t>244121</t>
    </r>
    <r>
      <rPr>
        <sz val="12"/>
        <rFont val="돋움"/>
        <family val="3"/>
        <charset val="129"/>
      </rPr>
      <t>)에 포함 하였음</t>
    </r>
    <phoneticPr fontId="2" type="noConversion"/>
  </si>
  <si>
    <t xml:space="preserve">  - 대손충당금적립대상과목 : 외상매출금, (여신성)선급금, 수탁사업미수금, 미수금, 단기대여금, 장기대여금, 장기미수금, 협동카드계정,</t>
    <phoneticPr fontId="2" type="noConversion"/>
  </si>
  <si>
    <r>
      <t xml:space="preserve">3. 당기 및 전기의 해당년월일과 기수를 입력함. 단, 형식은 반드시 "예) </t>
    </r>
    <r>
      <rPr>
        <sz val="11"/>
        <color indexed="10"/>
        <rFont val="돋움"/>
        <family val="3"/>
        <charset val="129"/>
      </rPr>
      <t>2014-06-30"</t>
    </r>
    <r>
      <rPr>
        <sz val="11"/>
        <rFont val="돋움"/>
        <family val="3"/>
        <charset val="129"/>
      </rPr>
      <t>으로 입력함.</t>
    </r>
    <phoneticPr fontId="2" type="noConversion"/>
  </si>
  <si>
    <t>(형식:2014-06-30)</t>
    <phoneticPr fontId="2" type="noConversion"/>
  </si>
  <si>
    <r>
      <t xml:space="preserve">     하단에 있는 대손충당금란에 </t>
    </r>
    <r>
      <rPr>
        <sz val="12"/>
        <color indexed="10"/>
        <rFont val="돋움"/>
        <family val="3"/>
        <charset val="129"/>
      </rPr>
      <t>수기로 입력</t>
    </r>
    <phoneticPr fontId="2" type="noConversion"/>
  </si>
  <si>
    <t xml:space="preserve">     (기타의당좌자산의 잔액이 차감항목인 대손충당금 잔액보다 부족하지 않도록 위와 같이 조치) </t>
    <phoneticPr fontId="2" type="noConversion"/>
  </si>
  <si>
    <r>
      <t xml:space="preserve">○ 본 산식 및 서식은 </t>
    </r>
    <r>
      <rPr>
        <b/>
        <sz val="12"/>
        <color indexed="48"/>
        <rFont val="돋움"/>
        <family val="3"/>
        <charset val="129"/>
      </rPr>
      <t xml:space="preserve"> </t>
    </r>
    <r>
      <rPr>
        <b/>
        <u/>
        <sz val="12"/>
        <color indexed="12"/>
        <rFont val="돋움"/>
        <family val="3"/>
        <charset val="129"/>
      </rPr>
      <t>'14. 6월말</t>
    </r>
    <r>
      <rPr>
        <sz val="12"/>
        <rFont val="돋움"/>
        <family val="3"/>
        <charset val="129"/>
      </rPr>
      <t>까지의 계정과목 신설내용을 반영하였음</t>
    </r>
    <phoneticPr fontId="2" type="noConversion"/>
  </si>
  <si>
    <t xml:space="preserve">   ｛&lt;미수수익환출(283600)-공제미수수익환출(283609) - 농작물보험미수수익환출(283610)&gt;}을</t>
    <phoneticPr fontId="2" type="noConversion"/>
  </si>
  <si>
    <t xml:space="preserve">  - 현행 대손충당금 설정 계정과목 : 외상매출금대손충당금(244101), 공제대출대손충당금(244102), 기타채권대손충당금(244121)</t>
    <phoneticPr fontId="2" type="noConversion"/>
  </si>
  <si>
    <t xml:space="preserve">     공제대출금, 가지급금(소송및법적절차비용, 사고피해금및수습비, 화재공제료)</t>
    <phoneticPr fontId="2" type="noConversion"/>
  </si>
  <si>
    <t>재무상태표·손익계산서 작성 방법</t>
    <phoneticPr fontId="2" type="noConversion"/>
  </si>
  <si>
    <r>
      <t>○ 프로그램 사용전 반드시 (</t>
    </r>
    <r>
      <rPr>
        <b/>
        <sz val="12"/>
        <color indexed="10"/>
        <rFont val="돋움"/>
        <family val="3"/>
        <charset val="129"/>
      </rPr>
      <t>붙임 - F/P, P/L 서식</t>
    </r>
    <r>
      <rPr>
        <b/>
        <sz val="12"/>
        <rFont val="돋움"/>
        <family val="3"/>
        <charset val="129"/>
      </rPr>
      <t xml:space="preserve">)의 엑셀만 남기고 모든 엑셀파일을 종료함  </t>
    </r>
    <phoneticPr fontId="2" type="noConversion"/>
  </si>
  <si>
    <t>협동조합</t>
    <phoneticPr fontId="2" type="noConversion"/>
  </si>
  <si>
    <r>
      <t>2. 사무소명은 'ㅇㅇㅇ농업', 'ㅇㅇㅇ축산업'까지 입력 '예)</t>
    </r>
    <r>
      <rPr>
        <b/>
        <sz val="11"/>
        <color indexed="10"/>
        <rFont val="돋움"/>
        <family val="3"/>
        <charset val="129"/>
      </rPr>
      <t xml:space="preserve"> 오송농업협동조합--&gt;오송농업, 포천축산업협동조합--&gt;포천축산업</t>
    </r>
    <phoneticPr fontId="2" type="noConversion"/>
  </si>
  <si>
    <r>
      <t>4. 각 잔액시산표 및 손익내역표를 조회(</t>
    </r>
    <r>
      <rPr>
        <b/>
        <sz val="11"/>
        <color indexed="10"/>
        <rFont val="돋움"/>
        <family val="3"/>
        <charset val="129"/>
      </rPr>
      <t xml:space="preserve">단위 : 천원, </t>
    </r>
    <r>
      <rPr>
        <b/>
        <u/>
        <sz val="11"/>
        <color indexed="10"/>
        <rFont val="돋움"/>
        <family val="3"/>
        <charset val="129"/>
      </rPr>
      <t>보정구분 : 시점결산보정후</t>
    </r>
    <r>
      <rPr>
        <b/>
        <sz val="11"/>
        <color indexed="10"/>
        <rFont val="돋움"/>
        <family val="3"/>
        <charset val="129"/>
      </rPr>
      <t xml:space="preserve">, </t>
    </r>
    <r>
      <rPr>
        <b/>
        <u/>
        <sz val="11"/>
        <color indexed="10"/>
        <rFont val="돋움"/>
        <family val="3"/>
        <charset val="129"/>
      </rPr>
      <t xml:space="preserve">조회유형 : </t>
    </r>
    <r>
      <rPr>
        <b/>
        <u/>
        <sz val="9.35"/>
        <color indexed="10"/>
        <rFont val="돋움"/>
        <family val="3"/>
        <charset val="129"/>
      </rPr>
      <t>세목, 전계정</t>
    </r>
    <r>
      <rPr>
        <sz val="11"/>
        <rFont val="돋움"/>
        <family val="3"/>
        <charset val="129"/>
      </rPr>
      <t>)한 후 엑셀전환 함. (인쇄를 하면 해당 화면에 엑셀전환 버튼이 있음)</t>
    </r>
    <phoneticPr fontId="2" type="noConversion"/>
  </si>
  <si>
    <r>
      <t xml:space="preserve"> </t>
    </r>
    <r>
      <rPr>
        <b/>
        <sz val="12"/>
        <color indexed="10"/>
        <rFont val="돋움"/>
        <family val="3"/>
        <charset val="129"/>
      </rPr>
      <t xml:space="preserve">  </t>
    </r>
    <r>
      <rPr>
        <b/>
        <sz val="12"/>
        <color indexed="10"/>
        <rFont val="맑은 고딕"/>
        <family val="3"/>
        <charset val="129"/>
      </rPr>
      <t>★★</t>
    </r>
    <r>
      <rPr>
        <b/>
        <sz val="12"/>
        <color indexed="10"/>
        <rFont val="돋움"/>
        <family val="3"/>
        <charset val="129"/>
      </rPr>
      <t xml:space="preserve"> 보정구분 : </t>
    </r>
    <r>
      <rPr>
        <b/>
        <sz val="14"/>
        <color indexed="10"/>
        <rFont val="HY헤드라인M"/>
        <family val="1"/>
        <charset val="129"/>
      </rPr>
      <t>3.시점결산보정후</t>
    </r>
    <r>
      <rPr>
        <b/>
        <sz val="12"/>
        <color indexed="10"/>
        <rFont val="돋움"/>
        <family val="3"/>
        <charset val="129"/>
      </rPr>
      <t>(잔액시산표, 손익내역표 모두 시점결산 보정후로 조회) - 조회유형 : 세목까지, 전계정 ★★</t>
    </r>
    <phoneticPr fontId="2" type="noConversion"/>
  </si>
  <si>
    <t>○ 본자료는 본지점 합산잔액을 기초로 작성하였음(지점 자체분은 내부상호관련계수의 불일치로 합산이 맞지 않음)</t>
    <phoneticPr fontId="2" type="noConversion"/>
  </si>
  <si>
    <r>
      <t xml:space="preserve">○ 본 산식 및 서식은 </t>
    </r>
    <r>
      <rPr>
        <b/>
        <u/>
        <sz val="12"/>
        <rFont val="돋움"/>
        <family val="3"/>
        <charset val="129"/>
      </rPr>
      <t>본지점 합산분</t>
    </r>
    <r>
      <rPr>
        <sz val="12"/>
        <rFont val="돋움"/>
        <family val="3"/>
        <charset val="129"/>
      </rPr>
      <t xml:space="preserve">임(본점 자체분, 지점·지소에서 작성할 경우 통합은 일치하지 않음) </t>
    </r>
    <phoneticPr fontId="2" type="noConversion"/>
  </si>
  <si>
    <t>○ 기타자산손상차손누계액(146621, 244651)은 잡자산 항목 차감계정으로 표시</t>
    <phoneticPr fontId="2" type="noConversion"/>
  </si>
  <si>
    <t>○ 농·축협 내부 상호관련계수가 일치하여야 (통합)F/P, P/L이 일치하게 됨</t>
    <phoneticPr fontId="2" type="noConversion"/>
  </si>
  <si>
    <t>* 재무상태표(F/P : statement of financial position), 손익계산서(P/L : profit and loss statement)</t>
    <phoneticPr fontId="2" type="noConversion"/>
  </si>
  <si>
    <t>당기순손익</t>
    <phoneticPr fontId="2" type="noConversion"/>
  </si>
  <si>
    <t xml:space="preserve">   영   업   이   익</t>
    <phoneticPr fontId="2" type="noConversion"/>
  </si>
  <si>
    <t xml:space="preserve">부  채  합  계 </t>
    <phoneticPr fontId="2" type="noConversion"/>
  </si>
  <si>
    <t>자  본  합  계</t>
    <phoneticPr fontId="2" type="noConversion"/>
  </si>
  <si>
    <t>매도가능증권평가이익</t>
    <phoneticPr fontId="2" type="noConversion"/>
  </si>
  <si>
    <t>지분법자본변동</t>
    <phoneticPr fontId="2" type="noConversion"/>
  </si>
  <si>
    <t>지분법자본변동</t>
    <phoneticPr fontId="2" type="noConversion"/>
  </si>
  <si>
    <r>
      <t>○ 본 서식에 의거 작성한 F/P, P/L을 결산보고서 등 자료로 활용</t>
    </r>
    <r>
      <rPr>
        <b/>
        <sz val="12"/>
        <color indexed="10"/>
        <rFont val="돋움"/>
        <family val="3"/>
        <charset val="129"/>
      </rPr>
      <t xml:space="preserve">(전산 지원 F/P, P/L자료는 표준서식이 아니므로 직접활용 불가) </t>
    </r>
    <phoneticPr fontId="2" type="noConversion"/>
  </si>
  <si>
    <t>나. 수  수  료  수  익</t>
    <phoneticPr fontId="2" type="noConversion"/>
  </si>
  <si>
    <t>나. 수  수  료  비  용</t>
    <phoneticPr fontId="2" type="noConversion"/>
  </si>
  <si>
    <t>다. 기   타   비   용</t>
    <phoneticPr fontId="2" type="noConversion"/>
  </si>
  <si>
    <t xml:space="preserve"> V. </t>
    <phoneticPr fontId="2" type="noConversion"/>
  </si>
  <si>
    <t>VI.</t>
    <phoneticPr fontId="2" type="noConversion"/>
  </si>
  <si>
    <t>VII.</t>
    <phoneticPr fontId="2" type="noConversion"/>
  </si>
  <si>
    <t>IV.</t>
    <phoneticPr fontId="2" type="noConversion"/>
  </si>
  <si>
    <t>IX.</t>
    <phoneticPr fontId="2" type="noConversion"/>
  </si>
  <si>
    <t>X.</t>
    <phoneticPr fontId="2" type="noConversion"/>
  </si>
  <si>
    <t xml:space="preserve">   법인세차감전 당기순손익</t>
    <phoneticPr fontId="2" type="noConversion"/>
  </si>
  <si>
    <t xml:space="preserve">   법  인  세  비  용</t>
    <phoneticPr fontId="2" type="noConversion"/>
  </si>
  <si>
    <t xml:space="preserve">   판  매  비  와  관  리  비</t>
    <phoneticPr fontId="2" type="noConversion"/>
  </si>
  <si>
    <t xml:space="preserve">   교  육  지  원  사  업  비</t>
    <phoneticPr fontId="2" type="noConversion"/>
  </si>
  <si>
    <t xml:space="preserve">   영  업  외  수  익</t>
    <phoneticPr fontId="2" type="noConversion"/>
  </si>
  <si>
    <t>VIII.</t>
    <phoneticPr fontId="2" type="noConversion"/>
  </si>
  <si>
    <t xml:space="preserve">   영  업  외  비  용</t>
    <phoneticPr fontId="2" type="noConversion"/>
  </si>
  <si>
    <t>III.</t>
    <phoneticPr fontId="2" type="noConversion"/>
  </si>
  <si>
    <t xml:space="preserve">   매  출  총  이  익</t>
    <phoneticPr fontId="2" type="noConversion"/>
  </si>
  <si>
    <t>XI.</t>
    <phoneticPr fontId="2" type="noConversion"/>
  </si>
  <si>
    <t xml:space="preserve">   법인세차감후 당기순손익</t>
    <phoneticPr fontId="2" type="noConversion"/>
  </si>
  <si>
    <t>홍천축산업</t>
    <phoneticPr fontId="2" type="noConversion"/>
  </si>
  <si>
    <t>현금및예치금</t>
  </si>
  <si>
    <t xml:space="preserve">  (구)중앙회환</t>
  </si>
  <si>
    <t>현금</t>
  </si>
  <si>
    <t xml:space="preserve">    (구)보통예금</t>
  </si>
  <si>
    <t xml:space="preserve">  (통화)</t>
  </si>
  <si>
    <t xml:space="preserve">    (구)저축예금</t>
  </si>
  <si>
    <t xml:space="preserve">  (타점권)</t>
  </si>
  <si>
    <t xml:space="preserve">    (구)당좌예금</t>
  </si>
  <si>
    <t>외국통화</t>
  </si>
  <si>
    <t xml:space="preserve">    (구)가계당좌예금</t>
  </si>
  <si>
    <t xml:space="preserve">  외국통화</t>
  </si>
  <si>
    <t xml:space="preserve">    (구)자유저축예금</t>
  </si>
  <si>
    <t xml:space="preserve">  여행자수표</t>
  </si>
  <si>
    <t>예수금</t>
  </si>
  <si>
    <t>예치금</t>
  </si>
  <si>
    <t>요구불예수금</t>
  </si>
  <si>
    <t>대내예치금</t>
  </si>
  <si>
    <t xml:space="preserve">  보통예탁금</t>
  </si>
  <si>
    <t xml:space="preserve">  상환준비예치금</t>
  </si>
  <si>
    <t xml:space="preserve">  별단예탁금</t>
  </si>
  <si>
    <t xml:space="preserve">  정기예치금</t>
  </si>
  <si>
    <t xml:space="preserve">    자기앞수표발급대전</t>
  </si>
  <si>
    <t xml:space="preserve">    3일이상</t>
  </si>
  <si>
    <t xml:space="preserve">    사고신고담보금</t>
  </si>
  <si>
    <t xml:space="preserve">    15일</t>
  </si>
  <si>
    <t xml:space="preserve">    부도대전</t>
  </si>
  <si>
    <t xml:space="preserve">    1개월</t>
  </si>
  <si>
    <t xml:space="preserve">    추심대금</t>
  </si>
  <si>
    <t xml:space="preserve">    3개월</t>
  </si>
  <si>
    <t xml:space="preserve">    소송비용예치금</t>
  </si>
  <si>
    <t xml:space="preserve">    6개월</t>
  </si>
  <si>
    <t xml:space="preserve">    타행입금불능분및수수료</t>
  </si>
  <si>
    <t xml:space="preserve">    1년</t>
  </si>
  <si>
    <t xml:space="preserve">    일시예수금</t>
  </si>
  <si>
    <t xml:space="preserve">    2년</t>
  </si>
  <si>
    <t xml:space="preserve">    농지대전수납금</t>
  </si>
  <si>
    <t xml:space="preserve">    3년</t>
  </si>
  <si>
    <t xml:space="preserve">    지역개발공채</t>
  </si>
  <si>
    <t xml:space="preserve">    슈퍼예치금1개월</t>
  </si>
  <si>
    <t xml:space="preserve">    행정민원발급비용예치금</t>
  </si>
  <si>
    <t xml:space="preserve">    슈퍼예치금3개월</t>
  </si>
  <si>
    <t xml:space="preserve">    국민연금수납금</t>
  </si>
  <si>
    <t xml:space="preserve">    슈퍼예치금6개월</t>
  </si>
  <si>
    <t xml:space="preserve">    대학등록금</t>
  </si>
  <si>
    <t xml:space="preserve">    슈퍼예치금12개월</t>
  </si>
  <si>
    <t xml:space="preserve">    지방세관련</t>
  </si>
  <si>
    <t xml:space="preserve">    슈퍼예치금24개월</t>
  </si>
  <si>
    <t xml:space="preserve">      지방세관련&lt;지방세수납금&gt;</t>
  </si>
  <si>
    <t xml:space="preserve">    슈퍼예치금36개월</t>
  </si>
  <si>
    <t xml:space="preserve">      지방세관련&lt;타지역지방세&gt;</t>
  </si>
  <si>
    <t xml:space="preserve">    뉴슈퍼예치금1년</t>
  </si>
  <si>
    <t xml:space="preserve">      지방세관련&lt;기타지방세&gt;</t>
  </si>
  <si>
    <t xml:space="preserve">    4년</t>
  </si>
  <si>
    <t xml:space="preserve">      지방세관련&lt;관내차액정산&gt;</t>
  </si>
  <si>
    <t xml:space="preserve">    5년</t>
  </si>
  <si>
    <t xml:space="preserve">      지방세관련&lt;타지차액정산&gt;</t>
  </si>
  <si>
    <t xml:space="preserve">    3년(행복도시)</t>
  </si>
  <si>
    <t xml:space="preserve">    공과금</t>
  </si>
  <si>
    <t xml:space="preserve">    슈퍼예치금48개월</t>
  </si>
  <si>
    <t xml:space="preserve">      공과금&lt;전기요금&gt;</t>
  </si>
  <si>
    <t xml:space="preserve">    슈퍼예치금60개월</t>
  </si>
  <si>
    <t xml:space="preserve">      공과금&lt;전화요금&gt;</t>
  </si>
  <si>
    <t xml:space="preserve">    (구)폐쇄정기예치금</t>
  </si>
  <si>
    <t xml:space="preserve">      공과금&lt;의료보험료&gt;</t>
  </si>
  <si>
    <t xml:space="preserve">  적립식예치금</t>
  </si>
  <si>
    <t xml:space="preserve">      공과금&lt;기타&gt;</t>
  </si>
  <si>
    <t xml:space="preserve">  중앙회타회계예치금</t>
  </si>
  <si>
    <t xml:space="preserve">    대량입금자금</t>
  </si>
  <si>
    <t xml:space="preserve">    신용회계예치금</t>
  </si>
  <si>
    <t xml:space="preserve">      대량입금자금&lt;농협분&gt;</t>
  </si>
  <si>
    <t xml:space="preserve">    신탁회계예치금</t>
  </si>
  <si>
    <t xml:space="preserve">      대량입금자금&lt;타행분&gt;</t>
  </si>
  <si>
    <t xml:space="preserve">    여신관리자금예치금</t>
  </si>
  <si>
    <t xml:space="preserve">      대량입금자금&lt;기타&gt;</t>
  </si>
  <si>
    <t xml:space="preserve">    기타중앙회타회계예치금</t>
  </si>
  <si>
    <t xml:space="preserve">    국민연금보험료</t>
  </si>
  <si>
    <t xml:space="preserve">  일시예치금</t>
  </si>
  <si>
    <t xml:space="preserve">      (구)국민연금보험료&lt;A계좌&gt;</t>
  </si>
  <si>
    <t>대외예치금</t>
  </si>
  <si>
    <t xml:space="preserve">      (구)국민연금보험료&lt;B계좌&gt;</t>
  </si>
  <si>
    <t xml:space="preserve">  타조합예치금</t>
  </si>
  <si>
    <t xml:space="preserve">    도로공사수납자금</t>
  </si>
  <si>
    <t xml:space="preserve">  타금융기관예치금</t>
  </si>
  <si>
    <t xml:space="preserve">      도로공사수납자금&lt;통행료&gt;</t>
  </si>
  <si>
    <t xml:space="preserve">    제1금융기관예치금</t>
  </si>
  <si>
    <t xml:space="preserve">      도로공사수납자금&lt;카드대금&gt;</t>
  </si>
  <si>
    <t xml:space="preserve">    수익증권예치금</t>
  </si>
  <si>
    <t xml:space="preserve">    가상계좌일시예수금</t>
  </si>
  <si>
    <t xml:space="preserve">    기타금융기관예치금</t>
  </si>
  <si>
    <t xml:space="preserve">    사모사채인수대금</t>
  </si>
  <si>
    <t xml:space="preserve">  기타예치금</t>
  </si>
  <si>
    <t xml:space="preserve">    펌뱅킹일시예수금</t>
  </si>
  <si>
    <t xml:space="preserve">    기타예치금</t>
  </si>
  <si>
    <t xml:space="preserve">    위탁판매유가증권수납금</t>
  </si>
  <si>
    <t xml:space="preserve">    (구)외화타점예치금</t>
  </si>
  <si>
    <t xml:space="preserve">    인터넷환전일시예수금</t>
  </si>
  <si>
    <t xml:space="preserve">      (구)외화타점예치금&lt;국내&gt;</t>
  </si>
  <si>
    <t xml:space="preserve">    기타외화별단예탁금</t>
  </si>
  <si>
    <t xml:space="preserve">      (구)외화타점예치금&lt;해외&gt;</t>
  </si>
  <si>
    <t xml:space="preserve">    현금카드결제대금</t>
  </si>
  <si>
    <t xml:space="preserve">  외화예치금</t>
  </si>
  <si>
    <t xml:space="preserve">    VAN자동화기기입금</t>
  </si>
  <si>
    <t xml:space="preserve">    외화예치금(국내)</t>
  </si>
  <si>
    <t xml:space="preserve">    기타별단예탁금</t>
  </si>
  <si>
    <t xml:space="preserve">    외화예치금(해외)</t>
  </si>
  <si>
    <t>저축성예수금</t>
  </si>
  <si>
    <t xml:space="preserve">  (구)상품유가증권</t>
  </si>
  <si>
    <t xml:space="preserve">  자립예탁금</t>
  </si>
  <si>
    <t xml:space="preserve">    (구)상품국채</t>
  </si>
  <si>
    <t xml:space="preserve">    일반</t>
  </si>
  <si>
    <t xml:space="preserve">    (구)상품공채</t>
  </si>
  <si>
    <t xml:space="preserve">    국민주</t>
  </si>
  <si>
    <t xml:space="preserve">      (구)상품공채&lt;공사채&gt;</t>
  </si>
  <si>
    <t xml:space="preserve">  자유저축예탁금</t>
  </si>
  <si>
    <t xml:space="preserve">      (구)상품공채&lt;지방채&gt;</t>
  </si>
  <si>
    <t xml:space="preserve">    (구)상품금융채</t>
  </si>
  <si>
    <t xml:space="preserve">    알짜배기</t>
  </si>
  <si>
    <t xml:space="preserve">    (구)상품회사채</t>
  </si>
  <si>
    <t xml:space="preserve">  기업자유예탁금</t>
  </si>
  <si>
    <t xml:space="preserve">    (구)상품수익증권</t>
  </si>
  <si>
    <t xml:space="preserve">      (구)상품수익증권&lt;개발신탁&gt;</t>
  </si>
  <si>
    <t xml:space="preserve">      (구)상품수익증권&lt;채권형&gt;</t>
  </si>
  <si>
    <t xml:space="preserve">  정기예탁금</t>
  </si>
  <si>
    <t xml:space="preserve">      (구)상품수익증권&lt;혼합형&gt;</t>
  </si>
  <si>
    <t xml:space="preserve">    3월미만</t>
  </si>
  <si>
    <t xml:space="preserve">    (구)기타상품유가증권</t>
  </si>
  <si>
    <t xml:space="preserve">    6월미만</t>
  </si>
  <si>
    <t>유가증권</t>
  </si>
  <si>
    <t xml:space="preserve">    1년미만</t>
  </si>
  <si>
    <t xml:space="preserve">  단기매매증권</t>
  </si>
  <si>
    <t xml:space="preserve">    2년미만</t>
  </si>
  <si>
    <t xml:space="preserve">    단기매매국채</t>
  </si>
  <si>
    <t xml:space="preserve">    3년미만</t>
  </si>
  <si>
    <t xml:space="preserve">    단기매매공사채</t>
  </si>
  <si>
    <t xml:space="preserve">    4년미만</t>
  </si>
  <si>
    <t xml:space="preserve">    단기매매지방채</t>
  </si>
  <si>
    <t xml:space="preserve">    5년미만</t>
  </si>
  <si>
    <t xml:space="preserve">    단기매매금융채</t>
  </si>
  <si>
    <t xml:space="preserve">    5년이상</t>
  </si>
  <si>
    <t xml:space="preserve">    단기매매회사채</t>
  </si>
  <si>
    <t xml:space="preserve">    한아름절세예금</t>
  </si>
  <si>
    <t xml:space="preserve">    단기매매채권형수익증권</t>
  </si>
  <si>
    <t xml:space="preserve">    슈퍼정기예탁금1개월</t>
  </si>
  <si>
    <t xml:space="preserve">    단기매매혼합형수익증권</t>
  </si>
  <si>
    <t xml:space="preserve">    슈퍼정기예탁금3개월</t>
  </si>
  <si>
    <t xml:space="preserve">    단기매매기업어음</t>
  </si>
  <si>
    <t xml:space="preserve">    슈퍼정기예탁금6개월</t>
  </si>
  <si>
    <t xml:space="preserve">    기타단기매매증권</t>
  </si>
  <si>
    <t xml:space="preserve">    슈퍼정기예탁금12개월</t>
  </si>
  <si>
    <t xml:space="preserve">  만기보유증권</t>
  </si>
  <si>
    <t xml:space="preserve">    행복도시정기예탁금</t>
  </si>
  <si>
    <t xml:space="preserve">    만기보유국채</t>
  </si>
  <si>
    <t xml:space="preserve">    행복도시복리식정기예탁금</t>
  </si>
  <si>
    <t xml:space="preserve">    (구)투자국채&lt;첨가소화&gt;</t>
  </si>
  <si>
    <t xml:space="preserve">  정기적금</t>
  </si>
  <si>
    <t xml:space="preserve">    만기보유공사채</t>
  </si>
  <si>
    <t xml:space="preserve">    (구)투자공사채&lt;첨가소화&gt;</t>
  </si>
  <si>
    <t xml:space="preserve">    만기보유지방채</t>
  </si>
  <si>
    <t xml:space="preserve">    (구)투자지방채&lt;첨가소화&gt;</t>
  </si>
  <si>
    <t xml:space="preserve">    만기보유금융채</t>
  </si>
  <si>
    <t xml:space="preserve">    만기보유회사채</t>
  </si>
  <si>
    <t xml:space="preserve">    (구)투자수익증권</t>
  </si>
  <si>
    <t xml:space="preserve">  장학적금</t>
  </si>
  <si>
    <t xml:space="preserve">    (구)투자수익증권&lt;개발신탁&gt;</t>
  </si>
  <si>
    <t xml:space="preserve">    만기보유채권형수익증권</t>
  </si>
  <si>
    <t xml:space="preserve">    3년이상</t>
  </si>
  <si>
    <t xml:space="preserve">    만기보유혼합형수익증권</t>
  </si>
  <si>
    <t xml:space="preserve">    신나는학생적금I형</t>
  </si>
  <si>
    <t xml:space="preserve">    기타만기보유증권</t>
  </si>
  <si>
    <t xml:space="preserve">    신나는학생적금Ⅱ형</t>
  </si>
  <si>
    <t xml:space="preserve">    (구)기타투자유가증권&lt;자금운용&gt;</t>
  </si>
  <si>
    <t xml:space="preserve">    장학적금&lt;기타&gt;</t>
  </si>
  <si>
    <t xml:space="preserve">    (구)기타투자유가증권&lt;첨가소화&gt;</t>
  </si>
  <si>
    <t xml:space="preserve">  자유적립적금</t>
  </si>
  <si>
    <t xml:space="preserve">    (구)기타투자유가증권&lt;기타&gt;</t>
  </si>
  <si>
    <t xml:space="preserve">    3개월제</t>
  </si>
  <si>
    <t xml:space="preserve">    만기보유농금채</t>
  </si>
  <si>
    <t xml:space="preserve">    6개월제</t>
  </si>
  <si>
    <t xml:space="preserve">    (구)투자금융채&lt;특정금전신탁&gt;</t>
  </si>
  <si>
    <t xml:space="preserve">    1년제</t>
  </si>
  <si>
    <t xml:space="preserve">    (구)투자금융채&lt;직접매입&gt;</t>
  </si>
  <si>
    <t xml:space="preserve">    2년제</t>
  </si>
  <si>
    <t xml:space="preserve">    (구)투자회사채&lt;특정금전신탁&gt;</t>
  </si>
  <si>
    <t xml:space="preserve">    3년제</t>
  </si>
  <si>
    <t xml:space="preserve">    (구)투자회사채&lt;직접매입&gt;</t>
  </si>
  <si>
    <t xml:space="preserve">    4년제</t>
  </si>
  <si>
    <t xml:space="preserve">    상호금융예금자보호기금채권</t>
  </si>
  <si>
    <t xml:space="preserve">    5년제</t>
  </si>
  <si>
    <t xml:space="preserve">    첨가매입국공채</t>
  </si>
  <si>
    <t xml:space="preserve">    비과세가계저축 3년</t>
  </si>
  <si>
    <t xml:space="preserve">    만기보유기업어음</t>
  </si>
  <si>
    <t xml:space="preserve">    비과세가계저축 4년</t>
  </si>
  <si>
    <t xml:space="preserve">  지분법적용투자주식</t>
  </si>
  <si>
    <t xml:space="preserve">    비과세가계저축 5년</t>
  </si>
  <si>
    <t xml:space="preserve">  매도가능증권</t>
  </si>
  <si>
    <t xml:space="preserve">    실버안심1년제</t>
  </si>
  <si>
    <t xml:space="preserve">    매도가능국채</t>
  </si>
  <si>
    <t xml:space="preserve">    (구)실버안심2년제</t>
  </si>
  <si>
    <t xml:space="preserve">    매도가능공사채</t>
  </si>
  <si>
    <t xml:space="preserve">    실버안심3년제</t>
  </si>
  <si>
    <t xml:space="preserve">    매도가능지방채</t>
  </si>
  <si>
    <t xml:space="preserve">    (구)실버안심4년제</t>
  </si>
  <si>
    <t xml:space="preserve">    매도가능금융채</t>
  </si>
  <si>
    <t xml:space="preserve">    (구)실버안심5년제</t>
  </si>
  <si>
    <t xml:space="preserve">    매도가능회사채</t>
  </si>
  <si>
    <t xml:space="preserve">    근로자우대저축3년제</t>
  </si>
  <si>
    <t xml:space="preserve">    매도가능채권형수익증권</t>
  </si>
  <si>
    <t xml:space="preserve">    근로자우대저축4년제</t>
  </si>
  <si>
    <t xml:space="preserve">    매도가능혼합형수익증권</t>
  </si>
  <si>
    <t xml:space="preserve">    근로자우대저축5년제</t>
  </si>
  <si>
    <t xml:space="preserve">    매도가능주식</t>
  </si>
  <si>
    <t xml:space="preserve">    알토란실세적금 2년미만</t>
  </si>
  <si>
    <t xml:space="preserve">    매도가능농금채</t>
  </si>
  <si>
    <t xml:space="preserve">    알토란실세적금 3년미만</t>
  </si>
  <si>
    <t xml:space="preserve">    매도가능기업어음</t>
  </si>
  <si>
    <t xml:space="preserve">    알토란실세적금 4년미만</t>
  </si>
  <si>
    <t xml:space="preserve">    기타매도가능증권</t>
  </si>
  <si>
    <t xml:space="preserve">    알토란실세적금 5년미만</t>
  </si>
  <si>
    <t>(구)투자유가증권</t>
  </si>
  <si>
    <t xml:space="preserve">    알토란실세적금 5년이상</t>
  </si>
  <si>
    <t xml:space="preserve">  (구)외부출자금</t>
  </si>
  <si>
    <t xml:space="preserve">    장기주택마련저축</t>
  </si>
  <si>
    <t>대출채권</t>
  </si>
  <si>
    <t xml:space="preserve">    알토란실세적금II형</t>
  </si>
  <si>
    <t xml:space="preserve">    재형저축</t>
  </si>
  <si>
    <t xml:space="preserve">  일반대출금</t>
  </si>
  <si>
    <t xml:space="preserve">  농어가목돈마련저축</t>
  </si>
  <si>
    <t xml:space="preserve">    일반대출</t>
  </si>
  <si>
    <t xml:space="preserve">    일반 3년제</t>
  </si>
  <si>
    <t xml:space="preserve">      일반대출&lt;일반&gt;</t>
  </si>
  <si>
    <t xml:space="preserve">    일반 5년제</t>
  </si>
  <si>
    <t xml:space="preserve">      일반대출&lt;농업인우선&gt;</t>
  </si>
  <si>
    <t xml:space="preserve">    저소득 3년제</t>
  </si>
  <si>
    <t xml:space="preserve">  자립예탁금대출금</t>
  </si>
  <si>
    <t xml:space="preserve">    저소득 5년제</t>
  </si>
  <si>
    <t xml:space="preserve">  종합통장대출금</t>
  </si>
  <si>
    <t xml:space="preserve">  자유정기예탁금</t>
  </si>
  <si>
    <t xml:space="preserve">    기업자유</t>
  </si>
  <si>
    <t xml:space="preserve">    확정만기예금</t>
  </si>
  <si>
    <t xml:space="preserve">    보통개인</t>
  </si>
  <si>
    <t xml:space="preserve">    자유만기예금</t>
  </si>
  <si>
    <t xml:space="preserve">    보통법인</t>
  </si>
  <si>
    <t xml:space="preserve">  기타예탁금</t>
  </si>
  <si>
    <t xml:space="preserve">    자립예탁</t>
  </si>
  <si>
    <t xml:space="preserve">  자유로부금</t>
  </si>
  <si>
    <t xml:space="preserve">    자유저축</t>
  </si>
  <si>
    <t xml:space="preserve">    6개월이상</t>
  </si>
  <si>
    <t xml:space="preserve">  적금관계대출금</t>
  </si>
  <si>
    <t xml:space="preserve">    1년이상</t>
  </si>
  <si>
    <t xml:space="preserve">  농어가목돈마련저축대출금</t>
  </si>
  <si>
    <t xml:space="preserve">    2년이상</t>
  </si>
  <si>
    <t xml:space="preserve">  상호금융단기농사대출금</t>
  </si>
  <si>
    <t xml:space="preserve">  상호금융중기대출금</t>
  </si>
  <si>
    <t xml:space="preserve">    4년이상</t>
  </si>
  <si>
    <t xml:space="preserve">  상호금융특별장기대출금</t>
  </si>
  <si>
    <t xml:space="preserve">    상호금융특별장기대출금</t>
  </si>
  <si>
    <t xml:space="preserve">    상호부금</t>
  </si>
  <si>
    <t xml:space="preserve">    특별경영자금대출금</t>
  </si>
  <si>
    <t>차입금</t>
  </si>
  <si>
    <t xml:space="preserve">    상호금융정책자금대출금</t>
  </si>
  <si>
    <t xml:space="preserve">  상호금융자금차입금</t>
  </si>
  <si>
    <t xml:space="preserve">    농업인자녀학자금대출금</t>
  </si>
  <si>
    <t xml:space="preserve">    일시차입금</t>
  </si>
  <si>
    <t xml:space="preserve">  저리대체자금대출금</t>
  </si>
  <si>
    <t xml:space="preserve">    운전차입금</t>
  </si>
  <si>
    <t xml:space="preserve">    2001년상호금융대체자금</t>
  </si>
  <si>
    <t xml:space="preserve">    (구)지원차입금</t>
  </si>
  <si>
    <t xml:space="preserve">    2001년연체해소자금</t>
  </si>
  <si>
    <t xml:space="preserve">      (구)지원차입금&lt;저축추진&gt;</t>
  </si>
  <si>
    <t xml:space="preserve">    2004년상호금융대체자금</t>
  </si>
  <si>
    <t xml:space="preserve">      (구)지원차입금&lt;농업경쟁력강화&gt;</t>
  </si>
  <si>
    <t xml:space="preserve">    2004년연체해소자금</t>
  </si>
  <si>
    <t xml:space="preserve">      (구)지원차입금&lt;시설장비지원&gt;</t>
  </si>
  <si>
    <t xml:space="preserve">    2006년상호금융대체자금</t>
  </si>
  <si>
    <t xml:space="preserve">      (구)지원차입금&lt;경영활성화&gt;</t>
  </si>
  <si>
    <t xml:space="preserve">    2006년연체해소자금</t>
  </si>
  <si>
    <t xml:space="preserve">      (구)지원차입금&lt;유통운전&gt;</t>
  </si>
  <si>
    <t xml:space="preserve">    2009년상호금융대체자금</t>
  </si>
  <si>
    <t xml:space="preserve">      (구)지원차입금&lt;유통우대&gt;</t>
  </si>
  <si>
    <t xml:space="preserve">    2009년연체해소자금</t>
  </si>
  <si>
    <t xml:space="preserve">    (구)농업경영자금차입금</t>
  </si>
  <si>
    <t xml:space="preserve">  농업자금우대대출금</t>
  </si>
  <si>
    <t xml:space="preserve">    (구)농업인우선차입금</t>
  </si>
  <si>
    <t xml:space="preserve">    농업자금우대대출</t>
  </si>
  <si>
    <t xml:space="preserve">    예치금담보차입금</t>
  </si>
  <si>
    <t xml:space="preserve">  상호급부금</t>
  </si>
  <si>
    <t xml:space="preserve">  정책자금차입금</t>
  </si>
  <si>
    <t xml:space="preserve">  상호금융지역발전대출금</t>
  </si>
  <si>
    <t xml:space="preserve">    단기농사차입금</t>
  </si>
  <si>
    <t xml:space="preserve">  할인어음</t>
  </si>
  <si>
    <t xml:space="preserve">    금융농업중기차입금</t>
  </si>
  <si>
    <t>정책자금대출금</t>
  </si>
  <si>
    <t xml:space="preserve">    재정농사차입금</t>
  </si>
  <si>
    <t xml:space="preserve">  단기농사대출금</t>
  </si>
  <si>
    <t xml:space="preserve">    재정농업중기차입금</t>
  </si>
  <si>
    <t xml:space="preserve">  금융농업중기대출금</t>
  </si>
  <si>
    <t xml:space="preserve">    (구)농업개발차입금</t>
  </si>
  <si>
    <t xml:space="preserve">  재정농사대출금</t>
  </si>
  <si>
    <t xml:space="preserve">    종합개발차입금</t>
  </si>
  <si>
    <t xml:space="preserve">  재정농업중기대출금</t>
  </si>
  <si>
    <t xml:space="preserve">    (구)국민투자기금차입금</t>
  </si>
  <si>
    <t xml:space="preserve">  농업개발대출금</t>
  </si>
  <si>
    <t xml:space="preserve">    축산발전기금차입금</t>
  </si>
  <si>
    <t xml:space="preserve">  국민투자기금대출금</t>
  </si>
  <si>
    <t xml:space="preserve">    농촌주택차입금</t>
  </si>
  <si>
    <t xml:space="preserve">  축산발전기금대출금</t>
  </si>
  <si>
    <t xml:space="preserve">    원화표시차관차입금</t>
  </si>
  <si>
    <t xml:space="preserve">  농촌주택대출금</t>
  </si>
  <si>
    <t xml:space="preserve">    (구)세은차관차입금</t>
  </si>
  <si>
    <t xml:space="preserve">  원화표시차관대출금</t>
  </si>
  <si>
    <t xml:space="preserve">    (구)농가특별자금차입금</t>
  </si>
  <si>
    <t xml:space="preserve">  세은차관대출금</t>
  </si>
  <si>
    <t xml:space="preserve">    농지구입자금차입금</t>
  </si>
  <si>
    <t xml:space="preserve">  농가특별자금대출금</t>
  </si>
  <si>
    <t xml:space="preserve">    농어촌구조개선차입금</t>
  </si>
  <si>
    <t xml:space="preserve">  농지구입자금대출금</t>
  </si>
  <si>
    <t xml:space="preserve">    금융축산경영자금차입금</t>
  </si>
  <si>
    <t xml:space="preserve">  농어촌구조개선자금대출금</t>
  </si>
  <si>
    <t xml:space="preserve">    재정축산경영자금차입금</t>
  </si>
  <si>
    <t xml:space="preserve">  금융축산경영자금대출금</t>
  </si>
  <si>
    <t xml:space="preserve">    기타재정시설자금차입금</t>
  </si>
  <si>
    <t xml:space="preserve">  재정축산경영자금대출금</t>
  </si>
  <si>
    <t xml:space="preserve">      기타재정시설자금차입금&lt;온라인&gt;</t>
  </si>
  <si>
    <t xml:space="preserve">  기타재정시설자금대출금</t>
  </si>
  <si>
    <t xml:space="preserve">      기타재정시설자금차입금&lt;수기분&gt;</t>
  </si>
  <si>
    <t xml:space="preserve">  기타재정운전자금대출금</t>
  </si>
  <si>
    <t xml:space="preserve">    기타재정운전자금차입금</t>
  </si>
  <si>
    <t>기타대출금</t>
  </si>
  <si>
    <t xml:space="preserve">    기타운전자금차입금</t>
  </si>
  <si>
    <t xml:space="preserve">  매입외환</t>
  </si>
  <si>
    <t xml:space="preserve">  기타차입금</t>
  </si>
  <si>
    <t xml:space="preserve">  보험일반대출금</t>
  </si>
  <si>
    <t xml:space="preserve">    예금자보호기금차입금</t>
  </si>
  <si>
    <t xml:space="preserve">    보험일반대출금(일반)</t>
  </si>
  <si>
    <t xml:space="preserve">    (구)외화타점차입금</t>
  </si>
  <si>
    <t xml:space="preserve">    보험일반대출금(기업)</t>
  </si>
  <si>
    <t xml:space="preserve">      (구)외화타점차입금&lt;국내&gt;</t>
  </si>
  <si>
    <t xml:space="preserve">    보험일반대출금(종합통장-보통)</t>
  </si>
  <si>
    <t xml:space="preserve">      (구)외화타점차입금&lt;해외&gt;</t>
  </si>
  <si>
    <t xml:space="preserve">    보험일반대출금(종합통장-자립)</t>
  </si>
  <si>
    <t xml:space="preserve">    기타차입금</t>
  </si>
  <si>
    <t xml:space="preserve">    보험일반대출금(종합통장-자유)</t>
  </si>
  <si>
    <t xml:space="preserve">  외화차입금</t>
  </si>
  <si>
    <t xml:space="preserve">    보험일반대출금(종합통장-기업자유)</t>
  </si>
  <si>
    <t xml:space="preserve">    외화차입금(국내)</t>
  </si>
  <si>
    <t xml:space="preserve">    보험일반대출금(기타)</t>
  </si>
  <si>
    <t xml:space="preserve">    외화차입금(해외)</t>
  </si>
  <si>
    <t xml:space="preserve">  사모사채</t>
  </si>
  <si>
    <t xml:space="preserve">  보험일반차입금</t>
  </si>
  <si>
    <t>비유동자산</t>
  </si>
  <si>
    <t xml:space="preserve">    보험일반차입금(일반)</t>
  </si>
  <si>
    <t>투자자산</t>
  </si>
  <si>
    <t xml:space="preserve">    보험일반차입금(기업)</t>
  </si>
  <si>
    <t xml:space="preserve">  계통출자금</t>
  </si>
  <si>
    <t xml:space="preserve">    보험일반차입금(종합통장-보통)</t>
  </si>
  <si>
    <t xml:space="preserve">    중앙회출자금</t>
  </si>
  <si>
    <t xml:space="preserve">    보험일반차입금(종합통장-자립)</t>
  </si>
  <si>
    <t xml:space="preserve">    회원조합가입금</t>
  </si>
  <si>
    <t xml:space="preserve">    보험일반차입금(종합통장-자유)</t>
  </si>
  <si>
    <t xml:space="preserve">    조합상호지원출자금</t>
  </si>
  <si>
    <t xml:space="preserve">    보험일반차입금(종합통장-기업자유)</t>
  </si>
  <si>
    <t xml:space="preserve">  퇴직연금운용초과자산</t>
  </si>
  <si>
    <t xml:space="preserve">    보험일반차입금(기타)</t>
  </si>
  <si>
    <t xml:space="preserve">  (구)기타의투자자산</t>
  </si>
  <si>
    <t>미지급외국환채무</t>
  </si>
  <si>
    <t>유형자산</t>
  </si>
  <si>
    <t xml:space="preserve">  매도외환</t>
  </si>
  <si>
    <t xml:space="preserve">  업무용토지</t>
  </si>
  <si>
    <t xml:space="preserve">  미지급외환</t>
  </si>
  <si>
    <t xml:space="preserve">  업무용건물</t>
  </si>
  <si>
    <t xml:space="preserve">    미지급외환(외화)</t>
  </si>
  <si>
    <t xml:space="preserve">    건물</t>
  </si>
  <si>
    <t xml:space="preserve">    미지급외환(원화)</t>
  </si>
  <si>
    <t xml:space="preserve">    구축물</t>
  </si>
  <si>
    <t>기타부채</t>
  </si>
  <si>
    <t xml:space="preserve">  임차점포시설물</t>
  </si>
  <si>
    <t xml:space="preserve">  대리대출추심금</t>
  </si>
  <si>
    <t xml:space="preserve">  업무용동산</t>
  </si>
  <si>
    <t xml:space="preserve">  국고대리점</t>
  </si>
  <si>
    <t xml:space="preserve">    기계장치</t>
  </si>
  <si>
    <t xml:space="preserve">  유가증권청약증거금</t>
  </si>
  <si>
    <t xml:space="preserve">    차량운반구</t>
  </si>
  <si>
    <t xml:space="preserve">  미지급비용</t>
  </si>
  <si>
    <t xml:space="preserve">    공구기구비품</t>
  </si>
  <si>
    <t xml:space="preserve">    결산보정</t>
  </si>
  <si>
    <t xml:space="preserve">    기타업무용동산</t>
  </si>
  <si>
    <t xml:space="preserve">    외화관련미지급비용</t>
  </si>
  <si>
    <t xml:space="preserve">  건설중인자산</t>
  </si>
  <si>
    <t xml:space="preserve">    기타미지급비용</t>
  </si>
  <si>
    <t xml:space="preserve">    건설(부동산)</t>
  </si>
  <si>
    <t xml:space="preserve">  선수수익</t>
  </si>
  <si>
    <t xml:space="preserve">    취득(부동산)</t>
  </si>
  <si>
    <t xml:space="preserve">    건설(동산등기타)</t>
  </si>
  <si>
    <t xml:space="preserve">    외화관련선수수익</t>
  </si>
  <si>
    <t xml:space="preserve">    취득(동산등기타)</t>
  </si>
  <si>
    <t xml:space="preserve">    기타선수수익</t>
  </si>
  <si>
    <t>무형자산</t>
  </si>
  <si>
    <t xml:space="preserve">  여신관리자금</t>
  </si>
  <si>
    <t xml:space="preserve">  영업권</t>
  </si>
  <si>
    <t xml:space="preserve">  지로계정</t>
  </si>
  <si>
    <t xml:space="preserve">    합병차손</t>
  </si>
  <si>
    <t xml:space="preserve">    일반이체</t>
  </si>
  <si>
    <t xml:space="preserve">    기타영업권</t>
  </si>
  <si>
    <t xml:space="preserve">    (구)자동이체</t>
  </si>
  <si>
    <t xml:space="preserve">  개발비</t>
  </si>
  <si>
    <t xml:space="preserve">    (구)대량지급</t>
  </si>
  <si>
    <t xml:space="preserve">    미완성개발비</t>
  </si>
  <si>
    <t xml:space="preserve">    (구)채권자이체</t>
  </si>
  <si>
    <t xml:space="preserve">    완성개발비</t>
  </si>
  <si>
    <t xml:space="preserve">    전기요금</t>
  </si>
  <si>
    <t xml:space="preserve">  사용수익기부자산</t>
  </si>
  <si>
    <t xml:space="preserve">    OCR전기요금</t>
  </si>
  <si>
    <t xml:space="preserve">    미완성</t>
  </si>
  <si>
    <t xml:space="preserve">    지방세</t>
  </si>
  <si>
    <t xml:space="preserve">    완성</t>
  </si>
  <si>
    <t xml:space="preserve">    (구)납부자자동이체</t>
  </si>
  <si>
    <t xml:space="preserve">  임차권리금</t>
  </si>
  <si>
    <t xml:space="preserve">    기타지로계정</t>
  </si>
  <si>
    <t xml:space="preserve">  기타의무형자산</t>
  </si>
  <si>
    <t xml:space="preserve">  미지급금</t>
  </si>
  <si>
    <t xml:space="preserve">    상용소프트웨어구입비</t>
  </si>
  <si>
    <t xml:space="preserve">    유형자산취득</t>
  </si>
  <si>
    <t xml:space="preserve">    이용권</t>
  </si>
  <si>
    <t xml:space="preserve">    신용카드사용대금</t>
  </si>
  <si>
    <t xml:space="preserve">    기타</t>
  </si>
  <si>
    <t xml:space="preserve">    E-뱅킹마일리지적립금</t>
  </si>
  <si>
    <t>비업무용자산</t>
  </si>
  <si>
    <t xml:space="preserve">    유가증권취득미지급금</t>
  </si>
  <si>
    <t xml:space="preserve">  비업무용동산</t>
  </si>
  <si>
    <t xml:space="preserve">    예수법인세의제</t>
  </si>
  <si>
    <t xml:space="preserve">  비업무용부동산</t>
  </si>
  <si>
    <t xml:space="preserve">    전자어음미지급금</t>
  </si>
  <si>
    <t>기타자산</t>
  </si>
  <si>
    <t xml:space="preserve">    과징금</t>
  </si>
  <si>
    <t xml:space="preserve">  대리예수예치금</t>
  </si>
  <si>
    <t xml:space="preserve">    외환미지급미결제현물환</t>
  </si>
  <si>
    <t xml:space="preserve">  대리대출금</t>
  </si>
  <si>
    <t xml:space="preserve">    외화미지급금</t>
  </si>
  <si>
    <t xml:space="preserve">  농어가목돈마련저축장려기금</t>
  </si>
  <si>
    <t xml:space="preserve">    연차수당충당부채</t>
  </si>
  <si>
    <t xml:space="preserve">  신용카드수탁취급계정</t>
  </si>
  <si>
    <t xml:space="preserve">    기타미지급금</t>
  </si>
  <si>
    <t xml:space="preserve">    (구)현금서비스대금</t>
  </si>
  <si>
    <t xml:space="preserve">    보험미지급금</t>
  </si>
  <si>
    <t xml:space="preserve">    (구)일시판매대금</t>
  </si>
  <si>
    <t xml:space="preserve">    농작물보험미지급금</t>
  </si>
  <si>
    <t xml:space="preserve">    (구)할부판매대금</t>
  </si>
  <si>
    <t xml:space="preserve">      농작물보험미지급금&lt;광역시도비&gt;</t>
  </si>
  <si>
    <t xml:space="preserve">    (구)해외이용대금</t>
  </si>
  <si>
    <t xml:space="preserve">      농작물보험미지급금&lt;시군구비&gt;</t>
  </si>
  <si>
    <t xml:space="preserve">    (구)리볼빙대금</t>
  </si>
  <si>
    <t xml:space="preserve">    가축보험미지급금</t>
  </si>
  <si>
    <t xml:space="preserve">    (구)구판매전용대금</t>
  </si>
  <si>
    <t xml:space="preserve">      가축보험미지급금&lt;광역시도비&gt;</t>
  </si>
  <si>
    <t xml:space="preserve">    신용카드현금서비스대금</t>
  </si>
  <si>
    <t xml:space="preserve">      가축보험미지급금&lt;시군구비&gt;</t>
  </si>
  <si>
    <t xml:space="preserve">      현금서비스대금&lt;비씨&gt;</t>
  </si>
  <si>
    <t xml:space="preserve">    농기계보험미지급금</t>
  </si>
  <si>
    <t xml:space="preserve">      현금서비스대금&lt;국외&gt;</t>
  </si>
  <si>
    <t xml:space="preserve">      농기계보험미지급금&lt;광역시도비&gt;</t>
  </si>
  <si>
    <t xml:space="preserve">      현금서비스대금&lt;할부미도래&gt;</t>
  </si>
  <si>
    <t xml:space="preserve">      농기계보험미지급금&lt;시군구비&gt;</t>
  </si>
  <si>
    <t xml:space="preserve">      현금서비스대금&lt;NH&gt;</t>
  </si>
  <si>
    <t xml:space="preserve">    풍수해보험미지급금</t>
  </si>
  <si>
    <t xml:space="preserve">      현금서비스대금&lt;NH국외&gt;</t>
  </si>
  <si>
    <t xml:space="preserve">      풍수해보험미지급금&lt;광역시도비&gt;</t>
  </si>
  <si>
    <t xml:space="preserve">      현금서비스대금&lt;NH할부미도래&gt;</t>
  </si>
  <si>
    <t xml:space="preserve">      풍수해보험미지급금&lt;시군구비&gt;</t>
  </si>
  <si>
    <t xml:space="preserve">    신용카드판매대금</t>
  </si>
  <si>
    <t xml:space="preserve">  수입제세</t>
  </si>
  <si>
    <t xml:space="preserve">      신용판매대금&lt;일시불&gt;</t>
  </si>
  <si>
    <t xml:space="preserve">    법인세</t>
  </si>
  <si>
    <t xml:space="preserve">      신용판매대금&lt;할부&gt;</t>
  </si>
  <si>
    <t xml:space="preserve">    소득세</t>
  </si>
  <si>
    <t xml:space="preserve">      신용판매대금&lt;국외&gt;</t>
  </si>
  <si>
    <t xml:space="preserve">      소득세&lt;이자&gt;</t>
  </si>
  <si>
    <t xml:space="preserve">      신용판매대금&lt;할부미도래&gt;</t>
  </si>
  <si>
    <t xml:space="preserve">      소득세&lt;근로-일반&gt;</t>
  </si>
  <si>
    <t xml:space="preserve">      신용판매대금&lt;NH일시불&gt;</t>
  </si>
  <si>
    <t xml:space="preserve">      소득세&lt;퇴직&gt;</t>
  </si>
  <si>
    <t xml:space="preserve">      신용판매대금&lt;NH할부&gt;</t>
  </si>
  <si>
    <t xml:space="preserve">      소득세&lt;사업&gt;</t>
  </si>
  <si>
    <t xml:space="preserve">      신용판매대금&lt;NH국외&gt;</t>
  </si>
  <si>
    <t xml:space="preserve">      소득세&lt;배당&gt;</t>
  </si>
  <si>
    <t xml:space="preserve">      신용판매대금&lt;NH할부미도래&gt;</t>
  </si>
  <si>
    <t xml:space="preserve">      소득세&lt;연금&gt;</t>
  </si>
  <si>
    <t xml:space="preserve">    신용카드리볼빙대금</t>
  </si>
  <si>
    <t xml:space="preserve">      소득세&lt;기타&gt;</t>
  </si>
  <si>
    <t xml:space="preserve">      신용카드리볼빙대금&lt;비씨&gt;</t>
  </si>
  <si>
    <t xml:space="preserve">      소득세&lt;근로-중도해지&gt;</t>
  </si>
  <si>
    <t xml:space="preserve">      신용카드리볼빙대금&lt;NH&gt;</t>
  </si>
  <si>
    <t xml:space="preserve">    지방소득세(소득분)</t>
  </si>
  <si>
    <t xml:space="preserve">    구판매전용카드대금</t>
  </si>
  <si>
    <t xml:space="preserve">    농특세</t>
  </si>
  <si>
    <t xml:space="preserve">      구판매전용카드대금&lt;비씨&gt;</t>
  </si>
  <si>
    <t xml:space="preserve">    (구)도축세</t>
  </si>
  <si>
    <t xml:space="preserve">      구판매전용카드대금&lt;NH&gt;</t>
  </si>
  <si>
    <t xml:space="preserve">    (구)과징금</t>
  </si>
  <si>
    <t xml:space="preserve">  보증금</t>
  </si>
  <si>
    <t xml:space="preserve">    기타수입제세</t>
  </si>
  <si>
    <t xml:space="preserve">    전신전화가입권</t>
  </si>
  <si>
    <t xml:space="preserve">  미지급법인세</t>
  </si>
  <si>
    <t xml:space="preserve">    임차보증금</t>
  </si>
  <si>
    <t xml:space="preserve">  수입보증금</t>
  </si>
  <si>
    <t xml:space="preserve">    영업보증금</t>
  </si>
  <si>
    <t xml:space="preserve">    대여금고</t>
  </si>
  <si>
    <t xml:space="preserve">    기타보증금</t>
  </si>
  <si>
    <t xml:space="preserve">    기타수입보증금</t>
  </si>
  <si>
    <t xml:space="preserve">  미수금</t>
  </si>
  <si>
    <t xml:space="preserve">  가수금</t>
  </si>
  <si>
    <t xml:space="preserve">    (구)유가증권미수이자</t>
  </si>
  <si>
    <t xml:space="preserve">    환경기금</t>
  </si>
  <si>
    <t xml:space="preserve">    유가증권처분미수금</t>
  </si>
  <si>
    <t xml:space="preserve">    출납과잉금</t>
  </si>
  <si>
    <t xml:space="preserve">    임직원불법행위미수금</t>
  </si>
  <si>
    <t xml:space="preserve">      출납과잉금&lt;일반출납관련&gt;</t>
  </si>
  <si>
    <t xml:space="preserve">    수입제세환급금</t>
  </si>
  <si>
    <t xml:space="preserve">      출납과잉금&lt;자동화기기관련&gt;</t>
  </si>
  <si>
    <t xml:space="preserve">      수입제세환급금&lt;소득세&gt;</t>
  </si>
  <si>
    <t xml:space="preserve">    사고관계수입금</t>
  </si>
  <si>
    <t xml:space="preserve">      (구)수입제세환급금&lt;과징금&gt;</t>
  </si>
  <si>
    <t xml:space="preserve">    복권당첨금및판매대금</t>
  </si>
  <si>
    <t xml:space="preserve">      수입제세환급금&lt;소득분&gt;</t>
  </si>
  <si>
    <t xml:space="preserve">    추심료및전신료</t>
  </si>
  <si>
    <t xml:space="preserve">    과징금환급금</t>
  </si>
  <si>
    <t xml:space="preserve">    환결제자금미정리분</t>
  </si>
  <si>
    <t xml:space="preserve">    미결제외환</t>
  </si>
  <si>
    <t xml:space="preserve">    신용보증료</t>
  </si>
  <si>
    <t xml:space="preserve">    교통카드환급금</t>
  </si>
  <si>
    <t xml:space="preserve">    대출원리금의일부수입금</t>
  </si>
  <si>
    <t xml:space="preserve">      교통카드환급금&lt;eB&gt;</t>
  </si>
  <si>
    <t xml:space="preserve">    정리일시보유금</t>
  </si>
  <si>
    <t xml:space="preserve">      교통카드환급금&lt;T머니&gt;</t>
  </si>
  <si>
    <t xml:space="preserve">    수입인지판매대금</t>
  </si>
  <si>
    <t xml:space="preserve">    기타미수금</t>
  </si>
  <si>
    <t xml:space="preserve">    수입증지판매대금</t>
  </si>
  <si>
    <t xml:space="preserve">    위탁판매유가증권판매대금</t>
  </si>
  <si>
    <t xml:space="preserve">    법적절차비용환급금</t>
  </si>
  <si>
    <t xml:space="preserve">    e금융미수금</t>
  </si>
  <si>
    <t xml:space="preserve">      법적절차비용환급금&lt;경매예납금&gt;</t>
  </si>
  <si>
    <t xml:space="preserve">    보험미수금</t>
  </si>
  <si>
    <t xml:space="preserve">      법적절차비용환급금&lt;송달료&gt;</t>
  </si>
  <si>
    <t xml:space="preserve">    농작물보험미수금</t>
  </si>
  <si>
    <t xml:space="preserve">    손익계정에수입될자금</t>
  </si>
  <si>
    <t xml:space="preserve">      농작물보험미수금&lt;광역시도비&gt;</t>
  </si>
  <si>
    <t xml:space="preserve">    전자상거래중개자금</t>
  </si>
  <si>
    <t xml:space="preserve">      농작물보험미수금&lt;시군구비&gt;</t>
  </si>
  <si>
    <t xml:space="preserve">    무선결제가맹점수수료</t>
  </si>
  <si>
    <t xml:space="preserve">    가축보험미수금</t>
  </si>
  <si>
    <t xml:space="preserve">    국고관련미정리</t>
  </si>
  <si>
    <t xml:space="preserve">      가축보험미수금&lt;광역시도비&gt;</t>
  </si>
  <si>
    <t xml:space="preserve">    외환우대서비스</t>
  </si>
  <si>
    <t xml:space="preserve">      가축보험미수금&lt;시군구비&gt;</t>
  </si>
  <si>
    <t xml:space="preserve">    외화가수금</t>
  </si>
  <si>
    <t xml:space="preserve">    농기계보험미수금</t>
  </si>
  <si>
    <t xml:space="preserve">    현금대체상위조정</t>
  </si>
  <si>
    <t xml:space="preserve">      농기계보험미수금&lt;광역시도비&gt;</t>
  </si>
  <si>
    <t xml:space="preserve">    기타가수금</t>
  </si>
  <si>
    <t xml:space="preserve">      농기계보험미수금&lt;시군구비&gt;</t>
  </si>
  <si>
    <t xml:space="preserve">    교통카드충전금</t>
  </si>
  <si>
    <t xml:space="preserve">    풍수해보험미수금</t>
  </si>
  <si>
    <t xml:space="preserve">      교통카드충전금&lt;eB&gt;</t>
  </si>
  <si>
    <t xml:space="preserve">      풍수해보험미수금&lt;광역시도비&gt;</t>
  </si>
  <si>
    <t xml:space="preserve">      교통카드충전금&lt;T머니&gt;</t>
  </si>
  <si>
    <t xml:space="preserve">      풍수해보험미수금&lt;시군구비&gt;</t>
  </si>
  <si>
    <t xml:space="preserve">  퇴직급여충당부채</t>
  </si>
  <si>
    <t xml:space="preserve">  자산처분미수금</t>
  </si>
  <si>
    <t xml:space="preserve">    조합장특별퇴임공로금</t>
  </si>
  <si>
    <t xml:space="preserve">  미수수익</t>
  </si>
  <si>
    <t xml:space="preserve">    임직원퇴직급여적립액</t>
  </si>
  <si>
    <t xml:space="preserve">  부가가치세예수금</t>
  </si>
  <si>
    <t xml:space="preserve">    유가증권미수수익</t>
  </si>
  <si>
    <t xml:space="preserve">  미지급내국환채무</t>
  </si>
  <si>
    <t xml:space="preserve">    외화관련미수수익</t>
  </si>
  <si>
    <t xml:space="preserve">    (구)실시간정보교환지급자금</t>
  </si>
  <si>
    <t xml:space="preserve">    기타미수수익</t>
  </si>
  <si>
    <t xml:space="preserve">  선불카드채무</t>
  </si>
  <si>
    <t xml:space="preserve">  선급비용</t>
  </si>
  <si>
    <t xml:space="preserve">    신용기프트카드충전액</t>
  </si>
  <si>
    <t xml:space="preserve">      신용기프트카드충전액&lt;비씨&gt;</t>
  </si>
  <si>
    <t xml:space="preserve">    외화관련선급비용</t>
  </si>
  <si>
    <t xml:space="preserve">      신용기프트카드충전액&lt;NH&gt;</t>
  </si>
  <si>
    <t xml:space="preserve">    기타선급비용</t>
  </si>
  <si>
    <t xml:space="preserve">    전자화폐충전액</t>
  </si>
  <si>
    <t xml:space="preserve">  선급법인세</t>
  </si>
  <si>
    <t xml:space="preserve">  기타충당부채</t>
  </si>
  <si>
    <t xml:space="preserve">    선급법인세</t>
  </si>
  <si>
    <t xml:space="preserve">    지역사랑기금</t>
  </si>
  <si>
    <t xml:space="preserve">    선급법인세의제</t>
  </si>
  <si>
    <t xml:space="preserve">    농촌사랑기금</t>
  </si>
  <si>
    <t xml:space="preserve">  용도품</t>
  </si>
  <si>
    <t xml:space="preserve">    카드공익기금</t>
  </si>
  <si>
    <t xml:space="preserve">    중요통장및증서</t>
  </si>
  <si>
    <t xml:space="preserve">    (구)연차수당충당부채</t>
  </si>
  <si>
    <t xml:space="preserve">    소모품</t>
  </si>
  <si>
    <t xml:space="preserve">    신용카드포인트충당부채</t>
  </si>
  <si>
    <t xml:space="preserve">    기타용도품</t>
  </si>
  <si>
    <t xml:space="preserve">      신용카드포인트충당부채&lt;비씨&gt;</t>
  </si>
  <si>
    <t xml:space="preserve">  가지급금</t>
  </si>
  <si>
    <t xml:space="preserve">      신용카드포인트충당부채&lt;NH&gt;</t>
  </si>
  <si>
    <t xml:space="preserve">    여신성가지급금</t>
  </si>
  <si>
    <t xml:space="preserve">    식량자급기반기금</t>
  </si>
  <si>
    <t xml:space="preserve">      여신가지급&lt;소송및법적절차비용&gt;</t>
  </si>
  <si>
    <t xml:space="preserve">    농협행복기금</t>
  </si>
  <si>
    <t xml:space="preserve">      여신가지급&lt;사고피해금및수습비&gt;</t>
  </si>
  <si>
    <t xml:space="preserve">    기타충당금기타</t>
  </si>
  <si>
    <t xml:space="preserve">      여신가지급금&lt;여신관련공탁금&gt;</t>
  </si>
  <si>
    <t xml:space="preserve">  타행간현수채무</t>
  </si>
  <si>
    <t xml:space="preserve">      &lt;보험대출소송및법적절차비용&gt;</t>
  </si>
  <si>
    <t xml:space="preserve">  (구)대리예수금</t>
  </si>
  <si>
    <t xml:space="preserve">      여신가지급&lt;기타&gt;</t>
  </si>
  <si>
    <t xml:space="preserve">  보험대리자금</t>
  </si>
  <si>
    <t xml:space="preserve">    유가증권매입증거금</t>
  </si>
  <si>
    <t xml:space="preserve">    보험예수금</t>
  </si>
  <si>
    <t xml:space="preserve">    외화가지급금</t>
  </si>
  <si>
    <t xml:space="preserve">      보험예수금&lt;분납예수금&gt;</t>
  </si>
  <si>
    <t xml:space="preserve">    출납부족금</t>
  </si>
  <si>
    <t xml:space="preserve">      보험예수금&lt;유진단계약예수금&gt;</t>
  </si>
  <si>
    <t xml:space="preserve">    복권매입금</t>
  </si>
  <si>
    <t xml:space="preserve">      보험예수금&lt;적부심사계약예수금&gt;</t>
  </si>
  <si>
    <t xml:space="preserve">    복권당첨금</t>
  </si>
  <si>
    <t xml:space="preserve">      보험예수금&lt;기타보험예수금&gt;</t>
  </si>
  <si>
    <t xml:space="preserve">    보험료</t>
  </si>
  <si>
    <t xml:space="preserve">    공탁금</t>
  </si>
  <si>
    <t xml:space="preserve">      보험료&lt;생명보험료&gt;</t>
  </si>
  <si>
    <t xml:space="preserve">    신용보증료환출</t>
  </si>
  <si>
    <t xml:space="preserve">      보험료&lt;손해보험료&gt;</t>
  </si>
  <si>
    <t xml:space="preserve">    지역개발공채매도대전</t>
  </si>
  <si>
    <t xml:space="preserve">      보험료&lt;국민생명보험료&gt;</t>
  </si>
  <si>
    <t xml:space="preserve">    지역개발공채선급이자</t>
  </si>
  <si>
    <t xml:space="preserve">    보험자금</t>
  </si>
  <si>
    <t xml:space="preserve">    지역개발공채상환</t>
  </si>
  <si>
    <t xml:space="preserve">      보험자금&lt;보험금&gt;</t>
  </si>
  <si>
    <t xml:space="preserve">    예금대지급금</t>
  </si>
  <si>
    <t xml:space="preserve">      보험자금&lt;환급금&gt;</t>
  </si>
  <si>
    <t xml:space="preserve">    사고피해금및수습비</t>
  </si>
  <si>
    <t xml:space="preserve">      보험자금&lt;배당금&gt;</t>
  </si>
  <si>
    <t xml:space="preserve">    기타가지급금</t>
  </si>
  <si>
    <t xml:space="preserve">      보험자금&lt;부활연체이자&gt;</t>
  </si>
  <si>
    <t xml:space="preserve">  부가가치세선급금</t>
  </si>
  <si>
    <t xml:space="preserve">      보험자금&lt;보험료보조금&gt;</t>
  </si>
  <si>
    <t xml:space="preserve">  미회수내국환채권</t>
  </si>
  <si>
    <t xml:space="preserve">      보험자금&lt;FC환수재원적립금&gt;</t>
  </si>
  <si>
    <t xml:space="preserve">    (구)실시간정보교환제시자금</t>
  </si>
  <si>
    <t xml:space="preserve">      보험자금&lt;기타&gt;</t>
  </si>
  <si>
    <t xml:space="preserve">  기타비유동자산</t>
  </si>
  <si>
    <t xml:space="preserve">    정책보험예수금</t>
  </si>
  <si>
    <t xml:space="preserve">  타행간현송채권</t>
  </si>
  <si>
    <t xml:space="preserve">    정책보험자금</t>
  </si>
  <si>
    <t xml:space="preserve">  공탁금</t>
  </si>
  <si>
    <t xml:space="preserve">      정책보험자금&lt;보험료&gt;</t>
  </si>
  <si>
    <t xml:space="preserve">    채권관리관련공탁금</t>
  </si>
  <si>
    <t xml:space="preserve">      정책보험자금&lt;보험금&gt;</t>
  </si>
  <si>
    <t xml:space="preserve">    기타공탁금</t>
  </si>
  <si>
    <t xml:space="preserve">      정책보험자금&lt;환급금&gt;</t>
  </si>
  <si>
    <t xml:space="preserve">  이연법인세자산</t>
  </si>
  <si>
    <t xml:space="preserve">      정책보험자금&lt;기타&gt;</t>
  </si>
  <si>
    <t xml:space="preserve">    자본가산이연법인세자산</t>
  </si>
  <si>
    <t xml:space="preserve">  이연법인세부채</t>
  </si>
  <si>
    <t xml:space="preserve">    자본가산제외이연법인세자산</t>
  </si>
  <si>
    <t xml:space="preserve">    자본차감이연법인세부채</t>
  </si>
  <si>
    <t>부채차감계정</t>
  </si>
  <si>
    <t xml:space="preserve">    자본차감제외이연법인세부채</t>
  </si>
  <si>
    <t xml:space="preserve">  국민연금전환금</t>
  </si>
  <si>
    <t>자산차감계정</t>
  </si>
  <si>
    <t xml:space="preserve">  퇴직금운용자산</t>
  </si>
  <si>
    <t xml:space="preserve">  대손충당금</t>
  </si>
  <si>
    <t xml:space="preserve">    퇴직신탁예치금</t>
  </si>
  <si>
    <t xml:space="preserve">    상호금융대출대손충당금</t>
  </si>
  <si>
    <t xml:space="preserve">    퇴직보험예치금</t>
  </si>
  <si>
    <t xml:space="preserve">    정책대출대손충당금</t>
  </si>
  <si>
    <t xml:space="preserve">    퇴직연금운용자산</t>
  </si>
  <si>
    <t xml:space="preserve">    신용카드채권대손충당금</t>
  </si>
  <si>
    <t xml:space="preserve">  현재가치할인차금</t>
  </si>
  <si>
    <t xml:space="preserve">    사모사채대손충당금</t>
  </si>
  <si>
    <t xml:space="preserve">    차입금</t>
  </si>
  <si>
    <t xml:space="preserve">    매입외환</t>
  </si>
  <si>
    <t xml:space="preserve">    기타현재가치할인차금</t>
  </si>
  <si>
    <t xml:space="preserve">    보험대출대손충당금</t>
  </si>
  <si>
    <t xml:space="preserve">  (구)은행간조정자금차</t>
  </si>
  <si>
    <t xml:space="preserve">    기타채권대손충당금</t>
  </si>
  <si>
    <t>자금수수</t>
  </si>
  <si>
    <t xml:space="preserve">  감가상각누계액</t>
  </si>
  <si>
    <t xml:space="preserve">  환결제자금</t>
  </si>
  <si>
    <t xml:space="preserve">    업무용건물</t>
  </si>
  <si>
    <t xml:space="preserve">  본지점</t>
  </si>
  <si>
    <t xml:space="preserve">    임차점포시설물</t>
  </si>
  <si>
    <t xml:space="preserve">    온라인연동</t>
  </si>
  <si>
    <t xml:space="preserve">    업무용동산</t>
  </si>
  <si>
    <t xml:space="preserve">    일반전금역환</t>
  </si>
  <si>
    <t xml:space="preserve">      업무용동산&lt;기계장치&gt;</t>
  </si>
  <si>
    <t xml:space="preserve">    잔액이체</t>
  </si>
  <si>
    <t xml:space="preserve">      업무용동산&lt;차량운반구&gt;</t>
  </si>
  <si>
    <t xml:space="preserve">    외국환</t>
  </si>
  <si>
    <t xml:space="preserve">      업무용동산&lt;공구기구비품&gt;</t>
  </si>
  <si>
    <t xml:space="preserve">    (구)이자비정산대상</t>
  </si>
  <si>
    <t xml:space="preserve">      업무용동산&lt;기타&gt;</t>
  </si>
  <si>
    <t xml:space="preserve">  (구)일시자금</t>
  </si>
  <si>
    <t xml:space="preserve">    (구)A계좌</t>
  </si>
  <si>
    <t xml:space="preserve">    자산처분미수금</t>
  </si>
  <si>
    <t xml:space="preserve">    (구)B계좌</t>
  </si>
  <si>
    <t xml:space="preserve">    대출채권</t>
  </si>
  <si>
    <t xml:space="preserve">  미정리환차</t>
  </si>
  <si>
    <t xml:space="preserve">  (구)통합자금수수</t>
  </si>
  <si>
    <t xml:space="preserve">  보조금</t>
  </si>
  <si>
    <t xml:space="preserve">    (구)통합본지점</t>
  </si>
  <si>
    <t xml:space="preserve">    국고보조금</t>
  </si>
  <si>
    <t xml:space="preserve">    (구)통합일시자금</t>
  </si>
  <si>
    <t xml:space="preserve">      국고보조금&lt;업무용토지&gt;</t>
  </si>
  <si>
    <t xml:space="preserve">    (구)통합본지소</t>
  </si>
  <si>
    <t xml:space="preserve">      국고보조금&lt;업무용건물&gt;</t>
  </si>
  <si>
    <t xml:space="preserve">  미정리본지점차</t>
  </si>
  <si>
    <t xml:space="preserve">      국고보조금&lt;업무용동산&gt;</t>
  </si>
  <si>
    <t>타회계사업자금</t>
  </si>
  <si>
    <t xml:space="preserve">      국고보조금&lt;기타&gt;</t>
  </si>
  <si>
    <t xml:space="preserve">  일반사업자금</t>
  </si>
  <si>
    <t xml:space="preserve">    중앙회보조금</t>
  </si>
  <si>
    <t xml:space="preserve">    이자정산대상</t>
  </si>
  <si>
    <t xml:space="preserve">      중앙회보조금&lt;업무용토지&gt;</t>
  </si>
  <si>
    <t xml:space="preserve">    이자비정산대상</t>
  </si>
  <si>
    <t xml:space="preserve">      중앙회보조금&lt;업무용건물&gt;</t>
  </si>
  <si>
    <t>내부자본수수</t>
  </si>
  <si>
    <t xml:space="preserve">      중앙회보조금&lt;업무용동산&gt;</t>
  </si>
  <si>
    <t xml:space="preserve">  회계변경누적효과</t>
  </si>
  <si>
    <t xml:space="preserve">      중앙회보조금&lt;기타&gt;</t>
  </si>
  <si>
    <t xml:space="preserve">  (구)전기오류수정손실</t>
  </si>
  <si>
    <t xml:space="preserve">    축발기금보조금</t>
  </si>
  <si>
    <t xml:space="preserve">    (구)계산상의착오</t>
  </si>
  <si>
    <t xml:space="preserve">      축발기금보조금&lt;업무용토지&gt;</t>
  </si>
  <si>
    <t xml:space="preserve">    (구)세무상의착오</t>
  </si>
  <si>
    <t xml:space="preserve">      축발기금보조금&lt;업무용건물&gt;</t>
  </si>
  <si>
    <t xml:space="preserve">    (구)비용을자산으로잘못분류</t>
  </si>
  <si>
    <t xml:space="preserve">      축발기금보조금&lt;업무용동산&gt;</t>
  </si>
  <si>
    <t xml:space="preserve">    (구)회계추정의착오</t>
  </si>
  <si>
    <t xml:space="preserve">      축발기금보조금&lt;기타&gt;</t>
  </si>
  <si>
    <t xml:space="preserve">    (구)기장상의오류</t>
  </si>
  <si>
    <t xml:space="preserve">    기타보조금</t>
  </si>
  <si>
    <t xml:space="preserve">    (구)보정의누락</t>
  </si>
  <si>
    <t xml:space="preserve">      기타보조금&lt;업무용토지&gt;</t>
  </si>
  <si>
    <t xml:space="preserve">    (구)과목상위</t>
  </si>
  <si>
    <t xml:space="preserve">      기타보조금&lt;업무용건물&gt;</t>
  </si>
  <si>
    <t xml:space="preserve">    (구)제급여환급액</t>
  </si>
  <si>
    <t xml:space="preserve">      기타보조금&lt;업무용동산&gt;</t>
  </si>
  <si>
    <t xml:space="preserve">    (구)기타전기오류수정손실</t>
  </si>
  <si>
    <t xml:space="preserve">      기타보조금&lt;기타&gt;</t>
  </si>
  <si>
    <t xml:space="preserve">  당기손익금</t>
  </si>
  <si>
    <t xml:space="preserve">    자산취득전수령보조금</t>
  </si>
  <si>
    <t xml:space="preserve">  부의지분법이익잉여금변동</t>
  </si>
  <si>
    <t xml:space="preserve">      자산취득전수령보조금&lt;국고&gt;</t>
  </si>
  <si>
    <t>중계계정</t>
  </si>
  <si>
    <t xml:space="preserve">      자산취득전수령보조금&lt;중앙회&gt;</t>
  </si>
  <si>
    <t xml:space="preserve">  보험대리대출금</t>
  </si>
  <si>
    <t xml:space="preserve">      자산취득전수령보조금&lt;축발기금&gt;</t>
  </si>
  <si>
    <t xml:space="preserve">    보험약관대출</t>
  </si>
  <si>
    <t xml:space="preserve">      자산취득전수령보조금&lt;기타&gt;</t>
  </si>
  <si>
    <t xml:space="preserve">      보험약관대출&lt;일반&gt;</t>
  </si>
  <si>
    <t xml:space="preserve">    상호금융특별회계보조금</t>
  </si>
  <si>
    <t xml:space="preserve">      보험약관대출&lt;종합통장-보통&gt;</t>
  </si>
  <si>
    <t xml:space="preserve">      상호금융보조금&lt;업무용건물&gt;</t>
  </si>
  <si>
    <t xml:space="preserve">      보험약관대출&lt;종합통장-자립&gt;</t>
  </si>
  <si>
    <t xml:space="preserve">      상호금융보조금&lt;업무용동산&gt;</t>
  </si>
  <si>
    <t xml:space="preserve">      보험약관대출&lt;종합통장-자유&gt;</t>
  </si>
  <si>
    <t xml:space="preserve">  자산손상차손누계액</t>
  </si>
  <si>
    <t xml:space="preserve">      보험약관대출&lt;종합통장-기업자유&gt;</t>
  </si>
  <si>
    <t xml:space="preserve">    유형자산손상차손누계액</t>
  </si>
  <si>
    <t xml:space="preserve">  자본조정</t>
  </si>
  <si>
    <t xml:space="preserve">      유형자산손상차손누계액&lt;업무용토지&gt;</t>
  </si>
  <si>
    <t>(구)자본조정</t>
  </si>
  <si>
    <t xml:space="preserve">      유형자산손상차손누계액&lt;업무용건물&gt;</t>
  </si>
  <si>
    <t xml:space="preserve">  (구)매도가능증권평가손실</t>
  </si>
  <si>
    <t xml:space="preserve">      유형자산손상차손누계액&lt;임차점포시설물&gt;</t>
  </si>
  <si>
    <t xml:space="preserve">  (구)부의지분법자본변동</t>
  </si>
  <si>
    <t xml:space="preserve">      유형자산손상차손누계액&lt;업무용동산&gt;</t>
  </si>
  <si>
    <t>기타포괄손익누계액</t>
  </si>
  <si>
    <t xml:space="preserve">    무형자산손상차손누계액</t>
  </si>
  <si>
    <t xml:space="preserve">  매도가능증권평가손실</t>
  </si>
  <si>
    <t xml:space="preserve">      무형자산손상차손누계액&lt;영업권&gt;</t>
  </si>
  <si>
    <t xml:space="preserve">  부의지분법자본변동</t>
  </si>
  <si>
    <t xml:space="preserve">      무형자산손상차손누계액&lt;개발비&gt;</t>
  </si>
  <si>
    <t xml:space="preserve">      무형자산손상차손누계액&lt;기타&gt;</t>
  </si>
  <si>
    <t xml:space="preserve">    기타자산손상차손누계액</t>
  </si>
  <si>
    <t xml:space="preserve">  자산재평가손실누계액</t>
  </si>
  <si>
    <t xml:space="preserve">    업무용토지</t>
  </si>
  <si>
    <t xml:space="preserve">  (구)은행간조정자금대</t>
  </si>
  <si>
    <t xml:space="preserve">  미정리환대</t>
  </si>
  <si>
    <t xml:space="preserve">  미정리본지점대</t>
  </si>
  <si>
    <t xml:space="preserve">  보험대리대출추심금</t>
  </si>
  <si>
    <t xml:space="preserve">  일반사업출자금</t>
  </si>
  <si>
    <t xml:space="preserve">    내부출자금</t>
  </si>
  <si>
    <t xml:space="preserve">    내부잉여금</t>
  </si>
  <si>
    <t xml:space="preserve">  (구)전기오류수정이익</t>
  </si>
  <si>
    <t xml:space="preserve">    (구)제급여환수액</t>
  </si>
  <si>
    <t xml:space="preserve">    (구)기타전기오류수정이익</t>
  </si>
  <si>
    <t xml:space="preserve">  지분법이익잉여금변동</t>
  </si>
  <si>
    <t xml:space="preserve">  (구)매도가능증권평가이익</t>
  </si>
  <si>
    <t xml:space="preserve">  (구)보조금자본조정</t>
  </si>
  <si>
    <t xml:space="preserve">    (구)국고보조금자본조정</t>
  </si>
  <si>
    <t xml:space="preserve">    (구)중앙회보조금자본조정</t>
  </si>
  <si>
    <t xml:space="preserve">    (구)축발기금보조금자본조정</t>
  </si>
  <si>
    <t xml:space="preserve">    (구)기타보조금자본조정</t>
  </si>
  <si>
    <t xml:space="preserve">  (구)지분법자본변동</t>
  </si>
  <si>
    <t xml:space="preserve">  재평가잉여금</t>
  </si>
  <si>
    <t xml:space="preserve">  매도가능증권평가이익</t>
  </si>
  <si>
    <t xml:space="preserve">  지분법자본변동</t>
  </si>
  <si>
    <t>자산합계</t>
  </si>
  <si>
    <t>부채및자본합계</t>
  </si>
  <si>
    <t>비용합계</t>
  </si>
  <si>
    <t>수익합계</t>
  </si>
  <si>
    <t>총계</t>
  </si>
  <si>
    <t>대손상각채권</t>
  </si>
  <si>
    <t>수익증권대행판매금</t>
  </si>
  <si>
    <t xml:space="preserve">      *환결제자금</t>
  </si>
  <si>
    <t xml:space="preserve">    *공제료보조금</t>
  </si>
  <si>
    <t xml:space="preserve">      외상매출금</t>
  </si>
  <si>
    <t xml:space="preserve">      미정리환대</t>
  </si>
  <si>
    <t xml:space="preserve">    마트상품</t>
  </si>
  <si>
    <t>유동부채</t>
  </si>
  <si>
    <t xml:space="preserve">      미정리환차</t>
  </si>
  <si>
    <t xml:space="preserve">  외상매입금</t>
  </si>
  <si>
    <t>유동자산</t>
  </si>
  <si>
    <t xml:space="preserve">    (구)비료</t>
  </si>
  <si>
    <t>당좌자산</t>
  </si>
  <si>
    <t xml:space="preserve">    (구)농약</t>
  </si>
  <si>
    <t xml:space="preserve">    (구)농기계</t>
  </si>
  <si>
    <t xml:space="preserve">    유류</t>
  </si>
  <si>
    <t xml:space="preserve">      유류&lt;유류&gt;</t>
  </si>
  <si>
    <t xml:space="preserve">  예치금</t>
  </si>
  <si>
    <t xml:space="preserve">      유류&lt;윤활유&gt;</t>
  </si>
  <si>
    <t xml:space="preserve">    중앙회예치금</t>
  </si>
  <si>
    <t xml:space="preserve">      유류&lt;가스&gt;</t>
  </si>
  <si>
    <t xml:space="preserve">    타조합예치금</t>
  </si>
  <si>
    <t xml:space="preserve">    구매품통합전산</t>
  </si>
  <si>
    <t xml:space="preserve">    타금융기관예치금</t>
  </si>
  <si>
    <t xml:space="preserve">    사료</t>
  </si>
  <si>
    <t xml:space="preserve">    (구)일반자재</t>
  </si>
  <si>
    <t xml:space="preserve">      (구)일반자재(PE필름)</t>
  </si>
  <si>
    <t xml:space="preserve">      (구)일반자재(PP포대)</t>
  </si>
  <si>
    <t xml:space="preserve">    단기매매공채</t>
  </si>
  <si>
    <t xml:space="preserve">      (구)일반자재&lt;파이프&gt;</t>
  </si>
  <si>
    <t xml:space="preserve">      (구)일반자재&lt;인삼자재&gt;</t>
  </si>
  <si>
    <t xml:space="preserve">  외상매출금</t>
  </si>
  <si>
    <t xml:space="preserve">      (구)일반자재&lt;주택자재&gt;</t>
  </si>
  <si>
    <t xml:space="preserve">      (구)일반자재&lt;포장용박스&gt;</t>
  </si>
  <si>
    <t xml:space="preserve">      (구)일반자재&lt;종자종묘&gt;</t>
  </si>
  <si>
    <t xml:space="preserve">      (구)일반자재&lt;기타&gt;</t>
  </si>
  <si>
    <t xml:space="preserve">    축산자재</t>
  </si>
  <si>
    <t xml:space="preserve">      마트상품&lt;1차상품&gt;</t>
  </si>
  <si>
    <t xml:space="preserve">      마트상품&lt;2차상품&gt;</t>
  </si>
  <si>
    <t xml:space="preserve">      마트상품&lt;통합전산&gt;</t>
  </si>
  <si>
    <t xml:space="preserve">    판매</t>
  </si>
  <si>
    <t xml:space="preserve">    제품</t>
  </si>
  <si>
    <t xml:space="preserve">    (구)인삼</t>
  </si>
  <si>
    <t xml:space="preserve">    생물자산</t>
  </si>
  <si>
    <t xml:space="preserve">    제조</t>
  </si>
  <si>
    <t xml:space="preserve">    (구)농기계부품</t>
  </si>
  <si>
    <t xml:space="preserve">    미결산</t>
  </si>
  <si>
    <t xml:space="preserve">      미결산&lt;카드판매&gt;</t>
  </si>
  <si>
    <t xml:space="preserve">  계통사업외상매입금</t>
  </si>
  <si>
    <t xml:space="preserve">      미결산&lt;보조금&gt;</t>
  </si>
  <si>
    <t xml:space="preserve">      미결산&lt;상품권&gt;</t>
  </si>
  <si>
    <t xml:space="preserve">      미결산&lt;쿠폰&gt;</t>
  </si>
  <si>
    <t xml:space="preserve">      미결산&lt;포인트&gt;</t>
  </si>
  <si>
    <t xml:space="preserve">    기타외상매출금</t>
  </si>
  <si>
    <t xml:space="preserve">  수탁사업미수금</t>
  </si>
  <si>
    <t xml:space="preserve">    구매</t>
  </si>
  <si>
    <t xml:space="preserve">    (구)마트상품</t>
  </si>
  <si>
    <t xml:space="preserve">    (구)판매</t>
  </si>
  <si>
    <t xml:space="preserve">    공판장</t>
  </si>
  <si>
    <t xml:space="preserve">    가공</t>
  </si>
  <si>
    <t xml:space="preserve">    (구)기타</t>
  </si>
  <si>
    <t xml:space="preserve">  선급금</t>
  </si>
  <si>
    <t xml:space="preserve">    (구)원예</t>
  </si>
  <si>
    <t xml:space="preserve">      (구)원예&lt;농안기금지원분&gt;</t>
  </si>
  <si>
    <t xml:space="preserve">      (구)원예&lt;기타&gt;</t>
  </si>
  <si>
    <t xml:space="preserve">    (구)양곡</t>
  </si>
  <si>
    <t xml:space="preserve">      (구)양곡&lt;농안기금지원분&gt;</t>
  </si>
  <si>
    <t xml:space="preserve">      마트상품&lt;수기처리&gt;</t>
  </si>
  <si>
    <t xml:space="preserve">      (구)양곡&lt;기타&gt;</t>
  </si>
  <si>
    <t xml:space="preserve">    축산</t>
  </si>
  <si>
    <t xml:space="preserve">      축산&lt;외부자금지원분&gt;</t>
  </si>
  <si>
    <t xml:space="preserve">      축산&lt;기타&gt;</t>
  </si>
  <si>
    <t xml:space="preserve">  선수금</t>
  </si>
  <si>
    <t xml:space="preserve">    구매사업</t>
  </si>
  <si>
    <t xml:space="preserve">      (구)인삼&lt;농안기금지원분&gt;</t>
  </si>
  <si>
    <t xml:space="preserve">      (구)인삼&lt;담배인삼공사지원분&gt;</t>
  </si>
  <si>
    <t xml:space="preserve">    판매사업</t>
  </si>
  <si>
    <t xml:space="preserve">      (구)인삼&lt;기타&gt;</t>
  </si>
  <si>
    <t xml:space="preserve">    마트사업</t>
  </si>
  <si>
    <t xml:space="preserve">    (구)제조</t>
  </si>
  <si>
    <t xml:space="preserve">    (구)조합간출하선수금</t>
  </si>
  <si>
    <t xml:space="preserve">    (구)유통활성화자금선급금</t>
  </si>
  <si>
    <t xml:space="preserve">    기타선수금</t>
  </si>
  <si>
    <t xml:space="preserve">    과실계약출하자금선급금</t>
  </si>
  <si>
    <t xml:space="preserve">  추곡수매선수금</t>
  </si>
  <si>
    <t xml:space="preserve">    채소수급안정자금선급금</t>
  </si>
  <si>
    <t xml:space="preserve">    정상채권분</t>
  </si>
  <si>
    <t xml:space="preserve">    수탁사업선급금</t>
  </si>
  <si>
    <t xml:space="preserve">    위약농가분</t>
  </si>
  <si>
    <t xml:space="preserve">      (구)수탁사업선급금&lt;구매&gt;</t>
  </si>
  <si>
    <t xml:space="preserve">    연기농가분</t>
  </si>
  <si>
    <t xml:space="preserve">      (구)수탁사업선급금&lt;유통&gt;</t>
  </si>
  <si>
    <t xml:space="preserve">  수탁상품권선수금</t>
  </si>
  <si>
    <t xml:space="preserve">      수탁사업선급&lt;과실계약출하사업</t>
  </si>
  <si>
    <t xml:space="preserve">    일반상품권</t>
  </si>
  <si>
    <t xml:space="preserve">      수탁사업선급&lt;시설채소출하약정</t>
  </si>
  <si>
    <t xml:space="preserve">    전자상품권</t>
  </si>
  <si>
    <t xml:space="preserve">      (구)수탁사업선급금&lt;양곡&gt;</t>
  </si>
  <si>
    <t xml:space="preserve">      전자상품권&lt;구&gt;</t>
  </si>
  <si>
    <t xml:space="preserve">      수탁사업선급금&lt;축산&gt;</t>
  </si>
  <si>
    <t xml:space="preserve">      전자상품권&lt;신&gt;</t>
  </si>
  <si>
    <t xml:space="preserve">      수탁사업선급금&lt;마트상품&gt;</t>
  </si>
  <si>
    <t xml:space="preserve">  예수금</t>
  </si>
  <si>
    <t xml:space="preserve">      (구)수탁사업선급금&lt;인삼&gt;</t>
  </si>
  <si>
    <t xml:space="preserve">    산지유통관리자육성사업비</t>
  </si>
  <si>
    <t xml:space="preserve">      수탁사업선급금&lt;판매&gt;</t>
  </si>
  <si>
    <t xml:space="preserve">    (구)특정비용지출조건보조금</t>
  </si>
  <si>
    <t xml:space="preserve">      (구)수탁사업선급금&lt;기타&gt;</t>
  </si>
  <si>
    <t xml:space="preserve">    기타예수금</t>
  </si>
  <si>
    <t xml:space="preserve">    (구)조합간출하선급금</t>
  </si>
  <si>
    <t xml:space="preserve">    기타선급금</t>
  </si>
  <si>
    <t xml:space="preserve">    축산물생산유통자금</t>
  </si>
  <si>
    <t xml:space="preserve">    마트</t>
  </si>
  <si>
    <t xml:space="preserve">      축산물생산유통자금&lt;브랜드출하&gt;</t>
  </si>
  <si>
    <t xml:space="preserve">      축산물생산유통자금&lt;브랜드기타&gt;</t>
  </si>
  <si>
    <t xml:space="preserve">      축산물생산유통자금&lt;경제활성화출하&gt;</t>
  </si>
  <si>
    <t xml:space="preserve">      축산물생산유통자금&lt;경제활성화기타&gt;</t>
  </si>
  <si>
    <t xml:space="preserve">    운송</t>
  </si>
  <si>
    <t xml:space="preserve">  추곡수매선금</t>
  </si>
  <si>
    <t xml:space="preserve">    이용</t>
  </si>
  <si>
    <t xml:space="preserve">    창고</t>
  </si>
  <si>
    <t xml:space="preserve">    농지중개</t>
  </si>
  <si>
    <t xml:space="preserve">    가축시장및가축개량</t>
  </si>
  <si>
    <t xml:space="preserve">    관리</t>
  </si>
  <si>
    <t xml:space="preserve">    상품권</t>
  </si>
  <si>
    <t xml:space="preserve">  단기차입금</t>
  </si>
  <si>
    <t xml:space="preserve">    원예</t>
  </si>
  <si>
    <t xml:space="preserve">      원예&lt;매취사업자금&gt;</t>
  </si>
  <si>
    <t xml:space="preserve">      원예&lt;출하조절자금&gt;</t>
  </si>
  <si>
    <t xml:space="preserve">      원예&lt;공동출하촉진자금&gt;</t>
  </si>
  <si>
    <t xml:space="preserve">      원예&lt;기타&gt;</t>
  </si>
  <si>
    <t xml:space="preserve">    양곡</t>
  </si>
  <si>
    <t xml:space="preserve">      양곡&lt;정부융자금&gt;</t>
  </si>
  <si>
    <t xml:space="preserve">      양곡&lt;지자체융자금&gt;</t>
  </si>
  <si>
    <t xml:space="preserve">      양곡&lt;중앙회융자금&gt;</t>
  </si>
  <si>
    <t xml:space="preserve">      양곡&lt;기타자금&gt;</t>
  </si>
  <si>
    <t xml:space="preserve">      (구)양곡&lt;농안기금&gt;</t>
  </si>
  <si>
    <t xml:space="preserve">    인삼</t>
  </si>
  <si>
    <t xml:space="preserve">      결산보정&lt;구매&gt;</t>
  </si>
  <si>
    <t xml:space="preserve">    기타단기차입금</t>
  </si>
  <si>
    <t xml:space="preserve">      결산보정&lt;마트상품&gt;</t>
  </si>
  <si>
    <t xml:space="preserve">    경제사업운전자금차입금</t>
  </si>
  <si>
    <t xml:space="preserve">      결산보정&lt;판매&gt;</t>
  </si>
  <si>
    <t xml:space="preserve">    채소수급안정자금차입금</t>
  </si>
  <si>
    <t xml:space="preserve">      결산보정&lt;생물자산&gt;</t>
  </si>
  <si>
    <t xml:space="preserve">      채소수급안정차입&lt;정부융자금&gt;</t>
  </si>
  <si>
    <t xml:space="preserve">      결산보정&lt;제품&gt;</t>
  </si>
  <si>
    <t xml:space="preserve">      채소수급안정차입&lt;중앙회융자금&gt;</t>
  </si>
  <si>
    <t xml:space="preserve">      결산보정&lt;창고&gt;</t>
  </si>
  <si>
    <t xml:space="preserve">      채소수급안정차입&lt;자체자금&gt;</t>
  </si>
  <si>
    <t xml:space="preserve">      결산보정&lt;이용&gt;</t>
  </si>
  <si>
    <t xml:space="preserve">    산지유통조직차입금</t>
  </si>
  <si>
    <t xml:space="preserve">      결산보정&lt;운송&gt;</t>
  </si>
  <si>
    <t xml:space="preserve">      산지유통조직차입금&lt;정부융자금&gt;</t>
  </si>
  <si>
    <t xml:space="preserve">      결산보정&lt;공제&gt;</t>
  </si>
  <si>
    <t xml:space="preserve">      유통활성화자금차입금&lt;중앙회융자금&gt;</t>
  </si>
  <si>
    <t xml:space="preserve">      결산보정&lt;농작물보험&gt;</t>
  </si>
  <si>
    <t xml:space="preserve">      산지유통조직차입금&lt;자체자금&gt;</t>
  </si>
  <si>
    <t xml:space="preserve">      결산보정&lt;농지중개&gt;</t>
  </si>
  <si>
    <t xml:space="preserve">    과실계약출하자금차입금</t>
  </si>
  <si>
    <t xml:space="preserve">      결산보정&lt;농기계은행&gt;</t>
  </si>
  <si>
    <t xml:space="preserve">      과실계약출하차입금&lt;정부융자금&gt;</t>
  </si>
  <si>
    <t xml:space="preserve">      결산보정&lt;기타&gt;</t>
  </si>
  <si>
    <t xml:space="preserve">      과실계약출하차입금&lt;중앙회융자</t>
  </si>
  <si>
    <t xml:space="preserve">      과실계약출하차입금&lt;자체자금&gt;</t>
  </si>
  <si>
    <t xml:space="preserve">    시설채소출하약정자금차입금</t>
  </si>
  <si>
    <t xml:space="preserve">      시설채소출하약정&lt;정부융자금&gt;</t>
  </si>
  <si>
    <t xml:space="preserve">    선급리스료</t>
  </si>
  <si>
    <t xml:space="preserve">      시설채소출하약정&lt;중앙회융자금&gt;</t>
  </si>
  <si>
    <t xml:space="preserve">    선급리스부대비</t>
  </si>
  <si>
    <t xml:space="preserve">      시설채소출하약정&lt;자체자금&gt;</t>
  </si>
  <si>
    <t xml:space="preserve">    수탁수매수탁금</t>
  </si>
  <si>
    <t xml:space="preserve">      수탁수매수탁&lt;수탁수매계약금&gt;</t>
  </si>
  <si>
    <t xml:space="preserve">    수탁상품권</t>
  </si>
  <si>
    <t xml:space="preserve">      수탁수매수탁&lt;수탁수매융자금&gt;</t>
  </si>
  <si>
    <t xml:space="preserve">      수탁상품권&lt;일반외상&gt;</t>
  </si>
  <si>
    <t xml:space="preserve">      수탁수매수탁&lt;수탁수매정산금&gt;</t>
  </si>
  <si>
    <t xml:space="preserve">      수탁상품권&lt;신용카드&gt;</t>
  </si>
  <si>
    <t xml:space="preserve">      수탁수매수탁&lt;수탁수매판매대금&gt;</t>
  </si>
  <si>
    <t xml:space="preserve">    수탁사업입체금</t>
  </si>
  <si>
    <t xml:space="preserve">    직거래매취자금차입금</t>
  </si>
  <si>
    <t xml:space="preserve">      수탁사업입체금&lt;일반&gt;</t>
  </si>
  <si>
    <t xml:space="preserve">    축산물생산유통자금차입금</t>
  </si>
  <si>
    <t xml:space="preserve">      수탁사업입체금&lt;시설채소약정출하사업&gt;</t>
  </si>
  <si>
    <t xml:space="preserve">    정책대출차입금</t>
  </si>
  <si>
    <t xml:space="preserve">      정책대출차입금&lt;기타재정운전&gt;</t>
  </si>
  <si>
    <t xml:space="preserve">      정책대출차입금&lt;금융농업중기&gt;</t>
  </si>
  <si>
    <t xml:space="preserve">      정책대출차입금&lt;농어촌구조개선&gt;</t>
  </si>
  <si>
    <t xml:space="preserve">      정책대출차입금&lt;축산발전기금&gt;</t>
  </si>
  <si>
    <t xml:space="preserve">    간행물대금</t>
  </si>
  <si>
    <t xml:space="preserve">      정책대출차입금&lt;기타재정시설&gt;</t>
  </si>
  <si>
    <t xml:space="preserve">    공판장입체금</t>
  </si>
  <si>
    <t xml:space="preserve">      경제사업운전자금차입금&lt;농업&gt;</t>
  </si>
  <si>
    <t xml:space="preserve">      경제사업운전자금차입금&lt;축산&gt;</t>
  </si>
  <si>
    <t xml:space="preserve">      경제사업운전자금차입금&lt;양곡&gt;</t>
  </si>
  <si>
    <t xml:space="preserve">      경제사업운전자금차입금&lt;일반운전&gt;</t>
  </si>
  <si>
    <t xml:space="preserve">    면세유환급금</t>
  </si>
  <si>
    <t xml:space="preserve">      경제사업운전자금차입금&lt;경영안정&gt;</t>
  </si>
  <si>
    <t xml:space="preserve">    타점포인트</t>
  </si>
  <si>
    <t xml:space="preserve">    약용작물계열화차입금</t>
  </si>
  <si>
    <t xml:space="preserve">      약용작물계열화차입금&lt;정부융자금&gt;</t>
  </si>
  <si>
    <t xml:space="preserve">      약용작물계열화차입금&lt;중앙회융자금&gt;</t>
  </si>
  <si>
    <t xml:space="preserve">    소송및법적절차비용</t>
  </si>
  <si>
    <t xml:space="preserve">      약용작물계열화차입금&lt;자체자금&gt;</t>
  </si>
  <si>
    <t xml:space="preserve">    농안기금차입금</t>
  </si>
  <si>
    <t xml:space="preserve">    판매관리비선도금</t>
  </si>
  <si>
    <t xml:space="preserve">      농안기금차입금&lt;가공원료수매&gt;</t>
  </si>
  <si>
    <t xml:space="preserve">    (구)화재손실금</t>
  </si>
  <si>
    <t xml:space="preserve">      농안기금차입금&lt;양곡수매&gt;</t>
  </si>
  <si>
    <t xml:space="preserve">    화재공제료입체금</t>
  </si>
  <si>
    <t xml:space="preserve">      농안기금차입금&lt;인삼수매&gt;</t>
  </si>
  <si>
    <t xml:space="preserve">    추곡매상자금</t>
  </si>
  <si>
    <t xml:space="preserve">      농안기금차입금&lt;공동마케팅&gt;</t>
  </si>
  <si>
    <t xml:space="preserve">    재고자산매입지참금</t>
  </si>
  <si>
    <t xml:space="preserve">      농안기금차입금&lt;수매기타&gt;</t>
  </si>
  <si>
    <t xml:space="preserve">    비축농산물수매자금</t>
  </si>
  <si>
    <t xml:space="preserve">      농안기금차입금&lt;산지유통전문조직&gt;</t>
  </si>
  <si>
    <t xml:space="preserve">      농안기금차입금&lt;품질관리사&gt;</t>
  </si>
  <si>
    <t xml:space="preserve">    (구)탈퇴조합원지분선급금</t>
  </si>
  <si>
    <t xml:space="preserve">      농안기금차입금&lt;산지일반조직&gt;</t>
  </si>
  <si>
    <t xml:space="preserve">    과세추징금</t>
  </si>
  <si>
    <t xml:space="preserve">      농안기금차입금&lt;임산물,화훼&gt;</t>
  </si>
  <si>
    <t xml:space="preserve">    추곡약정수매선금위약원금</t>
  </si>
  <si>
    <t xml:space="preserve">      농안기금차입금&lt;산지유통센타&gt;</t>
  </si>
  <si>
    <t xml:space="preserve">    추곡약정수매선금위약이자</t>
  </si>
  <si>
    <t xml:space="preserve">      농안기금차입금&lt;산지유통기타&gt;</t>
  </si>
  <si>
    <t xml:space="preserve">    과실계약출하조정자금입체금</t>
  </si>
  <si>
    <t xml:space="preserve">      농안기금차입금&lt;우수농산물지원&gt;</t>
  </si>
  <si>
    <t xml:space="preserve">    공제대출소송및법적절차비용</t>
  </si>
  <si>
    <t xml:space="preserve">      농안기금차입금&lt;공판장&gt;</t>
  </si>
  <si>
    <t xml:space="preserve">      농안기금차입금&lt;직거래매취&gt;</t>
  </si>
  <si>
    <t xml:space="preserve">  단기대여금</t>
  </si>
  <si>
    <t xml:space="preserve">      농안기금차입금&lt;친환경농산물&gt;</t>
  </si>
  <si>
    <t xml:space="preserve">    수탁수매위탁금</t>
  </si>
  <si>
    <t xml:space="preserve">      농안기금차입금&lt;친환경유통활성화&gt;</t>
  </si>
  <si>
    <t xml:space="preserve">      수탁수매위탁금&lt;계약금&gt;</t>
  </si>
  <si>
    <t xml:space="preserve">      농안기금차입금&lt;소비지유통기타&gt;</t>
  </si>
  <si>
    <t xml:space="preserve">      수탁수매위탁금&lt;융자금&gt;</t>
  </si>
  <si>
    <t xml:space="preserve">    특별지원차입금</t>
  </si>
  <si>
    <t xml:space="preserve">      수탁수매위탁금&lt;정산금&gt;</t>
  </si>
  <si>
    <t xml:space="preserve">      특별지원차입금&lt;조합상호지원&gt;</t>
  </si>
  <si>
    <t xml:space="preserve">      수탁수매위탁금&lt;판매대금&gt;</t>
  </si>
  <si>
    <t xml:space="preserve">      특별지원차입금&lt;농기계은행사업&gt;</t>
  </si>
  <si>
    <t xml:space="preserve">      수탁수매위탁금&lt;기타&gt;</t>
  </si>
  <si>
    <t xml:space="preserve">      특별지원차입금&lt;도농상생&gt;</t>
  </si>
  <si>
    <t xml:space="preserve">    유통개선지원금</t>
  </si>
  <si>
    <t xml:space="preserve">    지자체협약차입금</t>
  </si>
  <si>
    <t xml:space="preserve">      유통개선지원금&lt;공판장&gt;</t>
  </si>
  <si>
    <t xml:space="preserve">      지자체협약차입&lt;운전&gt;</t>
  </si>
  <si>
    <t xml:space="preserve">      유통개선지원금&lt;기타&gt;</t>
  </si>
  <si>
    <t xml:space="preserve">      지자체협약차입&lt;시설&gt;</t>
  </si>
  <si>
    <t xml:space="preserve">    기타단기대여금</t>
  </si>
  <si>
    <t xml:space="preserve">  협동카드계정</t>
  </si>
  <si>
    <t xml:space="preserve">    단기매출</t>
  </si>
  <si>
    <t xml:space="preserve">    장기매출</t>
  </si>
  <si>
    <t xml:space="preserve">  단기매도가능증권</t>
  </si>
  <si>
    <t xml:space="preserve">    단기매도가능국채</t>
  </si>
  <si>
    <t xml:space="preserve">    단기매도가능공채</t>
  </si>
  <si>
    <t xml:space="preserve">      결산보정&lt;제조&gt;</t>
  </si>
  <si>
    <t xml:space="preserve">    단기매도가능외부출자주식</t>
  </si>
  <si>
    <t xml:space="preserve">    기타단기매도가능증권</t>
  </si>
  <si>
    <t xml:space="preserve">  (구)자산처분미실현손</t>
  </si>
  <si>
    <t xml:space="preserve">  기타의당좌자산</t>
  </si>
  <si>
    <t xml:space="preserve">    공병</t>
  </si>
  <si>
    <t xml:space="preserve">    공상자</t>
  </si>
  <si>
    <t xml:space="preserve">      결산보정&lt;기타미지급비용&gt;</t>
  </si>
  <si>
    <t>재고자산</t>
  </si>
  <si>
    <t>상품</t>
  </si>
  <si>
    <t xml:space="preserve">  (구)(비료)</t>
  </si>
  <si>
    <t xml:space="preserve">    (구)화학비료</t>
  </si>
  <si>
    <t xml:space="preserve">    특정비용지출조건보조금</t>
  </si>
  <si>
    <t xml:space="preserve">    (구)토양개량제</t>
  </si>
  <si>
    <t xml:space="preserve">    (구)유기질비료</t>
  </si>
  <si>
    <t xml:space="preserve">      (구)유기질비료&lt;계통&gt;</t>
  </si>
  <si>
    <t xml:space="preserve">      (구)유기질비료&lt;자체&gt;</t>
  </si>
  <si>
    <t xml:space="preserve">      제조&lt;노무비미지급금&gt;</t>
  </si>
  <si>
    <t xml:space="preserve">    (구)복토제</t>
  </si>
  <si>
    <t xml:space="preserve">      제조&lt;기타제조미지급금&gt;</t>
  </si>
  <si>
    <t xml:space="preserve">    (구)기타비료</t>
  </si>
  <si>
    <t xml:space="preserve">      (구)기타비료&lt;계통&gt;</t>
  </si>
  <si>
    <t xml:space="preserve">      (구)기타비료&lt;자체&gt;</t>
  </si>
  <si>
    <t xml:space="preserve">    공사대금</t>
  </si>
  <si>
    <t xml:space="preserve">  (구)(농약)</t>
  </si>
  <si>
    <t xml:space="preserve">    (구)계통농약</t>
  </si>
  <si>
    <t xml:space="preserve">    자조금</t>
  </si>
  <si>
    <t xml:space="preserve">    (구)자체농약</t>
  </si>
  <si>
    <t xml:space="preserve">  (구)(농기계)</t>
  </si>
  <si>
    <t xml:space="preserve">    탈퇴조합원지분환급금</t>
  </si>
  <si>
    <t xml:space="preserve">    탈퇴준조합원지분환급금</t>
  </si>
  <si>
    <t xml:space="preserve">      (구)농기계&lt;계통&gt;</t>
  </si>
  <si>
    <t xml:space="preserve">      (구)농기계&lt;자체&gt;</t>
  </si>
  <si>
    <t xml:space="preserve">  미지급배당금</t>
  </si>
  <si>
    <t xml:space="preserve">    출자배당금</t>
  </si>
  <si>
    <t xml:space="preserve">      (구)농기계부품&lt;계통&gt;</t>
  </si>
  <si>
    <t xml:space="preserve">    조합원이용고배당금</t>
  </si>
  <si>
    <t xml:space="preserve">      (구)농기계부품&lt;자체&gt;</t>
  </si>
  <si>
    <t xml:space="preserve">    준조합원이용고배당금</t>
  </si>
  <si>
    <t xml:space="preserve">    (구)중고농기계</t>
  </si>
  <si>
    <t xml:space="preserve">    우선출자배당금</t>
  </si>
  <si>
    <t xml:space="preserve">      (구)중고농기계&lt;계통&gt;</t>
  </si>
  <si>
    <t xml:space="preserve">    배당금통합전산</t>
  </si>
  <si>
    <t xml:space="preserve">      (구)중고농기계&lt;자체&gt;</t>
  </si>
  <si>
    <t xml:space="preserve">      배당금통합전산&lt;(준)조합원배당금&gt;</t>
  </si>
  <si>
    <t xml:space="preserve">  (유류)</t>
  </si>
  <si>
    <t xml:space="preserve">      배당금통합전산&lt;우선출자배당금&gt;</t>
  </si>
  <si>
    <t xml:space="preserve">  (구)예수금</t>
  </si>
  <si>
    <t xml:space="preserve">      유류&lt;계통&gt;</t>
  </si>
  <si>
    <t xml:space="preserve">      유류&lt;자체&gt;</t>
  </si>
  <si>
    <t xml:space="preserve">    (구)기타예수금</t>
  </si>
  <si>
    <t xml:space="preserve">    윤활유</t>
  </si>
  <si>
    <t xml:space="preserve">  수탁사업예수금</t>
  </si>
  <si>
    <t xml:space="preserve">      윤활유&lt;계통&gt;</t>
  </si>
  <si>
    <t xml:space="preserve">      윤활유&lt;자체&gt;</t>
  </si>
  <si>
    <t xml:space="preserve">      (구)구매&lt;비료&gt;</t>
  </si>
  <si>
    <t xml:space="preserve">    가스</t>
  </si>
  <si>
    <t xml:space="preserve">      (구)구매&lt;농약&gt;</t>
  </si>
  <si>
    <t xml:space="preserve">      가스&lt;계통&gt;</t>
  </si>
  <si>
    <t xml:space="preserve">      (구)구매&lt;농기계&gt;</t>
  </si>
  <si>
    <t xml:space="preserve">      가스&lt;자체&gt;</t>
  </si>
  <si>
    <t xml:space="preserve">      (구)구매&lt;중고농기계&gt;</t>
  </si>
  <si>
    <t xml:space="preserve">  (사료)</t>
  </si>
  <si>
    <t xml:space="preserve">      구매&lt;유류&gt;</t>
  </si>
  <si>
    <t xml:space="preserve">    일반사료</t>
  </si>
  <si>
    <t xml:space="preserve">      구매&lt;사료&gt;</t>
  </si>
  <si>
    <t xml:space="preserve">      일반사료&lt;공동&gt;</t>
  </si>
  <si>
    <t xml:space="preserve">      (구)구매&lt;일반자재&gt;</t>
  </si>
  <si>
    <t xml:space="preserve">      일반사료&lt;자체&gt;</t>
  </si>
  <si>
    <t xml:space="preserve">      구매&lt;자동차&gt;</t>
  </si>
  <si>
    <t xml:space="preserve">    중앙회사료</t>
  </si>
  <si>
    <t xml:space="preserve">      구매&lt;축산자재&gt;</t>
  </si>
  <si>
    <t xml:space="preserve">      중앙회사료&lt;공동&gt;</t>
  </si>
  <si>
    <t xml:space="preserve">      구매&lt;기타&gt;</t>
  </si>
  <si>
    <t xml:space="preserve">      중앙회사료&lt;자체&gt;</t>
  </si>
  <si>
    <t xml:space="preserve">    회원사료</t>
  </si>
  <si>
    <t xml:space="preserve">    (구)유통</t>
  </si>
  <si>
    <t xml:space="preserve">      회원사료&lt;공동&gt;</t>
  </si>
  <si>
    <t xml:space="preserve">      (구)유통&lt;과일&gt;</t>
  </si>
  <si>
    <t xml:space="preserve">      회원사료&lt;자체&gt;</t>
  </si>
  <si>
    <t xml:space="preserve">      (구)유통&lt;채소&gt;</t>
  </si>
  <si>
    <t xml:space="preserve">  (구)(일반자재)</t>
  </si>
  <si>
    <t xml:space="preserve">      (구)유통&lt;화훼&gt;</t>
  </si>
  <si>
    <t xml:space="preserve">    (구)PE필름</t>
  </si>
  <si>
    <t xml:space="preserve">      (구)유통&lt;기타&gt;</t>
  </si>
  <si>
    <t xml:space="preserve">      (구)PE필림&lt;계통&gt;</t>
  </si>
  <si>
    <t xml:space="preserve">    판매품통합전산</t>
  </si>
  <si>
    <t xml:space="preserve">      (구)PE필림&lt;자체&gt;</t>
  </si>
  <si>
    <t xml:space="preserve">    과실계약출하판매대금</t>
  </si>
  <si>
    <t xml:space="preserve">    (구)PP포대</t>
  </si>
  <si>
    <t xml:space="preserve">      (구)과실계약출하판매대금&lt;일반&gt;</t>
  </si>
  <si>
    <t xml:space="preserve">      (구)PP포대&lt;계통&gt;</t>
  </si>
  <si>
    <t xml:space="preserve">      과실계약출하판매대금&lt;초과수익&gt;</t>
  </si>
  <si>
    <t xml:space="preserve">      (구)PP포대&lt;자체&gt;</t>
  </si>
  <si>
    <t xml:space="preserve">    (구)시설채소출하약정판매대금</t>
  </si>
  <si>
    <t xml:space="preserve">    (구)파이프</t>
  </si>
  <si>
    <t xml:space="preserve">      (구)파이프&lt;계통&gt;</t>
  </si>
  <si>
    <t xml:space="preserve">      (구)파이프&lt;자체&gt;</t>
  </si>
  <si>
    <t xml:space="preserve">    (구)주택자재</t>
  </si>
  <si>
    <t xml:space="preserve">      마트상품&lt;일반식품&gt;</t>
  </si>
  <si>
    <t xml:space="preserve">      (구)주택자재&lt;계통&gt;</t>
  </si>
  <si>
    <t xml:space="preserve">      마트상품&lt;농협가공식품&gt;</t>
  </si>
  <si>
    <t xml:space="preserve">      (구)주택자재&lt;자체&gt;</t>
  </si>
  <si>
    <t xml:space="preserve">      마트상품&lt;파머스마켓농산물&gt;</t>
  </si>
  <si>
    <t xml:space="preserve">    (구)인삼자재</t>
  </si>
  <si>
    <t xml:space="preserve">      (구)인삼자재&lt;계통&gt;</t>
  </si>
  <si>
    <t xml:space="preserve">      마트상품&lt;기타&gt;</t>
  </si>
  <si>
    <t xml:space="preserve">      (구)인삼자재&lt;자체&gt;</t>
  </si>
  <si>
    <t xml:space="preserve">    군납</t>
  </si>
  <si>
    <t xml:space="preserve">    (구)포장용박스</t>
  </si>
  <si>
    <t xml:space="preserve">    김장김치주문배달</t>
  </si>
  <si>
    <t xml:space="preserve">      (구)포장용박스&lt;계통&gt;</t>
  </si>
  <si>
    <t xml:space="preserve">      (구)포장용박스&lt;자체&gt;</t>
  </si>
  <si>
    <t xml:space="preserve">    (구)종자종묘</t>
  </si>
  <si>
    <t xml:space="preserve">    기타수탁사업예수금</t>
  </si>
  <si>
    <t xml:space="preserve">      (구)종자종묘&lt;계통&gt;</t>
  </si>
  <si>
    <t xml:space="preserve">  위촉사업예수금</t>
  </si>
  <si>
    <t xml:space="preserve">      (구)종자종묘&lt;자체&gt;</t>
  </si>
  <si>
    <t xml:space="preserve">    유통</t>
  </si>
  <si>
    <t xml:space="preserve">    (구)기타일반자재</t>
  </si>
  <si>
    <t xml:space="preserve">      (구)기타일반자재&lt;계통&gt;</t>
  </si>
  <si>
    <t xml:space="preserve">      양곡&lt;벼&gt;</t>
  </si>
  <si>
    <t xml:space="preserve">      (구)기타일반자재&lt;자체&gt;</t>
  </si>
  <si>
    <t xml:space="preserve">      양곡&lt;보리&gt;</t>
  </si>
  <si>
    <t xml:space="preserve">  (축산자재)</t>
  </si>
  <si>
    <t xml:space="preserve">      양곡&lt;맥주맥&gt;</t>
  </si>
  <si>
    <t xml:space="preserve">    동물약품</t>
  </si>
  <si>
    <t xml:space="preserve">      양곡&lt;고구마&gt;</t>
  </si>
  <si>
    <t xml:space="preserve">      동물약품&lt;계통&gt;</t>
  </si>
  <si>
    <t xml:space="preserve">      양곡&lt;옥수수&gt;</t>
  </si>
  <si>
    <t xml:space="preserve">      동물약품&lt;자체&gt;</t>
  </si>
  <si>
    <t xml:space="preserve">      양곡&lt;두류&gt;</t>
  </si>
  <si>
    <t xml:space="preserve">    기타축산자재</t>
  </si>
  <si>
    <t xml:space="preserve">      양곡&lt;밀&gt;</t>
  </si>
  <si>
    <t xml:space="preserve">      기타축산자재&lt;계통&gt;</t>
  </si>
  <si>
    <t xml:space="preserve">      양곡&lt;축산&gt;</t>
  </si>
  <si>
    <t xml:space="preserve">      기타축산자재&lt;자체&gt;</t>
  </si>
  <si>
    <t xml:space="preserve">      양곡&lt;쌀소득직불제보조금&gt;</t>
  </si>
  <si>
    <t xml:space="preserve">  (구매품)</t>
  </si>
  <si>
    <t xml:space="preserve">      양곡&lt;기타&gt;</t>
  </si>
  <si>
    <t xml:space="preserve">  (마트상품)</t>
  </si>
  <si>
    <t xml:space="preserve">    기타위촉사업예수금</t>
  </si>
  <si>
    <t xml:space="preserve">    식품</t>
  </si>
  <si>
    <t xml:space="preserve">  수탁수매예수금</t>
  </si>
  <si>
    <t xml:space="preserve">      식품&lt;일반식품&gt;</t>
  </si>
  <si>
    <t xml:space="preserve">    계약이자</t>
  </si>
  <si>
    <t xml:space="preserve">      식품&lt;농협가공식품&gt;</t>
  </si>
  <si>
    <t xml:space="preserve">    융자이자</t>
  </si>
  <si>
    <t xml:space="preserve">    일용잡화</t>
  </si>
  <si>
    <t xml:space="preserve">    위약이자</t>
  </si>
  <si>
    <t xml:space="preserve">      일용잡화&lt;의류&gt;</t>
  </si>
  <si>
    <t xml:space="preserve">      위약이자&lt;약정이자&gt;</t>
  </si>
  <si>
    <t xml:space="preserve">      일용잡화&lt;기류&gt;</t>
  </si>
  <si>
    <t xml:space="preserve">      위약이자&lt;연체이자&gt;</t>
  </si>
  <si>
    <t xml:space="preserve">      일용잡화&lt;위생용품&gt;</t>
  </si>
  <si>
    <t xml:space="preserve">    제비용</t>
  </si>
  <si>
    <t xml:space="preserve">      일용잡화&lt;문방구&gt;</t>
  </si>
  <si>
    <t xml:space="preserve">      제비용&lt;보관료&gt;</t>
  </si>
  <si>
    <t xml:space="preserve">      일용잡화&lt;잡화&gt;</t>
  </si>
  <si>
    <t xml:space="preserve">      제비용&lt;수수료&gt;</t>
  </si>
  <si>
    <t xml:space="preserve">    내구재</t>
  </si>
  <si>
    <t xml:space="preserve">      제비용&lt;기타&gt;</t>
  </si>
  <si>
    <t xml:space="preserve">      내구재&lt;주택자재&gt;</t>
  </si>
  <si>
    <t xml:space="preserve">      내구재&lt;내구재&gt;</t>
  </si>
  <si>
    <t xml:space="preserve">    면세품목</t>
  </si>
  <si>
    <t xml:space="preserve">    곡류</t>
  </si>
  <si>
    <t xml:space="preserve">    과일류</t>
  </si>
  <si>
    <t xml:space="preserve">    채소류</t>
  </si>
  <si>
    <t xml:space="preserve">    특산물</t>
  </si>
  <si>
    <t xml:space="preserve">    수산물</t>
  </si>
  <si>
    <t xml:space="preserve">    정육</t>
  </si>
  <si>
    <t xml:space="preserve">      정육&lt;소&gt;</t>
  </si>
  <si>
    <t xml:space="preserve">      정육&lt;돼지&gt;</t>
  </si>
  <si>
    <t xml:space="preserve">      정육&lt;기타&gt;</t>
  </si>
  <si>
    <t xml:space="preserve">      (구)소득세&lt;(구)소득세&gt;</t>
  </si>
  <si>
    <t xml:space="preserve">    위탁품</t>
  </si>
  <si>
    <t xml:space="preserve">    기타마트상품</t>
  </si>
  <si>
    <t xml:space="preserve">    마트상품통합전산</t>
  </si>
  <si>
    <t xml:space="preserve">  (판매품)</t>
  </si>
  <si>
    <t xml:space="preserve">    면세유판매대전</t>
  </si>
  <si>
    <t xml:space="preserve">    농안기금취급수수료</t>
  </si>
  <si>
    <t xml:space="preserve">    입찰보증금</t>
  </si>
  <si>
    <t xml:space="preserve">      (구)양곡&lt;일반벼&gt;</t>
  </si>
  <si>
    <t xml:space="preserve">      (구)양곡&lt;쌀&gt;</t>
  </si>
  <si>
    <t xml:space="preserve">    추곡약정수매위약선도금</t>
  </si>
  <si>
    <t xml:space="preserve">      (구)양곡&lt;찰벼&gt;</t>
  </si>
  <si>
    <t xml:space="preserve">    추곡약정수매위약이자</t>
  </si>
  <si>
    <t xml:space="preserve">      (구)양곡&lt;잡곡기타&gt;</t>
  </si>
  <si>
    <t xml:space="preserve">    전입미정리금액</t>
  </si>
  <si>
    <t xml:space="preserve">      축산&lt;소&gt;</t>
  </si>
  <si>
    <t xml:space="preserve">    마트상품가격인상분환급</t>
  </si>
  <si>
    <t xml:space="preserve">      축산&lt;돼지&gt;</t>
  </si>
  <si>
    <t xml:space="preserve">    정부보조농기계융자대전</t>
  </si>
  <si>
    <t xml:space="preserve">      축산&lt;닭&gt;</t>
  </si>
  <si>
    <t xml:space="preserve">    일반사업채권원리금내입금</t>
  </si>
  <si>
    <t xml:space="preserve">      축산&lt;계란&gt;</t>
  </si>
  <si>
    <t xml:space="preserve">    고정자산처분내입금</t>
  </si>
  <si>
    <t xml:space="preserve">    구판매품구입선수금</t>
  </si>
  <si>
    <t xml:space="preserve">    조합원가입금</t>
  </si>
  <si>
    <t xml:space="preserve">    준조합원가입금</t>
  </si>
  <si>
    <t xml:space="preserve">      (구)인삼&lt;일반&gt;</t>
  </si>
  <si>
    <t xml:space="preserve">    일반법적절차비용환급금</t>
  </si>
  <si>
    <t xml:space="preserve">      (구)인삼&lt;정부자금수매&gt;</t>
  </si>
  <si>
    <t xml:space="preserve">      일반법적비용환급&lt;경매예납금&gt;</t>
  </si>
  <si>
    <t xml:space="preserve">    (구)과실계약출하판매품</t>
  </si>
  <si>
    <t xml:space="preserve">      일반법적비용환급&lt;기타&gt;</t>
  </si>
  <si>
    <t xml:space="preserve">    (구)시설채소약정출하판매금</t>
  </si>
  <si>
    <t xml:space="preserve">    기타판매품</t>
  </si>
  <si>
    <t xml:space="preserve">    우선출자청약증거금</t>
  </si>
  <si>
    <t xml:space="preserve">  (구)생장물</t>
  </si>
  <si>
    <t xml:space="preserve">  (구)자산처분미실현익</t>
  </si>
  <si>
    <t xml:space="preserve">    (구)동물</t>
  </si>
  <si>
    <t>제조계정</t>
  </si>
  <si>
    <t xml:space="preserve">      (구)동물&lt;소&gt;</t>
  </si>
  <si>
    <t xml:space="preserve">  배분제조비</t>
  </si>
  <si>
    <t xml:space="preserve">      (구)동물&lt;돼지&gt;</t>
  </si>
  <si>
    <t xml:space="preserve">  배분자축생산비</t>
  </si>
  <si>
    <t xml:space="preserve">      (구)동물&lt;사양관리비&gt;</t>
  </si>
  <si>
    <t xml:space="preserve">  배분조사료생산비</t>
  </si>
  <si>
    <t xml:space="preserve">      (구)동물&lt;기타&gt;</t>
  </si>
  <si>
    <t>공제사업채무</t>
  </si>
  <si>
    <t xml:space="preserve">    (구)식물</t>
  </si>
  <si>
    <t xml:space="preserve">  공제차입금</t>
  </si>
  <si>
    <t xml:space="preserve">      (구)식물&lt;인삼포&gt;</t>
  </si>
  <si>
    <t xml:space="preserve">    공제약관차입금</t>
  </si>
  <si>
    <t xml:space="preserve">      (구)식물&lt;채종포&gt;</t>
  </si>
  <si>
    <t xml:space="preserve">      공제약관차입금&lt;일반&gt;</t>
  </si>
  <si>
    <t xml:space="preserve">      (구)식물&lt;기타&gt;</t>
  </si>
  <si>
    <t xml:space="preserve">      공제약관차입금&lt;종합통장-보통&gt;</t>
  </si>
  <si>
    <t xml:space="preserve">  제품</t>
  </si>
  <si>
    <t xml:space="preserve">      공제약관차입금&lt;종합통장-자립&gt;</t>
  </si>
  <si>
    <t xml:space="preserve">      공제약관차입금&lt;종합통장-자유&gt;</t>
  </si>
  <si>
    <t xml:space="preserve">      제품&lt;양곡&gt;</t>
  </si>
  <si>
    <t xml:space="preserve">      공제약관차입금&lt;종합통장-기업자유&gt;</t>
  </si>
  <si>
    <t xml:space="preserve">      제품&lt;농산물&gt;</t>
  </si>
  <si>
    <t xml:space="preserve">    공제일반차입금</t>
  </si>
  <si>
    <t xml:space="preserve">      제품&lt;자재&gt;</t>
  </si>
  <si>
    <t xml:space="preserve">      공제일반차입금&lt;일반&gt;</t>
  </si>
  <si>
    <t xml:space="preserve">      제품&lt;축산물&gt;</t>
  </si>
  <si>
    <t xml:space="preserve">      공제일반차입금&lt;기업&gt;</t>
  </si>
  <si>
    <t xml:space="preserve">      제품&lt;사료&gt;</t>
  </si>
  <si>
    <t xml:space="preserve">      공제일반차입금&lt;종합통장-보통&gt;</t>
  </si>
  <si>
    <t xml:space="preserve">      제품&lt;기타&gt;</t>
  </si>
  <si>
    <t xml:space="preserve">      공제일반차입금&lt;종합통장-자립&gt;</t>
  </si>
  <si>
    <t xml:space="preserve">    반제품</t>
  </si>
  <si>
    <t xml:space="preserve">      공제일반차입금&lt;종합통장-자유&gt;</t>
  </si>
  <si>
    <t xml:space="preserve">    부산물</t>
  </si>
  <si>
    <t xml:space="preserve">      공제일반차입금&lt;종합통장-기업자유&gt;</t>
  </si>
  <si>
    <t xml:space="preserve">      부산물&lt;양곡&gt;</t>
  </si>
  <si>
    <t xml:space="preserve">      공제일반차입금&lt;기타&gt;</t>
  </si>
  <si>
    <t xml:space="preserve">      부산물&lt;농산물&gt;</t>
  </si>
  <si>
    <t xml:space="preserve">  공제예수금</t>
  </si>
  <si>
    <t xml:space="preserve">      부산물&lt;자재&gt;</t>
  </si>
  <si>
    <t xml:space="preserve">    분납예수금</t>
  </si>
  <si>
    <t xml:space="preserve">      부산물&lt;축산물&gt;</t>
  </si>
  <si>
    <t xml:space="preserve">    유진단계약예수금</t>
  </si>
  <si>
    <t xml:space="preserve">      부산물&lt;사료&gt;</t>
  </si>
  <si>
    <t xml:space="preserve">    적부심사계약예수금</t>
  </si>
  <si>
    <t xml:space="preserve">      부산물&lt;기타&gt;</t>
  </si>
  <si>
    <t xml:space="preserve">    기타공제예수금</t>
  </si>
  <si>
    <t xml:space="preserve">  재공품</t>
  </si>
  <si>
    <t xml:space="preserve">  공제료</t>
  </si>
  <si>
    <t xml:space="preserve">  가공재료</t>
  </si>
  <si>
    <t xml:space="preserve">    생명공제료</t>
  </si>
  <si>
    <t xml:space="preserve">    가공주원료</t>
  </si>
  <si>
    <t xml:space="preserve">    손해공제료</t>
  </si>
  <si>
    <t xml:space="preserve">      가공주원료&lt;양곡&gt;</t>
  </si>
  <si>
    <t xml:space="preserve">    (구)국민생명공제료</t>
  </si>
  <si>
    <t xml:space="preserve">      가공주원료&lt;농산물&gt;</t>
  </si>
  <si>
    <t xml:space="preserve">  공제자금</t>
  </si>
  <si>
    <t xml:space="preserve">      가공주원료&lt;자재&gt;</t>
  </si>
  <si>
    <t xml:space="preserve">    공제금</t>
  </si>
  <si>
    <t xml:space="preserve">      가공주원료&lt;축산물&gt;</t>
  </si>
  <si>
    <t xml:space="preserve">    환급금</t>
  </si>
  <si>
    <t xml:space="preserve">      가공주원료&lt;사료&gt;</t>
  </si>
  <si>
    <t xml:space="preserve">    배당금</t>
  </si>
  <si>
    <t xml:space="preserve">      가공주원료&lt;기타&gt;</t>
  </si>
  <si>
    <t xml:space="preserve">    부활연체이자</t>
  </si>
  <si>
    <t xml:space="preserve">    가공포장재료</t>
  </si>
  <si>
    <t xml:space="preserve">    공제자금&lt;공제료보조금&gt;</t>
  </si>
  <si>
    <t xml:space="preserve">      가공포장재료&lt;양곡&gt;</t>
  </si>
  <si>
    <t xml:space="preserve">    FC환수재원적립금</t>
  </si>
  <si>
    <t xml:space="preserve">      가공포장재료&lt;농산물&gt;</t>
  </si>
  <si>
    <t xml:space="preserve">    기타공제자금</t>
  </si>
  <si>
    <t xml:space="preserve">      가공포장재료&lt;자재&gt;</t>
  </si>
  <si>
    <t xml:space="preserve">  공제미지급금</t>
  </si>
  <si>
    <t xml:space="preserve">      가공포장재료&lt;축산물&gt;</t>
  </si>
  <si>
    <t>공제사업중계계정</t>
  </si>
  <si>
    <t xml:space="preserve">      가공포장재료&lt;사료&gt;</t>
  </si>
  <si>
    <t xml:space="preserve">  공제대리대출추심금</t>
  </si>
  <si>
    <t xml:space="preserve">      가공포장재료&lt;기타&gt;</t>
  </si>
  <si>
    <t xml:space="preserve">    공제약관대출</t>
  </si>
  <si>
    <t xml:space="preserve">    가공부원료</t>
  </si>
  <si>
    <t xml:space="preserve">      공제약관대출&lt;일반&gt;</t>
  </si>
  <si>
    <t xml:space="preserve">      가공부원료&lt;첨가물&gt;</t>
  </si>
  <si>
    <t xml:space="preserve">      공제약관대출&lt;종합통장-보통&gt;</t>
  </si>
  <si>
    <t xml:space="preserve">      가공부원료&lt;기타&gt;</t>
  </si>
  <si>
    <t xml:space="preserve">      공제약관대출&lt;종합통장-자립&gt;</t>
  </si>
  <si>
    <t xml:space="preserve">  저장품</t>
  </si>
  <si>
    <t xml:space="preserve">      공제약관대출&lt;종합통장-자유&gt;</t>
  </si>
  <si>
    <t xml:space="preserve">      공제약관대출&lt;종합통장-기업자유&gt;</t>
  </si>
  <si>
    <t xml:space="preserve">    공병공상자</t>
  </si>
  <si>
    <t xml:space="preserve">    인쇄물</t>
  </si>
  <si>
    <t xml:space="preserve">  농작물보험예수금</t>
  </si>
  <si>
    <t xml:space="preserve">    작업폐물</t>
  </si>
  <si>
    <t xml:space="preserve">  농작물보험자금</t>
  </si>
  <si>
    <t xml:space="preserve">    포장자재</t>
  </si>
  <si>
    <t xml:space="preserve">    보험금</t>
  </si>
  <si>
    <t xml:space="preserve">    기타저장품</t>
  </si>
  <si>
    <t xml:space="preserve">  재고자산사고미결산</t>
  </si>
  <si>
    <t xml:space="preserve">    기타농작물보험자금</t>
  </si>
  <si>
    <t xml:space="preserve">  농작물보험미지급금</t>
  </si>
  <si>
    <t xml:space="preserve">    광역시도비</t>
  </si>
  <si>
    <t xml:space="preserve">    시군구비</t>
  </si>
  <si>
    <t>비유동부채</t>
  </si>
  <si>
    <t xml:space="preserve">  장기차입금</t>
  </si>
  <si>
    <t xml:space="preserve">    (구)생장물</t>
  </si>
  <si>
    <t xml:space="preserve">      산지유통조직차입금&lt;중앙회융자금&gt;</t>
  </si>
  <si>
    <t xml:space="preserve">    기타재고자산사고미결산</t>
  </si>
  <si>
    <t>생물자산</t>
  </si>
  <si>
    <t xml:space="preserve">  소비용생물자산</t>
  </si>
  <si>
    <t xml:space="preserve">      과실계약출하차입&lt;정부융자금&gt;</t>
  </si>
  <si>
    <t xml:space="preserve">    동물</t>
  </si>
  <si>
    <t xml:space="preserve">      과실계약출하차입&lt;중앙회융자금&gt;</t>
  </si>
  <si>
    <t xml:space="preserve">      동물&lt;소&gt;</t>
  </si>
  <si>
    <t xml:space="preserve">      과실계약출하차입&lt;자체자체자금&gt;</t>
  </si>
  <si>
    <t xml:space="preserve">      동물&lt;돼지&gt;</t>
  </si>
  <si>
    <t xml:space="preserve">      동물&lt;사양관리비&gt;</t>
  </si>
  <si>
    <t xml:space="preserve">      동물&lt;기타&gt;</t>
  </si>
  <si>
    <t xml:space="preserve">    식물</t>
  </si>
  <si>
    <t xml:space="preserve">      식물&lt;인삼포&gt;</t>
  </si>
  <si>
    <t xml:space="preserve">      식물&lt;채종포&gt;</t>
  </si>
  <si>
    <t xml:space="preserve">      식물&lt;기타&gt;</t>
  </si>
  <si>
    <t xml:space="preserve">      축산물생산유통자금차입금&lt;정부융자금&gt;</t>
  </si>
  <si>
    <t xml:space="preserve">  생산용생물자산</t>
  </si>
  <si>
    <t xml:space="preserve">      축산물생산유통자금차입금&lt;자체자금&gt;</t>
  </si>
  <si>
    <t xml:space="preserve">    시설자금차입금</t>
  </si>
  <si>
    <t xml:space="preserve">      시설자금차입금&lt;중앙회&gt;</t>
  </si>
  <si>
    <t xml:space="preserve">      시설자금차입금&lt;기타&gt;</t>
  </si>
  <si>
    <t xml:space="preserve">  생물자산사고미결산</t>
  </si>
  <si>
    <t xml:space="preserve">    (공제시설자금차입금)</t>
  </si>
  <si>
    <t xml:space="preserve">  재료비</t>
  </si>
  <si>
    <t xml:space="preserve">  노무비</t>
  </si>
  <si>
    <t xml:space="preserve">      특별지원차입금&lt;합병지원&gt;</t>
  </si>
  <si>
    <t xml:space="preserve">    직접노무비</t>
  </si>
  <si>
    <t xml:space="preserve">      특별지원차입금&lt;조합육성기금&gt;</t>
  </si>
  <si>
    <t xml:space="preserve">      직접노무비&lt;급여&gt;</t>
  </si>
  <si>
    <t xml:space="preserve">      특별지원차입금&lt;비료창고지원&gt;</t>
  </si>
  <si>
    <t xml:space="preserve">      직접노무비&lt;제수당&gt;</t>
  </si>
  <si>
    <t xml:space="preserve">      특별지원차입금&lt;농기계은행차입금&gt;</t>
  </si>
  <si>
    <t xml:space="preserve">      직접노무비&lt;퇴직급여금&gt;</t>
  </si>
  <si>
    <t xml:space="preserve">      직접노무비&lt;성과급&gt;</t>
  </si>
  <si>
    <t xml:space="preserve">    공동마케팅조직차입금</t>
  </si>
  <si>
    <t xml:space="preserve">    간접노무비</t>
  </si>
  <si>
    <t xml:space="preserve">      공동마케팅조직차입금&lt;정부융자금&gt;</t>
  </si>
  <si>
    <t xml:space="preserve">      간접노무비&lt;급여&gt;</t>
  </si>
  <si>
    <t xml:space="preserve">      (구)공동마케팅조직차입금&lt;중앙회융자금&gt;</t>
  </si>
  <si>
    <t xml:space="preserve">      간접노무비&lt;제수당&gt;</t>
  </si>
  <si>
    <t xml:space="preserve">      공동마케팅조직차입금&lt;자체자금&gt;</t>
  </si>
  <si>
    <t xml:space="preserve">      간접노무비&lt;임금&gt;</t>
  </si>
  <si>
    <t xml:space="preserve">    인삼계약재배차입금</t>
  </si>
  <si>
    <t xml:space="preserve">      간접노무비&lt;퇴직급여금&gt;</t>
  </si>
  <si>
    <t xml:space="preserve">      인삼계약재배차입금&lt;정부융자금&gt;</t>
  </si>
  <si>
    <t xml:space="preserve">      간접노무비&lt;성과급&gt;</t>
  </si>
  <si>
    <t xml:space="preserve">      인삼계약재배차입금&lt;중앙회&gt;</t>
  </si>
  <si>
    <t xml:space="preserve">  제조경비</t>
  </si>
  <si>
    <t xml:space="preserve">      인삼계약재배차입금&lt;자체자금&gt;</t>
  </si>
  <si>
    <t xml:space="preserve">    복리후생비</t>
  </si>
  <si>
    <t xml:space="preserve">    인삼수매자금차입금</t>
  </si>
  <si>
    <t xml:space="preserve">    급식비</t>
  </si>
  <si>
    <t xml:space="preserve">      인삼수매자금차입금&lt;정부융자금&gt;</t>
  </si>
  <si>
    <t xml:space="preserve">    여비</t>
  </si>
  <si>
    <t xml:space="preserve">      인삼수매자금차입금&lt;중앙회&gt;</t>
  </si>
  <si>
    <t xml:space="preserve">    당직비</t>
  </si>
  <si>
    <t xml:space="preserve">      인삼수매자금차입금&lt;자체자금&gt;</t>
  </si>
  <si>
    <t xml:space="preserve">    소모품비</t>
  </si>
  <si>
    <t xml:space="preserve">    인삼가공운영자금차입금</t>
  </si>
  <si>
    <t xml:space="preserve">    피복비</t>
  </si>
  <si>
    <t xml:space="preserve">      인삼가공운영차입금&lt;정부융자금&gt;</t>
  </si>
  <si>
    <t xml:space="preserve">    도서인쇄비</t>
  </si>
  <si>
    <t xml:space="preserve">      인삼가공운영차입금&lt;중앙회&gt;</t>
  </si>
  <si>
    <t xml:space="preserve">    통신운반비</t>
  </si>
  <si>
    <t xml:space="preserve">      인삼가공운영차입금&lt;자체자금&gt;</t>
  </si>
  <si>
    <t xml:space="preserve">    수도광열비</t>
  </si>
  <si>
    <t xml:space="preserve">    수선유지비</t>
  </si>
  <si>
    <t xml:space="preserve">    차량비</t>
  </si>
  <si>
    <t xml:space="preserve">    기타장기차입금</t>
  </si>
  <si>
    <t xml:space="preserve">    임차료</t>
  </si>
  <si>
    <t xml:space="preserve">    FTA이행기금차입금</t>
  </si>
  <si>
    <t xml:space="preserve">    광고료</t>
  </si>
  <si>
    <t xml:space="preserve">    감가상각비</t>
  </si>
  <si>
    <t xml:space="preserve">    교육훈련비</t>
  </si>
  <si>
    <t xml:space="preserve">    용역비</t>
  </si>
  <si>
    <t xml:space="preserve">      정책대출차입금&lt;농어촌구조양곡&gt;</t>
  </si>
  <si>
    <t xml:space="preserve">    지급수수료</t>
  </si>
  <si>
    <t xml:space="preserve">      정책대출차입금&lt;농어촌구조기타&gt;</t>
  </si>
  <si>
    <t xml:space="preserve">    세금과공과</t>
  </si>
  <si>
    <t xml:space="preserve">    부대작업비</t>
  </si>
  <si>
    <t xml:space="preserve">    유류비</t>
  </si>
  <si>
    <t xml:space="preserve">      정책대출차입금&lt;외화표시차관&gt;</t>
  </si>
  <si>
    <t xml:space="preserve">    분석비</t>
  </si>
  <si>
    <t xml:space="preserve">      정책대출차입금&lt;원화표시차관&gt;</t>
  </si>
  <si>
    <t xml:space="preserve">    수송비</t>
  </si>
  <si>
    <t xml:space="preserve">    오폐수처리비</t>
  </si>
  <si>
    <t xml:space="preserve">      농안기급차입금&lt;가공원료수매&gt;</t>
  </si>
  <si>
    <t xml:space="preserve">    외주가공비</t>
  </si>
  <si>
    <t xml:space="preserve">    경상개발비</t>
  </si>
  <si>
    <t xml:space="preserve">    동력비</t>
  </si>
  <si>
    <t xml:space="preserve">    기타잡비</t>
  </si>
  <si>
    <t xml:space="preserve">  자축생산비</t>
  </si>
  <si>
    <t xml:space="preserve">  조사료생산비</t>
  </si>
  <si>
    <t xml:space="preserve">      농안기금차입금&lt;유통시설&gt;</t>
  </si>
  <si>
    <t>공제사업자산</t>
  </si>
  <si>
    <t xml:space="preserve">  장기성미지급금</t>
  </si>
  <si>
    <t xml:space="preserve">  공제대출금</t>
  </si>
  <si>
    <t xml:space="preserve">    공제약관대출금</t>
  </si>
  <si>
    <t xml:space="preserve">    금융리스미지급금</t>
  </si>
  <si>
    <t xml:space="preserve">      공제약관대출금&lt;일반&gt;</t>
  </si>
  <si>
    <t xml:space="preserve">    (구)마일리지적립금(마트상품)</t>
  </si>
  <si>
    <t xml:space="preserve">      공제약관대출금&lt;종합통장-보통&gt;</t>
  </si>
  <si>
    <t xml:space="preserve">    기타장기성미지급금</t>
  </si>
  <si>
    <t xml:space="preserve">      공제약관대출금&lt;종합통장-자립&gt;</t>
  </si>
  <si>
    <t xml:space="preserve">      공제약관대출금&lt;종합통장-자유&gt;</t>
  </si>
  <si>
    <t xml:space="preserve">  공동사업기금</t>
  </si>
  <si>
    <t xml:space="preserve">      공제약관대출금&lt;종합통장-기업자유&gt;</t>
  </si>
  <si>
    <t xml:space="preserve">    공동사업기금</t>
  </si>
  <si>
    <t xml:space="preserve">    공제일반대출금</t>
  </si>
  <si>
    <t xml:space="preserve">      공동사업기금&lt;자본&gt;</t>
  </si>
  <si>
    <t xml:space="preserve">      공제일반대출금&lt;일반&gt;</t>
  </si>
  <si>
    <t xml:space="preserve">      공동사업기금&lt;차입금&gt;</t>
  </si>
  <si>
    <t xml:space="preserve">      공제일반대출금&lt;기업&gt;</t>
  </si>
  <si>
    <t xml:space="preserve">      공동사업기금&lt;기타&gt;</t>
  </si>
  <si>
    <t xml:space="preserve">      공제일반대출금&lt;종합통장-보통&gt;</t>
  </si>
  <si>
    <t xml:space="preserve">    감귤진흥자조금</t>
  </si>
  <si>
    <t xml:space="preserve">      공제일반대출금&lt;종합통장-자립&gt;</t>
  </si>
  <si>
    <t xml:space="preserve">  헬퍼사업기금</t>
  </si>
  <si>
    <t xml:space="preserve">      공제일반대출금&lt;종합통장-자유&gt;</t>
  </si>
  <si>
    <t xml:space="preserve">  송아지생산안정자금</t>
  </si>
  <si>
    <t xml:space="preserve">      공제일반대출금&lt;종합통장-기업자유&gt;</t>
  </si>
  <si>
    <t xml:space="preserve">    정부부담금</t>
  </si>
  <si>
    <t xml:space="preserve">      공제일반대출금&lt;기타&gt;</t>
  </si>
  <si>
    <t xml:space="preserve">    지자체부담금</t>
  </si>
  <si>
    <t xml:space="preserve">  공제미수금</t>
  </si>
  <si>
    <t xml:space="preserve">    농가부담금</t>
  </si>
  <si>
    <t xml:space="preserve">    기타송아지생산안정자금</t>
  </si>
  <si>
    <t xml:space="preserve">  공제대리대출</t>
  </si>
  <si>
    <t xml:space="preserve">  젖소검정사업기금</t>
  </si>
  <si>
    <t xml:space="preserve">  유통손실보전자금</t>
  </si>
  <si>
    <t xml:space="preserve">    (구)일반유통손실보전금</t>
  </si>
  <si>
    <t xml:space="preserve">    채소수급조정자금</t>
  </si>
  <si>
    <t xml:space="preserve">    유통활성화추진자금</t>
  </si>
  <si>
    <t xml:space="preserve">    과실계약출하조정자금</t>
  </si>
  <si>
    <t xml:space="preserve">    시설채소출하조정자금</t>
  </si>
  <si>
    <t xml:space="preserve">    인삼계열화사업자금</t>
  </si>
  <si>
    <t xml:space="preserve">  농작물보험미수금</t>
  </si>
  <si>
    <t xml:space="preserve">  인수고정자산미지급금</t>
  </si>
  <si>
    <t xml:space="preserve">  이용고환원충당부채</t>
  </si>
  <si>
    <t xml:space="preserve">  (구)자산처분미수금</t>
  </si>
  <si>
    <t xml:space="preserve">  공동사업투자금</t>
  </si>
  <si>
    <t xml:space="preserve">    투자금</t>
  </si>
  <si>
    <t xml:space="preserve">    대여금</t>
  </si>
  <si>
    <t xml:space="preserve">    이용사업</t>
  </si>
  <si>
    <t xml:space="preserve">      중앙회출자금&lt;납입출자금&gt;</t>
  </si>
  <si>
    <t xml:space="preserve">      중앙회출자금&lt;회전출자금&gt;</t>
  </si>
  <si>
    <t xml:space="preserve">    사업이용초과출자금</t>
  </si>
  <si>
    <t xml:space="preserve">    외상매출대손충당금</t>
  </si>
  <si>
    <t xml:space="preserve">    공제대출대손충당금</t>
  </si>
  <si>
    <t xml:space="preserve">    만기보유공채</t>
  </si>
  <si>
    <t xml:space="preserve">  (구)비업무용자산</t>
  </si>
  <si>
    <t xml:space="preserve">    (구)동산</t>
  </si>
  <si>
    <t xml:space="preserve">    (구)부동산</t>
  </si>
  <si>
    <t xml:space="preserve">  (구)보증금</t>
  </si>
  <si>
    <t xml:space="preserve">    (구)전신전화가입권</t>
  </si>
  <si>
    <t xml:space="preserve">      업무용동산&lt;선박&gt;</t>
  </si>
  <si>
    <t xml:space="preserve">    (구)임차보증금</t>
  </si>
  <si>
    <t xml:space="preserve">    (구)영업보증금</t>
  </si>
  <si>
    <t xml:space="preserve">    (구)기타보증금</t>
  </si>
  <si>
    <t xml:space="preserve">      (구)업무용동산&lt;종축&gt;</t>
  </si>
  <si>
    <t xml:space="preserve">  장기대여금</t>
  </si>
  <si>
    <t xml:space="preserve">    도농상생자금</t>
  </si>
  <si>
    <t xml:space="preserve">    기타장기대여금</t>
  </si>
  <si>
    <t xml:space="preserve">  (구)장기미수금</t>
  </si>
  <si>
    <t xml:space="preserve">    외상매출금</t>
  </si>
  <si>
    <t xml:space="preserve">  장기매도가능증권</t>
  </si>
  <si>
    <t xml:space="preserve">    장기매도가능국채</t>
  </si>
  <si>
    <t xml:space="preserve">    장기매도가능공채</t>
  </si>
  <si>
    <t xml:space="preserve">    매도가능외부출자주식</t>
  </si>
  <si>
    <t xml:space="preserve">    기타장기매도가능증권</t>
  </si>
  <si>
    <t xml:space="preserve">  기타의투자자산</t>
  </si>
  <si>
    <t xml:space="preserve">    선박</t>
  </si>
  <si>
    <t xml:space="preserve">    (구)종축</t>
  </si>
  <si>
    <t xml:space="preserve">      상호금융특별회계보조금&lt;업무용건물&gt;</t>
  </si>
  <si>
    <t xml:space="preserve">      상호금융특별회계보조금&lt;업무용동산&gt;</t>
  </si>
  <si>
    <t xml:space="preserve">  (구)임차보증금</t>
  </si>
  <si>
    <t xml:space="preserve">  산업재산권</t>
  </si>
  <si>
    <t xml:space="preserve">    생물자산손상차손누계액</t>
  </si>
  <si>
    <t xml:space="preserve">    (구)전기가스공급시설이용권</t>
  </si>
  <si>
    <t xml:space="preserve">  재고자산평가손실누계액</t>
  </si>
  <si>
    <t xml:space="preserve">    (구)전신전화시설이용권</t>
  </si>
  <si>
    <t xml:space="preserve">    구매품</t>
  </si>
  <si>
    <t xml:space="preserve">      (구)구매품&lt;비료&gt;</t>
  </si>
  <si>
    <t xml:space="preserve">    (구)수도시설이용권</t>
  </si>
  <si>
    <t xml:space="preserve">      (구)구매품&lt;농약&gt;</t>
  </si>
  <si>
    <t xml:space="preserve">    (구)스포츠시설이용권</t>
  </si>
  <si>
    <t xml:space="preserve">      (구)구매품&lt;농기계&gt;</t>
  </si>
  <si>
    <t xml:space="preserve">    (구)도시가스시설이용권</t>
  </si>
  <si>
    <t xml:space="preserve">      구매품&lt;유류&gt;</t>
  </si>
  <si>
    <t xml:space="preserve">  (구)이연자산</t>
  </si>
  <si>
    <t xml:space="preserve">      구매품&lt;사료&gt;</t>
  </si>
  <si>
    <t xml:space="preserve">    (구)거액임시손실</t>
  </si>
  <si>
    <t xml:space="preserve">      (구)구매품&lt;일반자재&gt;</t>
  </si>
  <si>
    <t xml:space="preserve">    (구)비업무용자산매각손</t>
  </si>
  <si>
    <t xml:space="preserve">      구매품&lt;축산자재&gt;</t>
  </si>
  <si>
    <t xml:space="preserve">    (구)이연비용</t>
  </si>
  <si>
    <t xml:space="preserve">      (구)이연비용&lt;사용수익기부자산&gt;</t>
  </si>
  <si>
    <t xml:space="preserve">      (구)이연비용&lt;창업비및개업비&gt;</t>
  </si>
  <si>
    <t xml:space="preserve">      (구)이연비용&lt;연구개발비&gt;</t>
  </si>
  <si>
    <t xml:space="preserve">    판매품</t>
  </si>
  <si>
    <t xml:space="preserve">      (구)이연비용&lt;기타&gt;</t>
  </si>
  <si>
    <t xml:space="preserve">    생장물</t>
  </si>
  <si>
    <t>기타비유동자산</t>
  </si>
  <si>
    <t xml:space="preserve">    가공재료</t>
  </si>
  <si>
    <t xml:space="preserve">  비업무용자산</t>
  </si>
  <si>
    <t xml:space="preserve">    동산</t>
  </si>
  <si>
    <t xml:space="preserve">    부동산</t>
  </si>
  <si>
    <t xml:space="preserve">  (구)보조금</t>
  </si>
  <si>
    <t xml:space="preserve">  장기미수금</t>
  </si>
  <si>
    <t xml:space="preserve">  사업소</t>
  </si>
  <si>
    <t xml:space="preserve">  기타의비유동자산</t>
  </si>
  <si>
    <t>부채및자본차감계정</t>
  </si>
  <si>
    <t xml:space="preserve">  미정리사업소대</t>
  </si>
  <si>
    <t xml:space="preserve">  일시미정리대</t>
  </si>
  <si>
    <t xml:space="preserve">  신용사업자금</t>
  </si>
  <si>
    <t xml:space="preserve">  차입금대충</t>
  </si>
  <si>
    <t xml:space="preserve">    채소수급안정자금</t>
  </si>
  <si>
    <t>출자금</t>
  </si>
  <si>
    <t xml:space="preserve">    산지유통전문조직자금</t>
  </si>
  <si>
    <t xml:space="preserve">  출자금</t>
  </si>
  <si>
    <t xml:space="preserve">    과실계약출하자금</t>
  </si>
  <si>
    <t xml:space="preserve">  회전출자금</t>
  </si>
  <si>
    <t xml:space="preserve">    시설채소출하약정자금</t>
  </si>
  <si>
    <t xml:space="preserve">  가입금</t>
  </si>
  <si>
    <t xml:space="preserve">    인삼계약출하자금</t>
  </si>
  <si>
    <t xml:space="preserve">  우선출자금</t>
  </si>
  <si>
    <t xml:space="preserve">    인삼계약재배자금</t>
  </si>
  <si>
    <t>자본잉여금</t>
  </si>
  <si>
    <t xml:space="preserve">    인삼수매자금</t>
  </si>
  <si>
    <t xml:space="preserve">  자본적립금</t>
  </si>
  <si>
    <t xml:space="preserve">    인삼가공운영자금</t>
  </si>
  <si>
    <t xml:space="preserve">    재평가적립금</t>
  </si>
  <si>
    <t xml:space="preserve">    자본준비금</t>
  </si>
  <si>
    <t xml:space="preserve">    공동마케팅조직자금</t>
  </si>
  <si>
    <t xml:space="preserve">  기타자본잉여금</t>
  </si>
  <si>
    <t xml:space="preserve">    약용작물계열화사업자금</t>
  </si>
  <si>
    <t>이익잉여금</t>
  </si>
  <si>
    <t xml:space="preserve">  법정적립금</t>
  </si>
  <si>
    <t xml:space="preserve">    법정적립금</t>
  </si>
  <si>
    <t xml:space="preserve">    기업합리화적립금</t>
  </si>
  <si>
    <t xml:space="preserve">  미납입출자금</t>
  </si>
  <si>
    <t>임의적립금</t>
  </si>
  <si>
    <t xml:space="preserve">  내부매출채권</t>
  </si>
  <si>
    <t xml:space="preserve">  (사업준비금)</t>
  </si>
  <si>
    <t xml:space="preserve">  신용사업투자금</t>
  </si>
  <si>
    <t xml:space="preserve">  (사업활성화적립금)</t>
  </si>
  <si>
    <t xml:space="preserve">  (유통손실보전적립금)</t>
  </si>
  <si>
    <t xml:space="preserve">  (경제사업활성화적립금)</t>
  </si>
  <si>
    <t xml:space="preserve">  전기이월금</t>
  </si>
  <si>
    <t xml:space="preserve">  미정리사업소차</t>
  </si>
  <si>
    <t xml:space="preserve">  일시미정리차</t>
  </si>
  <si>
    <t xml:space="preserve">  (구)차기이월금</t>
  </si>
  <si>
    <t xml:space="preserve">  미처분이익잉여금</t>
  </si>
  <si>
    <t>이월결손금</t>
  </si>
  <si>
    <t xml:space="preserve">  미처리결손금</t>
  </si>
  <si>
    <t>자본조정</t>
  </si>
  <si>
    <t xml:space="preserve">  탈퇴지분선급금</t>
  </si>
  <si>
    <t xml:space="preserve">    탈퇴조합원지분선급금</t>
  </si>
  <si>
    <t xml:space="preserve">    탈퇴준조합원지분선급금</t>
  </si>
  <si>
    <t xml:space="preserve">  우선출자매입</t>
  </si>
  <si>
    <t>마트상품판매예정가격</t>
  </si>
  <si>
    <t>수탁구매보관품</t>
  </si>
  <si>
    <t>사료판매예정가격</t>
  </si>
  <si>
    <t>위탁판매품</t>
  </si>
  <si>
    <t>판매품판매예정가격</t>
  </si>
  <si>
    <t>영업비용</t>
  </si>
  <si>
    <t>영업수익</t>
  </si>
  <si>
    <t>이자비용</t>
  </si>
  <si>
    <t>이자수익</t>
  </si>
  <si>
    <t xml:space="preserve">  예수금이자</t>
  </si>
  <si>
    <t xml:space="preserve">  예치금이자</t>
  </si>
  <si>
    <t xml:space="preserve">    보통예탁금이자</t>
  </si>
  <si>
    <t xml:space="preserve">    상환준비예치금이자</t>
  </si>
  <si>
    <t xml:space="preserve">    별단예탁금이자</t>
  </si>
  <si>
    <t xml:space="preserve">    정기예치금이자</t>
  </si>
  <si>
    <t xml:space="preserve">    자립예탁금이자</t>
  </si>
  <si>
    <t xml:space="preserve">      정기예치금이자&lt;3일이상&gt;</t>
  </si>
  <si>
    <t xml:space="preserve">    자유저축예탁금이자</t>
  </si>
  <si>
    <t xml:space="preserve">      정기예치금이자&lt;15일&gt;</t>
  </si>
  <si>
    <t xml:space="preserve">      자유저축예탁금이자&lt;일반&gt;</t>
  </si>
  <si>
    <t xml:space="preserve">      정기예치금이자&lt;1개월&gt;</t>
  </si>
  <si>
    <t xml:space="preserve">      자유저축예탁금이자&lt;알짜배기&gt;</t>
  </si>
  <si>
    <t xml:space="preserve">      정기예치금이자&lt;3개월&gt;</t>
  </si>
  <si>
    <t xml:space="preserve">    기업자유예탁금이자</t>
  </si>
  <si>
    <t xml:space="preserve">      정기예치금이자&lt;6개월&gt;</t>
  </si>
  <si>
    <t xml:space="preserve">      기업자유예탁금이자&lt;일반&gt;</t>
  </si>
  <si>
    <t xml:space="preserve">      정기예치금이자&lt;1년&gt;</t>
  </si>
  <si>
    <t xml:space="preserve">      기업자유예탁금이자&lt;알짜배기&gt;</t>
  </si>
  <si>
    <t xml:space="preserve">      정기예치금이자&lt;2년&gt;</t>
  </si>
  <si>
    <t xml:space="preserve">    정기예탁금이자</t>
  </si>
  <si>
    <t xml:space="preserve">      정기예치금이자&lt;3년&gt;</t>
  </si>
  <si>
    <t xml:space="preserve">    정기적금이자</t>
  </si>
  <si>
    <t xml:space="preserve">      정기예치금이자&lt;슈퍼1개월&gt;</t>
  </si>
  <si>
    <t xml:space="preserve">    장학적금이자</t>
  </si>
  <si>
    <t xml:space="preserve">      정기예치금이자&lt;슈퍼3개월&gt;</t>
  </si>
  <si>
    <t xml:space="preserve">    자유적립적금이자</t>
  </si>
  <si>
    <t xml:space="preserve">      정기예치금이자&lt;슈퍼6개월&gt;</t>
  </si>
  <si>
    <t xml:space="preserve">    농어가목돈마련저축이자</t>
  </si>
  <si>
    <t xml:space="preserve">      정기예치금이자&lt;슈퍼12개월&gt;</t>
  </si>
  <si>
    <t xml:space="preserve">    자유로부금이자</t>
  </si>
  <si>
    <t xml:space="preserve">      정기예치금이자&lt;슈퍼24개월&gt;</t>
  </si>
  <si>
    <t xml:space="preserve">    자유정기예탁금이자</t>
  </si>
  <si>
    <t xml:space="preserve">      정기예치금이자&lt;슈퍼36개월&gt;</t>
  </si>
  <si>
    <t xml:space="preserve">    기타예탁금이자</t>
  </si>
  <si>
    <t xml:space="preserve">      정기예치금이자&lt;뉴슈퍼1년&gt;</t>
  </si>
  <si>
    <t xml:space="preserve">  차입금이자</t>
  </si>
  <si>
    <t xml:space="preserve">      정기예치금이자&lt;4년&gt;</t>
  </si>
  <si>
    <t xml:space="preserve">    상호금융차입금이자</t>
  </si>
  <si>
    <t xml:space="preserve">      정기예치금이자&lt;5년&gt;</t>
  </si>
  <si>
    <t xml:space="preserve">      상호차입이자&lt;일시&gt;</t>
  </si>
  <si>
    <t xml:space="preserve">      정기예치금이자&lt;슈퍼48개월&gt;</t>
  </si>
  <si>
    <t xml:space="preserve">      상호차입이자&lt;운전&gt;</t>
  </si>
  <si>
    <t xml:space="preserve">      정기예치금이자&lt;슈퍼60개월&gt;</t>
  </si>
  <si>
    <t xml:space="preserve">      (구)상호차입이자&lt;지원&gt;</t>
  </si>
  <si>
    <t xml:space="preserve">    적립식예치금이자</t>
  </si>
  <si>
    <t xml:space="preserve">      (구)상호차입이자&lt;농업경영자금&gt;</t>
  </si>
  <si>
    <t xml:space="preserve">    중앙회타회계예치금이자</t>
  </si>
  <si>
    <t xml:space="preserve">      (구)상호차입이자&lt;농업인우선&gt;</t>
  </si>
  <si>
    <t xml:space="preserve">      중앙회타회계예치이자&lt;신용&gt;</t>
  </si>
  <si>
    <t xml:space="preserve">      상호차입이자&lt;예치금담보&gt;</t>
  </si>
  <si>
    <t xml:space="preserve">      중앙회타회계예치이자&lt;신탁&gt;</t>
  </si>
  <si>
    <t xml:space="preserve">    정책자금차입금이자</t>
  </si>
  <si>
    <t xml:space="preserve">      중앙회타회계예치이자&lt;여신관리&gt;</t>
  </si>
  <si>
    <t xml:space="preserve">      정책차입이자&lt;단기농사&gt;</t>
  </si>
  <si>
    <t xml:space="preserve">      중앙회타회계예치이자&lt;기타&gt;</t>
  </si>
  <si>
    <t xml:space="preserve">      정책차입이자&lt;금융농업중기&gt;</t>
  </si>
  <si>
    <t xml:space="preserve">    일시예치금이자</t>
  </si>
  <si>
    <t xml:space="preserve">      정책차입이자&lt;재정농사&gt;</t>
  </si>
  <si>
    <t xml:space="preserve">    타조합예치금이자</t>
  </si>
  <si>
    <t xml:space="preserve">      정책차입이자&lt;재정농업중기&gt;</t>
  </si>
  <si>
    <t xml:space="preserve">    타금융기관예치금이자</t>
  </si>
  <si>
    <t xml:space="preserve">      (구)정책차입이자&lt;농업개발&gt;</t>
  </si>
  <si>
    <t xml:space="preserve">      타금융기관예치금이자&lt;제1금융&gt;</t>
  </si>
  <si>
    <t xml:space="preserve">      (구)정책차입이자&lt;종합개발&gt;</t>
  </si>
  <si>
    <t xml:space="preserve">      타금융기관예치금이자&lt;기타금융&gt;</t>
  </si>
  <si>
    <t xml:space="preserve">      (구)정책차입이자&lt;국민투자기금&gt;</t>
  </si>
  <si>
    <t xml:space="preserve">    기타예치금이자</t>
  </si>
  <si>
    <t xml:space="preserve">      정책차입이자&lt;축산발전기금&gt;</t>
  </si>
  <si>
    <t xml:space="preserve">    (구)폐쇄정기예치금이자</t>
  </si>
  <si>
    <t xml:space="preserve">      정책차입이자&lt;농촌주택&gt;</t>
  </si>
  <si>
    <t xml:space="preserve">  단기매매증권이자</t>
  </si>
  <si>
    <t xml:space="preserve">      정책차입이자&lt;원화표시차관&gt;</t>
  </si>
  <si>
    <t xml:space="preserve">    단기매매국채이자</t>
  </si>
  <si>
    <t xml:space="preserve">      (구)정책차입이자&lt;세은차관&gt;</t>
  </si>
  <si>
    <t xml:space="preserve">    (구)공채</t>
  </si>
  <si>
    <t xml:space="preserve">      정책차입이자&lt;농가특별자금&gt;</t>
  </si>
  <si>
    <t xml:space="preserve">    단기매매금융채이자</t>
  </si>
  <si>
    <t xml:space="preserve">      정책차입이자&lt;농지구입&gt;</t>
  </si>
  <si>
    <t xml:space="preserve">    단기매매회사채이자</t>
  </si>
  <si>
    <t xml:space="preserve">      정책차입이자&lt;농어촌구조개선&gt;</t>
  </si>
  <si>
    <t xml:space="preserve">    (구)수익증권</t>
  </si>
  <si>
    <t xml:space="preserve">      정책차입이자&lt;금융축산경영자금&gt;</t>
  </si>
  <si>
    <t xml:space="preserve">      (구)수익증권&lt;개발신탁&gt;</t>
  </si>
  <si>
    <t xml:space="preserve">      정책차입이자&lt;재정축산경영자금&gt;</t>
  </si>
  <si>
    <t xml:space="preserve">    단기매매채권형수익증권이자</t>
  </si>
  <si>
    <t xml:space="preserve">      정책차입이자&lt;기타재정시설자금&gt;</t>
  </si>
  <si>
    <t xml:space="preserve">    단기매매혼합형수익증권이자</t>
  </si>
  <si>
    <t xml:space="preserve">      정책차입이자&lt;기타재정운전자금&gt;</t>
  </si>
  <si>
    <t xml:space="preserve">    단기매매공사채이자</t>
  </si>
  <si>
    <t xml:space="preserve">      정책차입이자&lt;기타운전자금&gt;</t>
  </si>
  <si>
    <t xml:space="preserve">    단기매매지방채이자</t>
  </si>
  <si>
    <t xml:space="preserve">    기타차입금이자</t>
  </si>
  <si>
    <t xml:space="preserve">    단기매매기업어음이자</t>
  </si>
  <si>
    <t xml:space="preserve">      기타차입금이자&lt;보호기금&gt;</t>
  </si>
  <si>
    <t xml:space="preserve">    기타단기매매증권이자</t>
  </si>
  <si>
    <t xml:space="preserve">      기타차입금이자&lt;기타&gt;</t>
  </si>
  <si>
    <t xml:space="preserve">  (구)투자유가증권이자</t>
  </si>
  <si>
    <t xml:space="preserve">    보험일반차입금이자</t>
  </si>
  <si>
    <t xml:space="preserve">    (구)자금운용이자</t>
  </si>
  <si>
    <t xml:space="preserve">      보험일반차입금이자&lt;일반&gt;</t>
  </si>
  <si>
    <t xml:space="preserve">      (구)자금운용이자&lt;국채&gt;</t>
  </si>
  <si>
    <t xml:space="preserve">      보험일반차입금이자&lt;기업&gt;</t>
  </si>
  <si>
    <t xml:space="preserve">      (구)자금운용이자&lt;공사채&gt;</t>
  </si>
  <si>
    <t xml:space="preserve">      보험일반차입금이자&lt;종합&gt;</t>
  </si>
  <si>
    <t xml:space="preserve">      (구)자금운용이자&lt;금융채특정금전신탁&gt;</t>
  </si>
  <si>
    <t xml:space="preserve">      보험일반차입금이자&lt;기타&gt;</t>
  </si>
  <si>
    <t xml:space="preserve">      (구)자금운용이자&lt;회사채특정금전신탁&gt;</t>
  </si>
  <si>
    <t xml:space="preserve">  기타이자비용</t>
  </si>
  <si>
    <t xml:space="preserve">      (구)자금운용이자&lt;개발신탁수익증권&gt;</t>
  </si>
  <si>
    <t xml:space="preserve">    신용카드수탁취급자금이자</t>
  </si>
  <si>
    <t xml:space="preserve">      (구)자금운용이자&lt;공사채형수익증권&gt;</t>
  </si>
  <si>
    <t xml:space="preserve">      신용카드수탁취급자금이자&lt;비씨&gt;</t>
  </si>
  <si>
    <t xml:space="preserve">      (구)자금운용이자&lt;혼합형수익증권&gt;</t>
  </si>
  <si>
    <t xml:space="preserve">      신용카드수탁취급자금이자&lt;NH&gt;</t>
  </si>
  <si>
    <t xml:space="preserve">      (구)자금운용이자&lt;기타투자유가증권&gt;</t>
  </si>
  <si>
    <t xml:space="preserve">    자기앞수표자금조정부이자</t>
  </si>
  <si>
    <t xml:space="preserve">      (구)자금운용이자&lt;후순위농금채&gt;</t>
  </si>
  <si>
    <t xml:space="preserve">    (구)일시자금이자</t>
  </si>
  <si>
    <t xml:space="preserve">      (구)자금운용이자&lt;지방채&gt;</t>
  </si>
  <si>
    <t xml:space="preserve">      (구)일시자금이자&lt;A계좌&gt;</t>
  </si>
  <si>
    <t xml:space="preserve">      (구)자금운용이자&lt;금융채직접매입&gt;</t>
  </si>
  <si>
    <t xml:space="preserve">      (구)일시자금이자&lt;B계좌&gt;</t>
  </si>
  <si>
    <t xml:space="preserve">      (구)자금운용이자&lt;회사채직접매입&gt;</t>
  </si>
  <si>
    <t xml:space="preserve">    가수금이자</t>
  </si>
  <si>
    <t xml:space="preserve">    (구)첨가소화이자</t>
  </si>
  <si>
    <t xml:space="preserve">    여신관리자금이자</t>
  </si>
  <si>
    <t xml:space="preserve">      (구)첨가소화이자&lt;국채&gt;</t>
  </si>
  <si>
    <t xml:space="preserve">    외화지급이자</t>
  </si>
  <si>
    <t xml:space="preserve">      (구)첨가소화이자&lt;공사채&gt;</t>
  </si>
  <si>
    <t xml:space="preserve">    기타지급잡이자</t>
  </si>
  <si>
    <t xml:space="preserve">      (구)첨가소화&lt;지방채&gt;</t>
  </si>
  <si>
    <t>수수료비용</t>
  </si>
  <si>
    <t xml:space="preserve">      (구)첨가소화이자&lt;기타투자유가증권&gt;</t>
  </si>
  <si>
    <t xml:space="preserve">  지급수수료</t>
  </si>
  <si>
    <t xml:space="preserve">    (구)기타투자유가증권이자</t>
  </si>
  <si>
    <t xml:space="preserve">    수익증권중도해지수수료</t>
  </si>
  <si>
    <t xml:space="preserve">    (구)상호금융예금자보호기금채권이자</t>
  </si>
  <si>
    <t xml:space="preserve">    타조합대리취급수수료</t>
  </si>
  <si>
    <t xml:space="preserve">  대출금이자</t>
  </si>
  <si>
    <t xml:space="preserve">    중앙회대리취급수수료</t>
  </si>
  <si>
    <t xml:space="preserve">    상호금융대출금이자</t>
  </si>
  <si>
    <t xml:space="preserve">    대행업무수수료배분</t>
  </si>
  <si>
    <t xml:space="preserve">      상호대출이자&lt;일반대출&gt;</t>
  </si>
  <si>
    <t xml:space="preserve">    대출모집수수료</t>
  </si>
  <si>
    <t xml:space="preserve">      상호대출이자&lt;자립예탁&gt;</t>
  </si>
  <si>
    <t xml:space="preserve">      대출모집수수료&lt;임직원포상금&gt;</t>
  </si>
  <si>
    <t xml:space="preserve">      상호대출이자&lt;종합통장&gt;</t>
  </si>
  <si>
    <t xml:space="preserve">      대출모집수수료&lt;모집법인&gt;</t>
  </si>
  <si>
    <t xml:space="preserve">      상호대출이자&lt;적금관계&gt;</t>
  </si>
  <si>
    <t xml:space="preserve">      대출모집수수료&lt;부동산중개업소&gt;</t>
  </si>
  <si>
    <t xml:space="preserve">      상호대출이자&lt;농어가목돈마련저</t>
  </si>
  <si>
    <t xml:space="preserve">      대출모집수수료&lt;기타&gt;</t>
  </si>
  <si>
    <t xml:space="preserve">      상호대출이자&lt;상호금융단기농사&gt;</t>
  </si>
  <si>
    <t xml:space="preserve">    어음교환대리취급수수료</t>
  </si>
  <si>
    <t xml:space="preserve">      상호대출이자&lt;상호금융중기&gt;</t>
  </si>
  <si>
    <t xml:space="preserve">    (구)전자상거래중개수수료</t>
  </si>
  <si>
    <t xml:space="preserve">      상호대출이자&lt;상호금융특별장기&gt;</t>
  </si>
  <si>
    <t xml:space="preserve">    E-뱅킹마일리지전입</t>
  </si>
  <si>
    <t xml:space="preserve">      상호대출이자&lt;저리대체자금&gt;</t>
  </si>
  <si>
    <t xml:space="preserve">    (구)CMS취급비용(조합배분)</t>
  </si>
  <si>
    <t xml:space="preserve">      상호대출이자&lt;농업자금우선&gt;</t>
  </si>
  <si>
    <t xml:space="preserve">    (구)CMS취급비용(중앙회배분)</t>
  </si>
  <si>
    <t xml:space="preserve">      상호대출이자&lt;상호급부금&gt;</t>
  </si>
  <si>
    <t xml:space="preserve">    기타지급수수료</t>
  </si>
  <si>
    <t xml:space="preserve">      상호대출이자&lt;상호금융지역발전&gt;</t>
  </si>
  <si>
    <t xml:space="preserve">    임대차조사비</t>
  </si>
  <si>
    <t xml:space="preserve">      상호대출이자&lt;어음할인&gt;</t>
  </si>
  <si>
    <t xml:space="preserve">    수익증권권유비</t>
  </si>
  <si>
    <t xml:space="preserve">      상호대출이자&lt;2004년상호금융대체자금&gt;</t>
  </si>
  <si>
    <t xml:space="preserve">    모기지보험료</t>
  </si>
  <si>
    <t xml:space="preserve">    정책자금대출금이자</t>
  </si>
  <si>
    <t xml:space="preserve">    모기지신용보험료</t>
  </si>
  <si>
    <t xml:space="preserve">      정책대출이자&lt;단기농사&gt;</t>
  </si>
  <si>
    <t xml:space="preserve">    외환지급수수료</t>
  </si>
  <si>
    <t xml:space="preserve">      정책대출이자&lt;금융농업중기&gt;</t>
  </si>
  <si>
    <t xml:space="preserve">      외환지급수수료&lt;외화추심&gt;</t>
  </si>
  <si>
    <t xml:space="preserve">      정책대출이자&lt;재정농사&gt;</t>
  </si>
  <si>
    <t xml:space="preserve">      외환지급수수료&lt;외화현송&gt;</t>
  </si>
  <si>
    <t xml:space="preserve">      정책대출이자&lt;재정농업중기&gt;</t>
  </si>
  <si>
    <t xml:space="preserve">      외환지급수수료&lt;기타&gt;</t>
  </si>
  <si>
    <t xml:space="preserve">      정책대출이자&lt;농업개발&gt;</t>
  </si>
  <si>
    <t xml:space="preserve">    타행자동화기기이용수수료</t>
  </si>
  <si>
    <t xml:space="preserve">      정책대출이자&lt;국민투자기금&gt;</t>
  </si>
  <si>
    <t xml:space="preserve">    여신관련수수료</t>
  </si>
  <si>
    <t xml:space="preserve">      정책대출이자&lt;축산발전기금&gt;</t>
  </si>
  <si>
    <t xml:space="preserve">      여신관련수수료&lt;외부감정평가수수료&gt;</t>
  </si>
  <si>
    <t xml:space="preserve">      정책대출이자&lt;농촌주택&gt;</t>
  </si>
  <si>
    <t xml:space="preserve">      여신관련수수료&lt;근저당권설정비&gt;</t>
  </si>
  <si>
    <t xml:space="preserve">      정책대출이자&lt;원화표시차관&gt;</t>
  </si>
  <si>
    <t xml:space="preserve">      여신관련수수료&lt;근저당권설정공과금&gt;</t>
  </si>
  <si>
    <t xml:space="preserve">      정책대출이자&lt;세은차관&gt;</t>
  </si>
  <si>
    <t xml:space="preserve">      여신관련수수료&lt;지상권설정비&gt;</t>
  </si>
  <si>
    <t xml:space="preserve">      정책대출이자&lt;농가특별자금&gt;</t>
  </si>
  <si>
    <t xml:space="preserve">      여신관련수수료&lt;지상권설정공과금&gt;</t>
  </si>
  <si>
    <t xml:space="preserve">      정책대출이자&lt;농지구입자금&gt;</t>
  </si>
  <si>
    <t xml:space="preserve">      여신관련수수료&lt;인터넷근저당권설정공과금&gt;</t>
  </si>
  <si>
    <t xml:space="preserve">      정책대출이자&lt;농어촌구조개선자</t>
  </si>
  <si>
    <t xml:space="preserve">      여신관련수수료&lt;인터넷근저당권설정보수료&gt;</t>
  </si>
  <si>
    <t xml:space="preserve">      정책대출이자&lt;금융축산경영자금&gt;</t>
  </si>
  <si>
    <t xml:space="preserve">      여신관련수수료&lt;인터넷지상권설정공과금&gt;</t>
  </si>
  <si>
    <t xml:space="preserve">      정책대출이자&lt;재정축산경영자금&gt;</t>
  </si>
  <si>
    <t xml:space="preserve">      여신관련수수료&lt;인터넷지상권설정보수료&gt;</t>
  </si>
  <si>
    <t xml:space="preserve">      정책대출이자&lt;기타재정시설자금&gt;</t>
  </si>
  <si>
    <t xml:space="preserve">      여신관련수수료&lt;수입인지대&gt;</t>
  </si>
  <si>
    <t xml:space="preserve">      정책대출이자&lt;기타재정운전자금&gt;</t>
  </si>
  <si>
    <t xml:space="preserve">      &lt;전세보증보험료&gt;</t>
  </si>
  <si>
    <t xml:space="preserve">    정부이차보전</t>
  </si>
  <si>
    <t xml:space="preserve">      &lt;권원보험료&gt;</t>
  </si>
  <si>
    <t xml:space="preserve">      정책이차보전&lt;상호단기농사&gt;</t>
  </si>
  <si>
    <t>기타영업비용</t>
  </si>
  <si>
    <t xml:space="preserve">      정책이차보전&lt;상호특별장기&gt;</t>
  </si>
  <si>
    <t xml:space="preserve">  대손상각비</t>
  </si>
  <si>
    <t xml:space="preserve">      정책이차보전&lt;저리대체&gt;</t>
  </si>
  <si>
    <t xml:space="preserve">  보험관련대손상각비</t>
  </si>
  <si>
    <t xml:space="preserve">      정책이차보전&lt;기타&gt;</t>
  </si>
  <si>
    <t xml:space="preserve">  기금출연금</t>
  </si>
  <si>
    <t xml:space="preserve">    보험일반대출이자</t>
  </si>
  <si>
    <t xml:space="preserve">    예금보험료</t>
  </si>
  <si>
    <t xml:space="preserve">      보험일반대출이자&lt;일반&gt;</t>
  </si>
  <si>
    <t xml:space="preserve">    신용보증기금출연금</t>
  </si>
  <si>
    <t xml:space="preserve">      보험일반대출이자&lt;기업&gt;</t>
  </si>
  <si>
    <t xml:space="preserve">    주택금융신용보증기금출연금</t>
  </si>
  <si>
    <t xml:space="preserve">      보험일반대출이자&lt;종합&gt;</t>
  </si>
  <si>
    <t xml:space="preserve">    농신보기금출연금</t>
  </si>
  <si>
    <t xml:space="preserve">      보험일반대출이자&lt;기타&gt;</t>
  </si>
  <si>
    <t xml:space="preserve">    대손보전기금출연금</t>
  </si>
  <si>
    <t xml:space="preserve">  매도가능증권이자</t>
  </si>
  <si>
    <t xml:space="preserve">    지역신보중앙회출연금</t>
  </si>
  <si>
    <t xml:space="preserve">    매도가능국채이자</t>
  </si>
  <si>
    <t xml:space="preserve">    기타출연금</t>
  </si>
  <si>
    <t xml:space="preserve">    매도가능공사채이자</t>
  </si>
  <si>
    <t xml:space="preserve">  단기매매증권처분손실</t>
  </si>
  <si>
    <t xml:space="preserve">    매도가능지방채이자</t>
  </si>
  <si>
    <t xml:space="preserve">    단기매매국채처분손실</t>
  </si>
  <si>
    <t xml:space="preserve">    매도가능금융채이자</t>
  </si>
  <si>
    <t xml:space="preserve">    매도가능회사채이자</t>
  </si>
  <si>
    <t xml:space="preserve">    단기매매금융채처분손실</t>
  </si>
  <si>
    <t xml:space="preserve">    매도가능채권형수익증권이자</t>
  </si>
  <si>
    <t xml:space="preserve">    단기매매회사채처분손실</t>
  </si>
  <si>
    <t xml:space="preserve">    매도가능혼합형수익증권이자</t>
  </si>
  <si>
    <t xml:space="preserve">    매도가능농금채이자</t>
  </si>
  <si>
    <t xml:space="preserve">    매도가능기업어음이자</t>
  </si>
  <si>
    <t xml:space="preserve">    단기매매채권형수익증권처분손실</t>
  </si>
  <si>
    <t xml:space="preserve">    기타매도가능증권이자</t>
  </si>
  <si>
    <t xml:space="preserve">    단기매매혼합형수익증권처분손실</t>
  </si>
  <si>
    <t xml:space="preserve">    매도가능증권취득원가조정이자</t>
  </si>
  <si>
    <t xml:space="preserve">    단기매매공사채처분손실</t>
  </si>
  <si>
    <t xml:space="preserve">  만기보유증권이자</t>
  </si>
  <si>
    <t xml:space="preserve">    단기매매지방채처분손실</t>
  </si>
  <si>
    <t xml:space="preserve">    만기보유국채이자</t>
  </si>
  <si>
    <t xml:space="preserve">    단기매매기업어음처분손실</t>
  </si>
  <si>
    <t xml:space="preserve">    만기보유공사채이자</t>
  </si>
  <si>
    <t xml:space="preserve">    기타단기매매증권처분손실</t>
  </si>
  <si>
    <t xml:space="preserve">    만기보유지방채이자</t>
  </si>
  <si>
    <t xml:space="preserve">  단기매매증권평가손실</t>
  </si>
  <si>
    <t xml:space="preserve">    만기보유금융채이자</t>
  </si>
  <si>
    <t xml:space="preserve">    단기매매국채평가손실</t>
  </si>
  <si>
    <t xml:space="preserve">    만기보유회사채이자</t>
  </si>
  <si>
    <t xml:space="preserve">    만기보유채권형수익증권이자</t>
  </si>
  <si>
    <t xml:space="preserve">    단기매매금융채평가손실</t>
  </si>
  <si>
    <t xml:space="preserve">    만기보유혼합형수익증권이자</t>
  </si>
  <si>
    <t xml:space="preserve">    단기매매회사채평가손실</t>
  </si>
  <si>
    <t xml:space="preserve">    만기보유농금채이자</t>
  </si>
  <si>
    <t xml:space="preserve">    상호금융예금자보호기금채권이자</t>
  </si>
  <si>
    <t xml:space="preserve">    첨가매입국공채이자</t>
  </si>
  <si>
    <t xml:space="preserve">    단기매매채권형수익증권평가손실</t>
  </si>
  <si>
    <t xml:space="preserve">    만기보유기업어음이자</t>
  </si>
  <si>
    <t xml:space="preserve">    단기매매혼합형수익증권평가손실</t>
  </si>
  <si>
    <t xml:space="preserve">    기타만기보유증권이자</t>
  </si>
  <si>
    <t xml:space="preserve">    단기매매공사채평가손실</t>
  </si>
  <si>
    <t xml:space="preserve">    만기보유증권취득원가조정이자</t>
  </si>
  <si>
    <t xml:space="preserve">    단기매매지방채평가손실</t>
  </si>
  <si>
    <t xml:space="preserve">  기타이자수익</t>
  </si>
  <si>
    <t xml:space="preserve">    단기매매기업어음평가손실</t>
  </si>
  <si>
    <t xml:space="preserve">    자기앞수표자금조정승이자</t>
  </si>
  <si>
    <t xml:space="preserve">    기타단기매매증권평가손실</t>
  </si>
  <si>
    <t xml:space="preserve">  신탁예치금처분손실</t>
  </si>
  <si>
    <t xml:space="preserve">  신탁예치금평가손실</t>
  </si>
  <si>
    <t xml:space="preserve">  기타잡비용</t>
  </si>
  <si>
    <t xml:space="preserve">    가지급금이자</t>
  </si>
  <si>
    <t xml:space="preserve">    (구)카드사업대리취급비용</t>
  </si>
  <si>
    <t xml:space="preserve">    급부지연이자</t>
  </si>
  <si>
    <t xml:space="preserve">    (구)환과태료</t>
  </si>
  <si>
    <t xml:space="preserve">    퇴직금예치금이자</t>
  </si>
  <si>
    <t xml:space="preserve">    행정민원발급비용</t>
  </si>
  <si>
    <t xml:space="preserve">    사모사채이자</t>
  </si>
  <si>
    <t xml:space="preserve">    환율변동손실</t>
  </si>
  <si>
    <t xml:space="preserve">    외환수입이자</t>
  </si>
  <si>
    <t xml:space="preserve">      환율변동손실&lt;매매&gt;</t>
  </si>
  <si>
    <t xml:space="preserve">    기타수입잡이자</t>
  </si>
  <si>
    <t xml:space="preserve">      환율변동손실&lt;평가&gt;</t>
  </si>
  <si>
    <t>수수료수익</t>
  </si>
  <si>
    <t xml:space="preserve">    위탁판매유가증권정산손</t>
  </si>
  <si>
    <t xml:space="preserve">  수입수수료</t>
  </si>
  <si>
    <t xml:space="preserve">    기타잡비용기타</t>
  </si>
  <si>
    <t xml:space="preserve">    온라인수수료</t>
  </si>
  <si>
    <t xml:space="preserve">  신용카드수탁취급비용</t>
  </si>
  <si>
    <t xml:space="preserve">      온라인수수료&lt;온라인취급&gt;</t>
  </si>
  <si>
    <t xml:space="preserve">    BC카드사대행지급수수료</t>
  </si>
  <si>
    <t xml:space="preserve">      온라인수수료&lt;환송금&gt;</t>
  </si>
  <si>
    <t xml:space="preserve">    (구)조합카드원가정산비용</t>
  </si>
  <si>
    <t xml:space="preserve">      온라인수수료&lt;추심&gt;</t>
  </si>
  <si>
    <t xml:space="preserve">    모집권유비</t>
  </si>
  <si>
    <t xml:space="preserve">      온라인수수료&lt;타행환&gt;</t>
  </si>
  <si>
    <t xml:space="preserve">      모집권유비&lt;임직원&gt;</t>
  </si>
  <si>
    <t xml:space="preserve">      온라인수수료&lt;타조합대리취급&gt;</t>
  </si>
  <si>
    <t xml:space="preserve">      모집권유비&lt;카드모집인&gt;</t>
  </si>
  <si>
    <t xml:space="preserve">      온라인수수료&lt;중앙회대리취급&gt;</t>
  </si>
  <si>
    <t xml:space="preserve">      모집권유비&lt;NH임직원&gt;</t>
  </si>
  <si>
    <t xml:space="preserve">      온라인수수료&lt;중앙회수표대지급&gt;</t>
  </si>
  <si>
    <t xml:space="preserve">      모집권유비&lt;NH카드모집인&gt;</t>
  </si>
  <si>
    <t xml:space="preserve">      온라인수수료&lt;타행타지수표대지급&gt;</t>
  </si>
  <si>
    <t xml:space="preserve">    (구)기프트카드지급수수료</t>
  </si>
  <si>
    <t xml:space="preserve">      (구)온라인수수료&lt;CD.ATM이용자행환&gt;</t>
  </si>
  <si>
    <t xml:space="preserve">    조합카드원가정산비용</t>
  </si>
  <si>
    <t xml:space="preserve">      (구)온라인수수료&lt;CD.ATM이용타행환&gt;</t>
  </si>
  <si>
    <t xml:space="preserve">      조합카드원가정산비용&lt;비씨&gt;</t>
  </si>
  <si>
    <t xml:space="preserve">      (구)온라인수수료&lt;E-B자행환&gt;</t>
  </si>
  <si>
    <t xml:space="preserve">      조합카드원가정산비용&lt;NH&gt;</t>
  </si>
  <si>
    <t xml:space="preserve">      (구)온라인수수료&lt;E-B타행환&gt;</t>
  </si>
  <si>
    <t xml:space="preserve">    기프트카드지급수수료</t>
  </si>
  <si>
    <t xml:space="preserve">      (구)온라인수수료&lt;전자상거래중개&gt;</t>
  </si>
  <si>
    <t xml:space="preserve">      기프트카드지급수수료&lt;비씨&gt;</t>
  </si>
  <si>
    <t xml:space="preserve">      (구)온라인수수료&lt;가상계좌&gt;</t>
  </si>
  <si>
    <t xml:space="preserve">      기프트카드지급수수료&lt;NH&gt;</t>
  </si>
  <si>
    <t xml:space="preserve">      (구)온라인수수료(E-뱅킹이용수수료)</t>
  </si>
  <si>
    <t xml:space="preserve">    NH카드업무지급수수료</t>
  </si>
  <si>
    <t xml:space="preserve">      온라인수수료&lt;타행수표지급수수료&gt;</t>
  </si>
  <si>
    <t xml:space="preserve">    기타신용카드취급비용</t>
  </si>
  <si>
    <t xml:space="preserve">      (구)온라인수수료&lt;대량이체출금&gt;</t>
  </si>
  <si>
    <t xml:space="preserve">      기타신용카드취급비용&lt;비씨&gt;</t>
  </si>
  <si>
    <t xml:space="preserve">      온라인수수료&lt;기타&gt;</t>
  </si>
  <si>
    <t xml:space="preserve">      기타신용카드취급비용&lt;NH&gt;</t>
  </si>
  <si>
    <t xml:space="preserve">      온라인수수료&lt;전자어음배서&gt;</t>
  </si>
  <si>
    <t xml:space="preserve">  기타충당부채전입액</t>
  </si>
  <si>
    <t xml:space="preserve">      온라인수수료&lt;전자어음추심&gt;</t>
  </si>
  <si>
    <t xml:space="preserve">    지역사랑기금전입액</t>
  </si>
  <si>
    <t xml:space="preserve">    잡수수료</t>
  </si>
  <si>
    <t xml:space="preserve">    농촌사랑기금전입액</t>
  </si>
  <si>
    <t xml:space="preserve">      잡수수료&lt;여신관련&gt;</t>
  </si>
  <si>
    <t xml:space="preserve">      농촌사랑기금전입액&lt;비씨&gt;</t>
  </si>
  <si>
    <t xml:space="preserve">      잡수수료&lt;감정평가&gt;</t>
  </si>
  <si>
    <t xml:space="preserve">      농촌사랑기금전입액&lt;NH&gt;</t>
  </si>
  <si>
    <t xml:space="preserve">      잡수수료&lt;자기앞수표발행&gt;</t>
  </si>
  <si>
    <t xml:space="preserve">    농협행복기금전입액</t>
  </si>
  <si>
    <t xml:space="preserve">      잡수수료&lt;하추곡대금지급대행&gt;</t>
  </si>
  <si>
    <t xml:space="preserve">    신용카드포인트충당부채전입</t>
  </si>
  <si>
    <t xml:space="preserve">      잡수수료&lt;대리사무취급&gt;</t>
  </si>
  <si>
    <t xml:space="preserve">      신용카드포인트충당부채전입&lt;비씨&gt;</t>
  </si>
  <si>
    <t xml:space="preserve">      잡수수료&lt;지역개발공채대행&gt;</t>
  </si>
  <si>
    <t xml:space="preserve">      신용카드포인트충당부채전입&lt;NH&gt;</t>
  </si>
  <si>
    <t xml:space="preserve">      잡수수료&lt;지로&gt;</t>
  </si>
  <si>
    <t xml:space="preserve">    식량자급기반기금전입액</t>
  </si>
  <si>
    <t xml:space="preserve">      잡수수료&lt;공과금취급&gt;</t>
  </si>
  <si>
    <t xml:space="preserve">    금융상품포인트적립금전입</t>
  </si>
  <si>
    <t xml:space="preserve">      잡수수료&lt;대행업무취급&gt;</t>
  </si>
  <si>
    <t xml:space="preserve">    카드공익기금전입액</t>
  </si>
  <si>
    <t xml:space="preserve">      잡수수료&lt;타지방세대리취급&gt;</t>
  </si>
  <si>
    <t xml:space="preserve">    기타전입액</t>
  </si>
  <si>
    <t xml:space="preserve">      잡수수료&lt;보관어음수탁수수료&gt;</t>
  </si>
  <si>
    <t xml:space="preserve">  매도가능증권처분손실</t>
  </si>
  <si>
    <t xml:space="preserve">      (구)잡수수료&lt;복권지급대행&gt;</t>
  </si>
  <si>
    <t xml:space="preserve">    매도가능국채처분손실</t>
  </si>
  <si>
    <t xml:space="preserve">      잡수수료&lt;금융정보제공&gt;</t>
  </si>
  <si>
    <t xml:space="preserve">    매도가능공사채처분손실</t>
  </si>
  <si>
    <t xml:space="preserve">      잡수수료(IC칩카드발급수수료)</t>
  </si>
  <si>
    <t xml:space="preserve">    매도가능지방채처분손실</t>
  </si>
  <si>
    <t xml:space="preserve">      잡수수료&lt;제휴사업수수료&gt;</t>
  </si>
  <si>
    <t xml:space="preserve">    매도가능금융채처분손실</t>
  </si>
  <si>
    <t xml:space="preserve">      잡수수료&lt;증권계좌대행&gt;</t>
  </si>
  <si>
    <t xml:space="preserve">    매도가능회사채처분손실</t>
  </si>
  <si>
    <t xml:space="preserve">      (구)잡수수료&lt;수익증권계좌대행&gt;</t>
  </si>
  <si>
    <t xml:space="preserve">    매도가능채권형수익증권처분손실</t>
  </si>
  <si>
    <t xml:space="preserve">      잡수수료&lt;기타&gt;</t>
  </si>
  <si>
    <t xml:space="preserve">    매도가능혼합형수익증권처분손실</t>
  </si>
  <si>
    <t xml:space="preserve">      잡수수료&lt;한도약정수수료&gt;</t>
  </si>
  <si>
    <t xml:space="preserve">    매도가능농금채처분손실</t>
  </si>
  <si>
    <t xml:space="preserve">      잡수수료&lt;중도상환수수료&gt;</t>
  </si>
  <si>
    <t xml:space="preserve">    매도가능기업어음처분손실</t>
  </si>
  <si>
    <t xml:space="preserve">      잡수수료&lt;대출취급수수로&gt;</t>
  </si>
  <si>
    <t xml:space="preserve">    기타매도가능증권처분손실</t>
  </si>
  <si>
    <t xml:space="preserve">      잡수수료&lt;제증명발급수수료&gt;</t>
  </si>
  <si>
    <t xml:space="preserve">  매도가능증권손상차손</t>
  </si>
  <si>
    <t xml:space="preserve">      잡수수료&lt;신용평가수수료&gt;</t>
  </si>
  <si>
    <t xml:space="preserve">  만기보유증권처분손실</t>
  </si>
  <si>
    <t xml:space="preserve">      잡수수료&lt;채무인수수수료&gt;</t>
  </si>
  <si>
    <t xml:space="preserve">    만기보유국채처분손실</t>
  </si>
  <si>
    <t xml:space="preserve">    (구)무선단말기수수료</t>
  </si>
  <si>
    <t xml:space="preserve">    만기보유공사채처분손실</t>
  </si>
  <si>
    <t xml:space="preserve">      (구)무선단말기수수료&lt;무선단말기&gt;</t>
  </si>
  <si>
    <t xml:space="preserve">    만기보유지방채처분손실</t>
  </si>
  <si>
    <t xml:space="preserve">      (구)무선단말기수수료&lt;기타&gt;</t>
  </si>
  <si>
    <t xml:space="preserve">    만기보유금융채처분손실</t>
  </si>
  <si>
    <t xml:space="preserve">    판매대행수수료</t>
  </si>
  <si>
    <t xml:space="preserve">    만기보유회사채처분손실</t>
  </si>
  <si>
    <t xml:space="preserve">      판매대행수수료&lt;복권판매대행&gt;</t>
  </si>
  <si>
    <t xml:space="preserve">    만기보유채권형수익증권처분손실</t>
  </si>
  <si>
    <t xml:space="preserve">      (구)판매대행수수료&lt;공인인증서&gt;</t>
  </si>
  <si>
    <t xml:space="preserve">    만기보유혼합형수익증권처분손실</t>
  </si>
  <si>
    <t xml:space="preserve">      판매대행수수료&lt;기타판매대행&gt;</t>
  </si>
  <si>
    <t xml:space="preserve">    만기보유농금채처분손실</t>
  </si>
  <si>
    <t xml:space="preserve">    유가증권위탁판매수수료</t>
  </si>
  <si>
    <t xml:space="preserve">    상호금융예금자보호기금채권처분손실</t>
  </si>
  <si>
    <t xml:space="preserve">      유가증권위탁판매수수료&lt;선취식&gt;</t>
  </si>
  <si>
    <t xml:space="preserve">    첨가매입국공채처분손실</t>
  </si>
  <si>
    <t xml:space="preserve">      유가증권위탁판매수수료&lt;판매보수&gt;</t>
  </si>
  <si>
    <t xml:space="preserve">    만기보유기업어음처분손실</t>
  </si>
  <si>
    <t xml:space="preserve">    외환수입수수료</t>
  </si>
  <si>
    <t xml:space="preserve">    기타만기보유증권처분손실</t>
  </si>
  <si>
    <t xml:space="preserve">      외환수입수수료&lt;여행자수표&gt;</t>
  </si>
  <si>
    <t xml:space="preserve">  만기보유증권손상차손</t>
  </si>
  <si>
    <t xml:space="preserve">      외환수입수수료&lt;여행자수표외화&gt;</t>
  </si>
  <si>
    <t xml:space="preserve">  외화환산손실</t>
  </si>
  <si>
    <t xml:space="preserve">      외환수입수수료&lt;기타&gt;</t>
  </si>
  <si>
    <t xml:space="preserve">  외환차손</t>
  </si>
  <si>
    <t xml:space="preserve">    선불카드수입수수료</t>
  </si>
  <si>
    <t xml:space="preserve">  대출채권매각손실</t>
  </si>
  <si>
    <t xml:space="preserve">      선불카드수입수수료&lt;가맹점수수료(K-CASH)&gt;</t>
  </si>
  <si>
    <t xml:space="preserve">    (구)상호금융자금대출금</t>
  </si>
  <si>
    <t xml:space="preserve">      선불카드수입수수료&lt;전자화폐수수료(K-CASH)&gt;</t>
  </si>
  <si>
    <t xml:space="preserve">    (구)정책자금대출금</t>
  </si>
  <si>
    <t xml:space="preserve">    보험수수료수익</t>
  </si>
  <si>
    <t xml:space="preserve">    (구)신용카드채권</t>
  </si>
  <si>
    <t xml:space="preserve">      보험수수료수익&lt;신규생명보험&gt;</t>
  </si>
  <si>
    <t xml:space="preserve">    보험일반대출채권</t>
  </si>
  <si>
    <t xml:space="preserve">      보험수수료수익&lt;위탁생명보험&gt;</t>
  </si>
  <si>
    <t xml:space="preserve">    (구)기타채권</t>
  </si>
  <si>
    <t xml:space="preserve">      보험수수료수익&lt;신규손해보험&gt;</t>
  </si>
  <si>
    <t xml:space="preserve">    대출채권매각손실</t>
  </si>
  <si>
    <t xml:space="preserve">      보험수수료수익&lt;위탁손해보험&gt;</t>
  </si>
  <si>
    <t xml:space="preserve">    대출채권매각재정산손실</t>
  </si>
  <si>
    <t xml:space="preserve">    기타보험수익</t>
  </si>
  <si>
    <t xml:space="preserve">  보험수탁취급비용</t>
  </si>
  <si>
    <t xml:space="preserve">      기타보험수익&lt;장려금수익&gt;</t>
  </si>
  <si>
    <t xml:space="preserve">    보험제비</t>
  </si>
  <si>
    <t xml:space="preserve">      기타보험수익&lt;보험잡수익&gt;</t>
  </si>
  <si>
    <t xml:space="preserve">      보험제비&lt;보험권유비&gt;</t>
  </si>
  <si>
    <t xml:space="preserve">      기타보험수익&lt;타농축협보험취급&gt;</t>
  </si>
  <si>
    <t xml:space="preserve">      보험제비&lt;기타제비&gt;</t>
  </si>
  <si>
    <t xml:space="preserve">      기타보험수익&lt;농협은행보험취급&gt;</t>
  </si>
  <si>
    <t xml:space="preserve">    업무추진비</t>
  </si>
  <si>
    <t xml:space="preserve">      기타보험수익&lt;보험대출장려금수익&gt;</t>
  </si>
  <si>
    <t xml:space="preserve">    지연이자</t>
  </si>
  <si>
    <t xml:space="preserve">      기타보험수익&lt;보험대출중도상환수수료&gt;</t>
  </si>
  <si>
    <t xml:space="preserve">    타농축협보험취급지급수수료</t>
  </si>
  <si>
    <t xml:space="preserve">      기타보험수익&lt;기타&gt;</t>
  </si>
  <si>
    <t xml:space="preserve">    농협은행보험취급지급수수료</t>
  </si>
  <si>
    <t xml:space="preserve">      기타보험수익&lt;보험계약대출수입수수료&gt;</t>
  </si>
  <si>
    <t xml:space="preserve">    보험대출추진비</t>
  </si>
  <si>
    <t xml:space="preserve">    정책보험수익</t>
  </si>
  <si>
    <t xml:space="preserve">    기타보험비용</t>
  </si>
  <si>
    <t xml:space="preserve">      정책보험수익&lt;보험판매수수료&gt;</t>
  </si>
  <si>
    <t xml:space="preserve">    보험FC운영비</t>
  </si>
  <si>
    <t xml:space="preserve">      정책보험수익&lt;손해평가수수료&gt;</t>
  </si>
  <si>
    <t xml:space="preserve">      보험FC운영비&lt;수당&gt;</t>
  </si>
  <si>
    <t xml:space="preserve">      정책보험수익&lt;보험잡수익&gt;</t>
  </si>
  <si>
    <t xml:space="preserve">      보험FC운영비&lt;운영제비&gt;</t>
  </si>
  <si>
    <t xml:space="preserve">    방카슈랑스수수료</t>
  </si>
  <si>
    <t xml:space="preserve">  정책보험비용</t>
  </si>
  <si>
    <t xml:space="preserve">      방카슈랑스수수료&lt;생명&gt;</t>
  </si>
  <si>
    <t xml:space="preserve">      방카슈랑스수수료&lt;손해&gt;</t>
  </si>
  <si>
    <t xml:space="preserve">  전자금융수수료</t>
  </si>
  <si>
    <t xml:space="preserve">    CD,ATM이용수수료</t>
  </si>
  <si>
    <t xml:space="preserve">    손해평가비용</t>
  </si>
  <si>
    <t xml:space="preserve">      CD,ATM이용수수료&lt;자행환&gt;</t>
  </si>
  <si>
    <t>판매비와관리비</t>
  </si>
  <si>
    <t xml:space="preserve">      CD,ATM이용수수료&lt;타행환&gt;</t>
  </si>
  <si>
    <t xml:space="preserve">  인건비</t>
  </si>
  <si>
    <t xml:space="preserve">    E-뱅킹수수료</t>
  </si>
  <si>
    <t xml:space="preserve">    보수</t>
  </si>
  <si>
    <t xml:space="preserve">      E-뱅킹수수료&lt;자행환&gt;</t>
  </si>
  <si>
    <t xml:space="preserve">      보수&lt;비상임월액실비&gt;</t>
  </si>
  <si>
    <t xml:space="preserve">      E-뱅킹수수료&lt;인터넷뱅킹타행환&gt;</t>
  </si>
  <si>
    <t xml:space="preserve">      보수&lt;상임임원월정보수&gt;</t>
  </si>
  <si>
    <t xml:space="preserve">      E-뱅킹수수료&lt;텔레뱅킹타행환&gt;</t>
  </si>
  <si>
    <t xml:space="preserve">      보수&lt;상임임원경영수당&gt;</t>
  </si>
  <si>
    <t xml:space="preserve">      E-뱅킹수수료&lt;기타&gt;</t>
  </si>
  <si>
    <t xml:space="preserve">      보수&lt;임원상여금&gt;</t>
  </si>
  <si>
    <t xml:space="preserve">    CMS취급수수료</t>
  </si>
  <si>
    <t xml:space="preserve">      보수&lt;특별농정활동보조비&gt;</t>
  </si>
  <si>
    <t xml:space="preserve">      CMS취급수수료&lt;계좌점정산&gt;</t>
  </si>
  <si>
    <t xml:space="preserve">      보수&lt;퇴임공로금&gt;</t>
  </si>
  <si>
    <t xml:space="preserve">      CMS취급수수료&lt;업체&gt;</t>
  </si>
  <si>
    <t xml:space="preserve">      보수&lt;이사감사실비&gt;</t>
  </si>
  <si>
    <t xml:space="preserve">      CMS취급수수료&lt;창구&gt;</t>
  </si>
  <si>
    <t xml:space="preserve">      보수&lt;상임이사기본급&gt;</t>
  </si>
  <si>
    <t xml:space="preserve">    전자상거래중개수수료</t>
  </si>
  <si>
    <t xml:space="preserve">      보수&lt;상임이사부가급&gt;</t>
  </si>
  <si>
    <t xml:space="preserve">    전자화폐수수료</t>
  </si>
  <si>
    <t xml:space="preserve">      보수&lt;상임이사성과연봉&gt;</t>
  </si>
  <si>
    <t xml:space="preserve">    가상계좌수수료</t>
  </si>
  <si>
    <t xml:space="preserve">      보수&lt;상임조합장기본연봉&gt;</t>
  </si>
  <si>
    <t xml:space="preserve">    무선단말기수수료</t>
  </si>
  <si>
    <t xml:space="preserve">      보수&lt;상임이사,감사기본연봉&gt;</t>
  </si>
  <si>
    <t xml:space="preserve">      무선단말기수수료&lt;이용수수료&gt;</t>
  </si>
  <si>
    <t xml:space="preserve">      보수&lt;상임조합장성과연봉&gt;</t>
  </si>
  <si>
    <t xml:space="preserve">      무선단말기수수료&lt;기타&gt;</t>
  </si>
  <si>
    <t xml:space="preserve">      보수&lt;상임이사,감사성과연봉&gt;</t>
  </si>
  <si>
    <t xml:space="preserve">    Ubi수수료</t>
  </si>
  <si>
    <t xml:space="preserve">      보수&lt;비상임월기본실비&gt;</t>
  </si>
  <si>
    <t xml:space="preserve">    제휴사업수수료</t>
  </si>
  <si>
    <t xml:space="preserve">      보수&lt;특별성과금&gt;</t>
  </si>
  <si>
    <t xml:space="preserve">    공인인증서판매대행수수료</t>
  </si>
  <si>
    <t xml:space="preserve">      보수&lt;비상임관리성과금&gt;</t>
  </si>
  <si>
    <t xml:space="preserve">    지로전자수납수수료</t>
  </si>
  <si>
    <t xml:space="preserve">      보수&lt;기타&gt;</t>
  </si>
  <si>
    <t xml:space="preserve">    펌뱅킹취급수수료</t>
  </si>
  <si>
    <t xml:space="preserve">    급여</t>
  </si>
  <si>
    <t xml:space="preserve">    CMS공동이용업무수수료</t>
  </si>
  <si>
    <t xml:space="preserve">      급여&lt;본봉&gt;</t>
  </si>
  <si>
    <t xml:space="preserve">    지방세수납수수료</t>
  </si>
  <si>
    <t xml:space="preserve">      급여&lt;직책수당&gt;</t>
  </si>
  <si>
    <t xml:space="preserve">    현금카드결제수수료</t>
  </si>
  <si>
    <t xml:space="preserve">      급여&lt;기준급&gt;</t>
  </si>
  <si>
    <t xml:space="preserve">      현금카드결제수수료&lt;발급&gt;</t>
  </si>
  <si>
    <t xml:space="preserve">      급여&lt;기본급&gt;</t>
  </si>
  <si>
    <t xml:space="preserve">      현금카드결제수수료&lt;매입&gt;</t>
  </si>
  <si>
    <t xml:space="preserve">      급여&lt;자격급&gt;</t>
  </si>
  <si>
    <t xml:space="preserve">  기타수입수수료</t>
  </si>
  <si>
    <t xml:space="preserve">      급여&lt;직책급&gt;</t>
  </si>
  <si>
    <t>기타영업수익</t>
  </si>
  <si>
    <t xml:space="preserve">      급여&lt;기본연봉&gt;</t>
  </si>
  <si>
    <t xml:space="preserve">  단기매매증권처분이익</t>
  </si>
  <si>
    <t xml:space="preserve">      급여&lt;기타&gt;</t>
  </si>
  <si>
    <t xml:space="preserve">    단기매매국채처분이익</t>
  </si>
  <si>
    <t xml:space="preserve">    제수당</t>
  </si>
  <si>
    <t xml:space="preserve">      제수당&lt;직무수당&gt;</t>
  </si>
  <si>
    <t xml:space="preserve">    단기매매금융채처분이익</t>
  </si>
  <si>
    <t xml:space="preserve">      제수당&lt;지도수당&gt;</t>
  </si>
  <si>
    <t xml:space="preserve">    단기매매회사채처분이익</t>
  </si>
  <si>
    <t xml:space="preserve">      제수당&lt;정기상여금&gt;</t>
  </si>
  <si>
    <t xml:space="preserve">      제수당&lt;인센티브상여금&gt;</t>
  </si>
  <si>
    <t xml:space="preserve">      제수당&lt;특별상여금&gt;</t>
  </si>
  <si>
    <t xml:space="preserve">    단기매매채권형수익증권처분이익</t>
  </si>
  <si>
    <t xml:space="preserve">      제수당&lt;가족수당&gt;</t>
  </si>
  <si>
    <t xml:space="preserve">    단기매매혼합형수익증권처분이익</t>
  </si>
  <si>
    <t xml:space="preserve">      제수당&lt;연월차휴가보상금&gt;</t>
  </si>
  <si>
    <t xml:space="preserve">    단기매매공사채처분이익</t>
  </si>
  <si>
    <t xml:space="preserve">      제수당&lt;특수업무수당&gt;</t>
  </si>
  <si>
    <t xml:space="preserve">    단기매매지방채처분이익</t>
  </si>
  <si>
    <t xml:space="preserve">      제수당&lt;특수지근무수당&gt;</t>
  </si>
  <si>
    <t xml:space="preserve">    단기매매기업어음처분이익</t>
  </si>
  <si>
    <t xml:space="preserve">      제수당&lt;시간외근무수당&gt;</t>
  </si>
  <si>
    <t xml:space="preserve">    기타단기매매증권처분이익</t>
  </si>
  <si>
    <t xml:space="preserve">      제수당&lt;직무급&gt;</t>
  </si>
  <si>
    <t xml:space="preserve">  단기매매증권평가이익</t>
  </si>
  <si>
    <t xml:space="preserve">      제수당&lt;부가급&gt;</t>
  </si>
  <si>
    <t xml:space="preserve">    단기매매국채평가이익</t>
  </si>
  <si>
    <t xml:space="preserve">      제수당&lt;성과연봉&gt;</t>
  </si>
  <si>
    <t xml:space="preserve">      제수당&lt;기타&gt;</t>
  </si>
  <si>
    <t xml:space="preserve">    단기매매금융채평가이익</t>
  </si>
  <si>
    <t xml:space="preserve">    임금</t>
  </si>
  <si>
    <t xml:space="preserve">    단기매매회사채평가이익</t>
  </si>
  <si>
    <t xml:space="preserve">      임금&lt;계약직&gt;</t>
  </si>
  <si>
    <t xml:space="preserve">      임금&lt;업무보조원&gt;</t>
  </si>
  <si>
    <t xml:space="preserve">      임금&lt;계약직연월차&gt;</t>
  </si>
  <si>
    <t xml:space="preserve">    단기매매채권형수익증권평가이익</t>
  </si>
  <si>
    <t xml:space="preserve">      임금&lt;업무보조원연월차&gt;</t>
  </si>
  <si>
    <t xml:space="preserve">    단기매매혼합형수익증권평가이익</t>
  </si>
  <si>
    <t xml:space="preserve">      임금&lt;계약직시간외&gt;</t>
  </si>
  <si>
    <t xml:space="preserve">    단기매매공사채평가이익</t>
  </si>
  <si>
    <t xml:space="preserve">      임금&lt;업무보조원시간외&gt;</t>
  </si>
  <si>
    <t xml:space="preserve">    단기매매지방채평가이익</t>
  </si>
  <si>
    <t xml:space="preserve">      임금&lt;계약직성과급&gt;</t>
  </si>
  <si>
    <t xml:space="preserve">    단기매매기업어음평가이익</t>
  </si>
  <si>
    <t xml:space="preserve">      임금&lt;업무보조원성과급&gt;</t>
  </si>
  <si>
    <t xml:space="preserve">    기타단기매매증권평가이익</t>
  </si>
  <si>
    <t xml:space="preserve">      임금&lt;기타&gt;</t>
  </si>
  <si>
    <t xml:space="preserve">  신탁예치금처분이익</t>
  </si>
  <si>
    <t xml:space="preserve">      임금&lt;업무기본직무급&gt;</t>
  </si>
  <si>
    <t xml:space="preserve">  신탁예치금평가이익</t>
  </si>
  <si>
    <t xml:space="preserve">      임금&lt;업무직종급&gt;</t>
  </si>
  <si>
    <t xml:space="preserve">  대손충당금환입</t>
  </si>
  <si>
    <t xml:space="preserve">      임금&lt;업무정기성과급&gt;</t>
  </si>
  <si>
    <t xml:space="preserve">  신용카드수탁취급수수료</t>
  </si>
  <si>
    <t xml:space="preserve">      임금&lt;업무변동성과급&gt;</t>
  </si>
  <si>
    <t xml:space="preserve">    신용카드현금서비스수수료</t>
  </si>
  <si>
    <t xml:space="preserve">      임금&lt;업무특별성과급&gt;</t>
  </si>
  <si>
    <t xml:space="preserve">      현금서비스수수료&lt;국내&gt;</t>
  </si>
  <si>
    <t xml:space="preserve">      임금&lt;업무연차휴가보상금&gt;</t>
  </si>
  <si>
    <t xml:space="preserve">      현금서비스수수료&lt;국외&gt;</t>
  </si>
  <si>
    <t xml:space="preserve">      임금&lt;업무시간외수당&gt;</t>
  </si>
  <si>
    <t xml:space="preserve">      현금서비스수수료&lt;NH국내&gt;</t>
  </si>
  <si>
    <t xml:space="preserve">    성과급</t>
  </si>
  <si>
    <t xml:space="preserve">      현금서비스수수료&lt;NH국외&gt;</t>
  </si>
  <si>
    <t xml:space="preserve">      성과급&lt;정기성과급&gt;</t>
  </si>
  <si>
    <t xml:space="preserve">    신용카드판매대금수수료</t>
  </si>
  <si>
    <t xml:space="preserve">      성과급&lt;변동성과급&gt;</t>
  </si>
  <si>
    <t xml:space="preserve">      신용판매대금수수료&lt;일시불&gt;</t>
  </si>
  <si>
    <t xml:space="preserve">      성과급&lt;특별성과급&gt;</t>
  </si>
  <si>
    <t xml:space="preserve">      신용판매대금수수료&lt;할부&gt;</t>
  </si>
  <si>
    <t xml:space="preserve">      성과급&lt;성과연봉&gt;</t>
  </si>
  <si>
    <t xml:space="preserve">      신용판매대금수수료&lt;할부(가맹점)&gt;</t>
  </si>
  <si>
    <t xml:space="preserve">  일반퇴직급여</t>
  </si>
  <si>
    <t xml:space="preserve">      신용판매대금수수료&lt;국외&gt;</t>
  </si>
  <si>
    <t xml:space="preserve">  세금과공과</t>
  </si>
  <si>
    <t xml:space="preserve">      신용판매대금수수료&lt;NH일시불&gt;</t>
  </si>
  <si>
    <t xml:space="preserve">    종합부동산세</t>
  </si>
  <si>
    <t xml:space="preserve">      신용판매대금수수료&lt;NH할부&gt;</t>
  </si>
  <si>
    <t xml:space="preserve">    각종공과금</t>
  </si>
  <si>
    <t xml:space="preserve">      신용판매대금수수료&lt;NH할부(가맹점)&gt;</t>
  </si>
  <si>
    <t xml:space="preserve">    분담금</t>
  </si>
  <si>
    <t xml:space="preserve">      신용판매대금수수료&lt;NH국외&gt;</t>
  </si>
  <si>
    <t xml:space="preserve">      분담금&lt;금융결제원&gt;</t>
  </si>
  <si>
    <t xml:space="preserve">    신용카드연체수수료</t>
  </si>
  <si>
    <t xml:space="preserve">      분담금&lt;기타&gt;</t>
  </si>
  <si>
    <t xml:space="preserve">      연체수수료&lt;국내현금서비스&gt;</t>
  </si>
  <si>
    <t xml:space="preserve">    인지세</t>
  </si>
  <si>
    <t xml:space="preserve">      연체수수료&lt;국외현금서비스&gt;</t>
  </si>
  <si>
    <t xml:space="preserve">    기타세금과공과</t>
  </si>
  <si>
    <t xml:space="preserve">      연체수수료&lt;국내신용판매&gt;</t>
  </si>
  <si>
    <t xml:space="preserve">    재산세</t>
  </si>
  <si>
    <t xml:space="preserve">      연체수수료&lt;국외신용판매&gt;</t>
  </si>
  <si>
    <t xml:space="preserve">      재산세&lt;토지분&gt;</t>
  </si>
  <si>
    <t xml:space="preserve">      연체수수료&lt;NH국내현금서비스&gt;</t>
  </si>
  <si>
    <t xml:space="preserve">      재산세&lt;건물분&gt;</t>
  </si>
  <si>
    <t xml:space="preserve">      연체수수료&lt;NH국외현금서비스&gt;</t>
  </si>
  <si>
    <t xml:space="preserve">      재산세&lt;주택분&gt;</t>
  </si>
  <si>
    <t xml:space="preserve">      연체수수료&lt;NH국내신용판매&gt;</t>
  </si>
  <si>
    <t xml:space="preserve">    주민세(종업원분)</t>
  </si>
  <si>
    <t xml:space="preserve">      연체수수료&lt;NH국외신용판매&gt;</t>
  </si>
  <si>
    <t xml:space="preserve">    주민세(균등분 및 재산분)</t>
  </si>
  <si>
    <t xml:space="preserve">    신용카드연회비</t>
  </si>
  <si>
    <t xml:space="preserve">    등록면허세</t>
  </si>
  <si>
    <t xml:space="preserve">      신용카드연회비&lt;비씨&gt;</t>
  </si>
  <si>
    <t xml:space="preserve">    (구)등록세</t>
  </si>
  <si>
    <t xml:space="preserve">      신용카드연회비&lt;NH&gt;</t>
  </si>
  <si>
    <t xml:space="preserve">    자동차세</t>
  </si>
  <si>
    <t xml:space="preserve">    기프트카드수입수수료</t>
  </si>
  <si>
    <t xml:space="preserve">  전산비용</t>
  </si>
  <si>
    <t xml:space="preserve">      기프트카드수입수수료&lt;비씨&gt;</t>
  </si>
  <si>
    <t xml:space="preserve">    전산사용료</t>
  </si>
  <si>
    <t xml:space="preserve">      기프트카드수입수수료&lt;NH&gt;</t>
  </si>
  <si>
    <t xml:space="preserve">    전산물자비용</t>
  </si>
  <si>
    <t xml:space="preserve">    기타신용카드취급수수료</t>
  </si>
  <si>
    <t xml:space="preserve">  감가상각비</t>
  </si>
  <si>
    <t xml:space="preserve">      기타신용카드취급수수료&lt;비씨&gt;</t>
  </si>
  <si>
    <t xml:space="preserve">  무형자산상각비</t>
  </si>
  <si>
    <t xml:space="preserve">      기타신용카드취급수수료&lt;NH&gt;</t>
  </si>
  <si>
    <t xml:space="preserve">  경비</t>
  </si>
  <si>
    <t xml:space="preserve">  매도가능증권처분이익</t>
  </si>
  <si>
    <t xml:space="preserve">    매도가능국채처분이익</t>
  </si>
  <si>
    <t xml:space="preserve">    매도가능공사채처분이익</t>
  </si>
  <si>
    <t xml:space="preserve">      급식비&lt;중식비&gt;</t>
  </si>
  <si>
    <t xml:space="preserve">    매도가능지방채처분이익</t>
  </si>
  <si>
    <t xml:space="preserve">      급식비&lt;야식비&gt;</t>
  </si>
  <si>
    <t xml:space="preserve">    매도가능금융채처분이익</t>
  </si>
  <si>
    <t xml:space="preserve">      급식비&lt;임원중식비&gt;</t>
  </si>
  <si>
    <t xml:space="preserve">    매도가능회사채처분이익</t>
  </si>
  <si>
    <t xml:space="preserve">      급식비&lt;계약직중식비&gt;</t>
  </si>
  <si>
    <t xml:space="preserve">    매도가능채권형수익증권처분이익</t>
  </si>
  <si>
    <t xml:space="preserve">      급식비&lt;업무보조원중식비&gt;</t>
  </si>
  <si>
    <t xml:space="preserve">    매도가능혼합형수익증권처분이익</t>
  </si>
  <si>
    <t xml:space="preserve">      급식비&lt;기타급식비&gt;</t>
  </si>
  <si>
    <t xml:space="preserve">    매도가능농금채처분이익</t>
  </si>
  <si>
    <t xml:space="preserve">    매도가능기업어음처분이익</t>
  </si>
  <si>
    <t xml:space="preserve">      복리후생비&lt;보건단련비&gt;</t>
  </si>
  <si>
    <t xml:space="preserve">    기타매도가능증권처분이익</t>
  </si>
  <si>
    <t xml:space="preserve">      복리후생비&lt;임원보건단련비&gt;</t>
  </si>
  <si>
    <t xml:space="preserve">  매도가능증권손상차손환입</t>
  </si>
  <si>
    <t xml:space="preserve">      복리후생비&lt;업무활동보조비&gt;</t>
  </si>
  <si>
    <t xml:space="preserve">  기타잡수익</t>
  </si>
  <si>
    <t xml:space="preserve">      복리후생비&lt;임직원자녀장학금&gt;</t>
  </si>
  <si>
    <t xml:space="preserve">    (구)카드사업대리취급수수료</t>
  </si>
  <si>
    <t xml:space="preserve">      복리후생비&lt;산재보험료&gt;</t>
  </si>
  <si>
    <t xml:space="preserve">    행정민원발급대행수익</t>
  </si>
  <si>
    <t xml:space="preserve">      복리후생비&lt;임금채권부담금&gt;</t>
  </si>
  <si>
    <t xml:space="preserve">    환율변동이익</t>
  </si>
  <si>
    <t xml:space="preserve">      복리후생비&lt;신원보증보험료&gt;</t>
  </si>
  <si>
    <t xml:space="preserve">      환율변동이익&lt;매매&gt;</t>
  </si>
  <si>
    <t xml:space="preserve">      복리후생비&lt;의료보험료&gt;</t>
  </si>
  <si>
    <t xml:space="preserve">      환율변동이익&lt;평가&gt;</t>
  </si>
  <si>
    <t xml:space="preserve">      복리후생비&lt;국민연금보험료&gt;</t>
  </si>
  <si>
    <t xml:space="preserve">    위탁판매유가증권정산익</t>
  </si>
  <si>
    <t xml:space="preserve">      복리후생비&lt;고용보험료&gt;</t>
  </si>
  <si>
    <t xml:space="preserve">    기타잡수익기타</t>
  </si>
  <si>
    <t xml:space="preserve">      복리후생비&lt;노인장기요양보험료&gt;</t>
  </si>
  <si>
    <t xml:space="preserve">  배당금수익</t>
  </si>
  <si>
    <t xml:space="preserve">      복리후생비&lt;기타&gt;</t>
  </si>
  <si>
    <t xml:space="preserve">  기타충당부채환입</t>
  </si>
  <si>
    <t xml:space="preserve">    지역사랑기금환입액</t>
  </si>
  <si>
    <t xml:space="preserve">    농촌사랑기금환입액</t>
  </si>
  <si>
    <t xml:space="preserve">    퇴직연금수수료</t>
  </si>
  <si>
    <t xml:space="preserve">      농촌사랑기금환입액&lt;비씨&gt;</t>
  </si>
  <si>
    <t xml:space="preserve">      농촌사랑기금환입액&lt;NH&gt;</t>
  </si>
  <si>
    <t xml:space="preserve">      소모품비&lt;대여피복비&gt;</t>
  </si>
  <si>
    <t xml:space="preserve">    카드공익기금환입액</t>
  </si>
  <si>
    <t xml:space="preserve">      소모품비&lt;차연초대&gt;</t>
  </si>
  <si>
    <t xml:space="preserve">    신용카드포인트충당부채환입</t>
  </si>
  <si>
    <t xml:space="preserve">      소모품비&lt;객장관리비&gt;</t>
  </si>
  <si>
    <t xml:space="preserve">      신용카드포인트충당부채환입&lt;비씨&gt;</t>
  </si>
  <si>
    <t xml:space="preserve">      소모품비&lt;카드발급비&gt;</t>
  </si>
  <si>
    <t xml:space="preserve">      신용카드포인트충당부채환입&lt;NH&gt;</t>
  </si>
  <si>
    <t xml:space="preserve">      소모품비&lt;기타&gt;</t>
  </si>
  <si>
    <t xml:space="preserve">    기타환입액</t>
  </si>
  <si>
    <t xml:space="preserve">  만기보유증권처분이익</t>
  </si>
  <si>
    <t xml:space="preserve">      도서인쇄비&lt;공동장표대&gt;</t>
  </si>
  <si>
    <t xml:space="preserve">    만기보유국채처분이익</t>
  </si>
  <si>
    <t xml:space="preserve">      도서인쇄비&lt;수표책대&gt;</t>
  </si>
  <si>
    <t xml:space="preserve">    만기보유공사채처분이익</t>
  </si>
  <si>
    <t xml:space="preserve">      도서인쇄비&lt;기타&gt;</t>
  </si>
  <si>
    <t xml:space="preserve">    만기보유지방채처분이익</t>
  </si>
  <si>
    <t xml:space="preserve">    광고선전비</t>
  </si>
  <si>
    <t xml:space="preserve">    만기보유금융채처분이익</t>
  </si>
  <si>
    <t xml:space="preserve">    등기소송비</t>
  </si>
  <si>
    <t xml:space="preserve">    만기보유회사채처분이익</t>
  </si>
  <si>
    <t xml:space="preserve">    만기보유채권형수익증권처분이익</t>
  </si>
  <si>
    <t xml:space="preserve">    적금모집활동비</t>
  </si>
  <si>
    <t xml:space="preserve">    만기보유혼합형수익증권처분이익</t>
  </si>
  <si>
    <t xml:space="preserve">    경영정보비</t>
  </si>
  <si>
    <t xml:space="preserve">    만기보유농금채처분이익</t>
  </si>
  <si>
    <t xml:space="preserve">    회의비</t>
  </si>
  <si>
    <t xml:space="preserve">    상호금융예금자보호기금채권처분이익</t>
  </si>
  <si>
    <t xml:space="preserve">    수선비</t>
  </si>
  <si>
    <t xml:space="preserve">    첨가매입국공채처분이익</t>
  </si>
  <si>
    <t xml:space="preserve">    만기보유기업어음처분이익</t>
  </si>
  <si>
    <t xml:space="preserve">    공제료</t>
  </si>
  <si>
    <t xml:space="preserve">    기타만기보유증권처분이익</t>
  </si>
  <si>
    <t xml:space="preserve">  만기보유증권감액손실환입</t>
  </si>
  <si>
    <t xml:space="preserve">  외화환산이익</t>
  </si>
  <si>
    <t xml:space="preserve">  외환차익</t>
  </si>
  <si>
    <t xml:space="preserve">  대출채권매각이익</t>
  </si>
  <si>
    <t xml:space="preserve">    포상비</t>
  </si>
  <si>
    <t xml:space="preserve">    외환잡비용</t>
  </si>
  <si>
    <t xml:space="preserve">  특별퇴직급여</t>
  </si>
  <si>
    <t>타회계자금이자비용</t>
  </si>
  <si>
    <t xml:space="preserve">    대출채권매각이익</t>
  </si>
  <si>
    <t xml:space="preserve">  일반사업자금이자비용</t>
  </si>
  <si>
    <t xml:space="preserve">    대출채권매각재정산이익</t>
  </si>
  <si>
    <t>내부비용</t>
  </si>
  <si>
    <t xml:space="preserve">  보험대리대출금이자</t>
  </si>
  <si>
    <t xml:space="preserve">  본지점이자비용</t>
  </si>
  <si>
    <t xml:space="preserve">    보험약관대출이자(일반)</t>
  </si>
  <si>
    <t xml:space="preserve">  지도관리비분담비용</t>
  </si>
  <si>
    <t xml:space="preserve">    보험약관대출이자(종합)</t>
  </si>
  <si>
    <t xml:space="preserve">  기타내부비용</t>
  </si>
  <si>
    <t>타회계자금이자수익</t>
  </si>
  <si>
    <t>환출계정</t>
  </si>
  <si>
    <t xml:space="preserve">  일반사업자금이자수익</t>
  </si>
  <si>
    <t xml:space="preserve">  예치금이자환출</t>
  </si>
  <si>
    <t>내부수익</t>
  </si>
  <si>
    <t xml:space="preserve">    정기예치금이자환출</t>
  </si>
  <si>
    <t xml:space="preserve">  본지점이자수익</t>
  </si>
  <si>
    <t xml:space="preserve">    적립식예치금이자환출</t>
  </si>
  <si>
    <t xml:space="preserve">  지도관리비배분수익</t>
  </si>
  <si>
    <t xml:space="preserve">    중앙회타회계예치금이자환출</t>
  </si>
  <si>
    <t xml:space="preserve">  기타내부수익</t>
  </si>
  <si>
    <t xml:space="preserve">    타조합예치금이자환출</t>
  </si>
  <si>
    <t>환입계정</t>
  </si>
  <si>
    <t xml:space="preserve">    타금융기관예치금이자환출</t>
  </si>
  <si>
    <t xml:space="preserve">  예수금이자환입</t>
  </si>
  <si>
    <t xml:space="preserve">    일시예치금이자환출</t>
  </si>
  <si>
    <t xml:space="preserve">    별단예탁금이자환입</t>
  </si>
  <si>
    <t xml:space="preserve">    기타예치금이자환출</t>
  </si>
  <si>
    <t xml:space="preserve">    보통예탁금이자환입</t>
  </si>
  <si>
    <t xml:space="preserve">    (구)상환예치이자환출</t>
  </si>
  <si>
    <t xml:space="preserve">    자립예탁금이자환입</t>
  </si>
  <si>
    <t xml:space="preserve">  대출금이자환출</t>
  </si>
  <si>
    <t xml:space="preserve">    자유저축예탁금이자환입</t>
  </si>
  <si>
    <t xml:space="preserve">    상호금융대출금이자환출</t>
  </si>
  <si>
    <t xml:space="preserve">      자유저축예탁이자환입&lt;일반&gt;</t>
  </si>
  <si>
    <t xml:space="preserve">      상호대출이자환출&lt;자립예탁&gt;</t>
  </si>
  <si>
    <t xml:space="preserve">      자유저축예탁이자환입&lt;알짜배기&gt;</t>
  </si>
  <si>
    <t xml:space="preserve">      상호대출이자환출&lt;일반&gt;</t>
  </si>
  <si>
    <t xml:space="preserve">    기업자유예탁금이자환입</t>
  </si>
  <si>
    <t xml:space="preserve">      상호대출이자환출&lt;종합통장&gt;</t>
  </si>
  <si>
    <t xml:space="preserve">      기업자유예탁이자환입&lt;일반&gt;</t>
  </si>
  <si>
    <t xml:space="preserve">      상호대출이자환출&lt;적금관계&gt;</t>
  </si>
  <si>
    <t xml:space="preserve">      기업자유예탁이자환입&lt;알짜배기&gt;</t>
  </si>
  <si>
    <t xml:space="preserve">      상호대출이자환출&lt;농어가목돈마</t>
  </si>
  <si>
    <t xml:space="preserve">    정기예탁금이자환입</t>
  </si>
  <si>
    <t xml:space="preserve">      상호대출이자환출&lt;상호단기농사&gt;</t>
  </si>
  <si>
    <t xml:space="preserve">    정기적금이자환입</t>
  </si>
  <si>
    <t xml:space="preserve">      상호대출이자환출&lt;상호중기&gt;</t>
  </si>
  <si>
    <t xml:space="preserve">    장학적금이자환입</t>
  </si>
  <si>
    <t xml:space="preserve">      상호대출이자환출&lt;상호특별장기&gt;</t>
  </si>
  <si>
    <t xml:space="preserve">    자유적립적금이자환입</t>
  </si>
  <si>
    <t xml:space="preserve">      상호대출이자환출&lt;저리대체자금&gt;</t>
  </si>
  <si>
    <t xml:space="preserve">    농어가목돈마련저축이자환입</t>
  </si>
  <si>
    <t xml:space="preserve">      상호대출이자환출&lt;농업자금우선&gt;</t>
  </si>
  <si>
    <t xml:space="preserve">    자유로부금이자환입</t>
  </si>
  <si>
    <t xml:space="preserve">      상호대출이자환출&lt;상호급부금&gt;</t>
  </si>
  <si>
    <t xml:space="preserve">    자유정기예탁금이자환입</t>
  </si>
  <si>
    <t xml:space="preserve">      상호대출이자환출&lt;상호지역발전&gt;</t>
  </si>
  <si>
    <t xml:space="preserve">    기타예탁금이자환입</t>
  </si>
  <si>
    <t xml:space="preserve">      상호대출이자환출&lt;어음할인&gt;</t>
  </si>
  <si>
    <t xml:space="preserve">  차입금이자환입</t>
  </si>
  <si>
    <t xml:space="preserve">      상호금융대출이자환출&lt;2004년상호금융대체자금&gt;</t>
  </si>
  <si>
    <t xml:space="preserve">    상호금융차입금이자환입</t>
  </si>
  <si>
    <t xml:space="preserve">      상호금융대출이자환출&lt;대체자금조기상환환급금&gt;</t>
  </si>
  <si>
    <t xml:space="preserve">    정책자금차입금이자환입</t>
  </si>
  <si>
    <t xml:space="preserve">    정책자금대출금이자환출</t>
  </si>
  <si>
    <t xml:space="preserve">    기타차입금이자환입</t>
  </si>
  <si>
    <t xml:space="preserve">      정책대출이자환출&lt;단기농사&gt;</t>
  </si>
  <si>
    <t xml:space="preserve">  신용카드수탁취급비용환입</t>
  </si>
  <si>
    <t xml:space="preserve">      정책대출이자환출&lt;금융농업중기&gt;</t>
  </si>
  <si>
    <t xml:space="preserve">    (구)신용카드수탁취급자금이자환입</t>
  </si>
  <si>
    <t xml:space="preserve">      정책대출이자환출&lt;재정농사&gt;</t>
  </si>
  <si>
    <t xml:space="preserve">    BC카드사대행지급수수료환입</t>
  </si>
  <si>
    <t xml:space="preserve">      정책대출이자환출&lt;재정농업중기&gt;</t>
  </si>
  <si>
    <t xml:space="preserve">    (구)중앙회관리비용환입</t>
  </si>
  <si>
    <t xml:space="preserve">      정책대출이자환출&lt;농업개발&gt;</t>
  </si>
  <si>
    <t xml:space="preserve">    (구)신용카드회원모집권유비환입</t>
  </si>
  <si>
    <t xml:space="preserve">      정책대출이자환출&lt;국민투자기금&gt;</t>
  </si>
  <si>
    <t xml:space="preserve">    기타신용카드취급비용환입</t>
  </si>
  <si>
    <t xml:space="preserve">      정책대출이자환출&lt;축산발전기금&gt;</t>
  </si>
  <si>
    <t xml:space="preserve">      기타신용카드취급비용환입&lt;비씨&gt;</t>
  </si>
  <si>
    <t xml:space="preserve">      정책대출이자환출&lt;농촌주택&gt;</t>
  </si>
  <si>
    <t xml:space="preserve">      기타신용카드취급비용환입&lt;NH&gt;</t>
  </si>
  <si>
    <t xml:space="preserve">      정책대출이자환출&lt;원화표시차관&gt;</t>
  </si>
  <si>
    <t xml:space="preserve">    신용카드수탁취급자금이자환입</t>
  </si>
  <si>
    <t xml:space="preserve">      정책대출이자환출&lt;세은차관&gt;</t>
  </si>
  <si>
    <t xml:space="preserve">      신용카드수탁취급자금이자환입&lt;비씨&gt;</t>
  </si>
  <si>
    <t xml:space="preserve">      정책대출이자환출&lt;농가특별자금&gt;</t>
  </si>
  <si>
    <t xml:space="preserve">      신용카드수탁취급자금이자환입&lt;NH&gt;</t>
  </si>
  <si>
    <t xml:space="preserve">      정책대출이자환출&lt;농지구입자금&gt;</t>
  </si>
  <si>
    <t xml:space="preserve">    조합카드원가정산비용환입</t>
  </si>
  <si>
    <t xml:space="preserve">      정책대출이자환출&lt;농어촌구조개</t>
  </si>
  <si>
    <t xml:space="preserve">      조합카드원가정산비용환입&lt;비씨&gt;</t>
  </si>
  <si>
    <t xml:space="preserve">      정책대출이자환출&lt;금융축산경영&gt;</t>
  </si>
  <si>
    <t xml:space="preserve">      조합카드원가정산비용환입&lt;NH&gt;</t>
  </si>
  <si>
    <t xml:space="preserve">      정책대출이자환출&lt;재정축산경영&gt;</t>
  </si>
  <si>
    <t xml:space="preserve">    신용카드회원모집권유비환입</t>
  </si>
  <si>
    <t xml:space="preserve">      정책대출이자환출&lt;기타재정시설&gt;</t>
  </si>
  <si>
    <t xml:space="preserve">      회원모집권유비환입&lt;비씨&gt;</t>
  </si>
  <si>
    <t xml:space="preserve">      정책대출이자환출&lt;기타재정운전&gt;</t>
  </si>
  <si>
    <t xml:space="preserve">      회원모집권유비환입&lt;NH&gt;</t>
  </si>
  <si>
    <t xml:space="preserve">      (구)정책대출이자환출&lt;여신관리자금&gt;</t>
  </si>
  <si>
    <t xml:space="preserve">    NH카드업무지급수수료환입</t>
  </si>
  <si>
    <t xml:space="preserve">    정부이차보전환출</t>
  </si>
  <si>
    <t xml:space="preserve">    기프트카드지급수수료환입</t>
  </si>
  <si>
    <t xml:space="preserve">      이차보전환출&lt;상호단기농사&gt;</t>
  </si>
  <si>
    <t xml:space="preserve">      기프트카드지급수수료환입&lt;비씨&gt;</t>
  </si>
  <si>
    <t xml:space="preserve">      이차보전환출&lt;상호특별장기&gt;</t>
  </si>
  <si>
    <t xml:space="preserve">      기프트카드지급수수료환입&lt;NH&gt;</t>
  </si>
  <si>
    <t xml:space="preserve">      이차보전환출&lt;저리대체&gt;</t>
  </si>
  <si>
    <t xml:space="preserve">  보험비용환입</t>
  </si>
  <si>
    <t xml:space="preserve">      이차보전환출&lt;기타&gt;</t>
  </si>
  <si>
    <t xml:space="preserve">    보험제비환입</t>
  </si>
  <si>
    <t xml:space="preserve">  기타환출</t>
  </si>
  <si>
    <t xml:space="preserve">      보험제비환입&lt;보험권유비&gt;</t>
  </si>
  <si>
    <t xml:space="preserve">    단기매매증권이자환출</t>
  </si>
  <si>
    <t xml:space="preserve">      보험제비환입&lt;기타제비&gt;</t>
  </si>
  <si>
    <t xml:space="preserve">    (구)투자유가증권이자환출</t>
  </si>
  <si>
    <t xml:space="preserve">    보험FC운영비환입</t>
  </si>
  <si>
    <t xml:space="preserve">    매도가능증권이자환출</t>
  </si>
  <si>
    <t xml:space="preserve">      보험FC운영비환입&lt;수당&gt;</t>
  </si>
  <si>
    <t xml:space="preserve">    만기보유증권이자환출</t>
  </si>
  <si>
    <t xml:space="preserve">      보험FC운영비환입&lt;운영제비&gt;</t>
  </si>
  <si>
    <t xml:space="preserve">    기타이자수익환출</t>
  </si>
  <si>
    <t xml:space="preserve">    정책보험비용환입</t>
  </si>
  <si>
    <t xml:space="preserve">    수수료수익환출</t>
  </si>
  <si>
    <t xml:space="preserve">      정책보험비용환입&lt;보험제비(보험권유비)&gt;</t>
  </si>
  <si>
    <t xml:space="preserve">      수수료수익환출&lt;한도약정수수료&gt;</t>
  </si>
  <si>
    <t xml:space="preserve">      정책보험비용환입&lt;보험제비(기타제비)&gt;</t>
  </si>
  <si>
    <t xml:space="preserve">      수수료수익환출&lt;중도상환수수료&gt;</t>
  </si>
  <si>
    <t xml:space="preserve">  기타환입</t>
  </si>
  <si>
    <t xml:space="preserve">      수수료수익환출&lt;기타&gt;</t>
  </si>
  <si>
    <t xml:space="preserve">    기타이자비용환입</t>
  </si>
  <si>
    <t xml:space="preserve">      &lt;현금카드결제수수료&gt;</t>
  </si>
  <si>
    <t xml:space="preserve">    기타영업비용환입</t>
  </si>
  <si>
    <t xml:space="preserve">    매도가능증권취득원가조정이자환출</t>
  </si>
  <si>
    <t xml:space="preserve">    모기지신용보험료환입</t>
  </si>
  <si>
    <t xml:space="preserve">    만기보유증권취득원가조정이자환출</t>
  </si>
  <si>
    <t xml:space="preserve">    수수료비용환입</t>
  </si>
  <si>
    <t xml:space="preserve">    사모사채이자환출</t>
  </si>
  <si>
    <t xml:space="preserve">      수수료비용환입&lt;외부감정평가수수료&gt;</t>
  </si>
  <si>
    <t xml:space="preserve">    기타잡수익환출</t>
  </si>
  <si>
    <t xml:space="preserve">      수수료비용환입&lt;근저당권설정비&gt;</t>
  </si>
  <si>
    <t xml:space="preserve">    기타수익환출</t>
  </si>
  <si>
    <t xml:space="preserve">      수수료비용환입&lt;근저당권설정공과금&gt;</t>
  </si>
  <si>
    <t xml:space="preserve">    방카슈랑스수수료환출</t>
  </si>
  <si>
    <t xml:space="preserve">      수수료비용환입&lt;지상권설정비&gt;</t>
  </si>
  <si>
    <t xml:space="preserve">      방카슈랑스수수료환출&lt;생명&gt;</t>
  </si>
  <si>
    <t xml:space="preserve">      수수료비용환입&lt;지상권설정공과금&gt;</t>
  </si>
  <si>
    <t xml:space="preserve">      방카슈랑스수수료환출&lt;손해&gt;</t>
  </si>
  <si>
    <t xml:space="preserve">      수수료비용환입&lt;기타&gt;</t>
  </si>
  <si>
    <t xml:space="preserve">  신용카드수탁취급수수료환출</t>
  </si>
  <si>
    <t xml:space="preserve">      수수료비용환입&lt;인터넷근저당권설정공과금&gt;</t>
  </si>
  <si>
    <t xml:space="preserve">    현금서비스수수료환출</t>
  </si>
  <si>
    <t xml:space="preserve">      수수료비용환입&lt;인터넷근저당권설정보수료&gt;</t>
  </si>
  <si>
    <t xml:space="preserve">      현금서비스수수료환출&lt;비씨&gt;</t>
  </si>
  <si>
    <t xml:space="preserve">      수수료비용환입&lt;인터넷지상권설정공과금&gt;</t>
  </si>
  <si>
    <t xml:space="preserve">      현금서비스수수료환출&lt;NH&gt;</t>
  </si>
  <si>
    <t xml:space="preserve">      수수료비용환입&lt;인터넷지상권설정보수료&gt;</t>
  </si>
  <si>
    <t xml:space="preserve">    신판대금수수료환출</t>
  </si>
  <si>
    <t xml:space="preserve">      신판대금수수료환출&lt;비씨&gt;</t>
  </si>
  <si>
    <t xml:space="preserve">      신판대금수수료환출&lt;NH&gt;</t>
  </si>
  <si>
    <t xml:space="preserve">      수수료비용환입&lt;모기지보험료&gt;</t>
  </si>
  <si>
    <t xml:space="preserve">    신용카드연체수수료환출</t>
  </si>
  <si>
    <t xml:space="preserve">    기타환입기타</t>
  </si>
  <si>
    <t xml:space="preserve">      신용카드연체수수료환출&lt;비씨&gt;</t>
  </si>
  <si>
    <t>영업외수익</t>
  </si>
  <si>
    <t xml:space="preserve">      신용카드연체수수료환출&lt;NH&gt;</t>
  </si>
  <si>
    <t xml:space="preserve">  유형자산처분이익</t>
  </si>
  <si>
    <t xml:space="preserve">    신용카드연회비환출</t>
  </si>
  <si>
    <t xml:space="preserve">  비업무용자산처분이익</t>
  </si>
  <si>
    <t xml:space="preserve">      신용카드연회비환출&lt;비씨&gt;</t>
  </si>
  <si>
    <t xml:space="preserve">  임대료</t>
  </si>
  <si>
    <t xml:space="preserve">      신용카드연회비환출&lt;NH&gt;</t>
  </si>
  <si>
    <t xml:space="preserve">  지분법이익</t>
  </si>
  <si>
    <t xml:space="preserve">    기타신용카드취급수수료환출</t>
  </si>
  <si>
    <t xml:space="preserve">  (구)투자유가증권처분이익</t>
  </si>
  <si>
    <t xml:space="preserve">      기타신용카드취급수수료환출&lt;비씨&gt;</t>
  </si>
  <si>
    <t xml:space="preserve">    (구)국채</t>
  </si>
  <si>
    <t xml:space="preserve">      기타신용카드취급수수료환출&lt;NH&gt;</t>
  </si>
  <si>
    <t xml:space="preserve">    기프트카드수입수수료환출</t>
  </si>
  <si>
    <t xml:space="preserve">      (구)공채&lt;공사채&gt;</t>
  </si>
  <si>
    <t xml:space="preserve">      기프트카드수입수수료환출&lt;비씨&gt;</t>
  </si>
  <si>
    <t xml:space="preserve">      (구)공채&lt;지방채&gt;</t>
  </si>
  <si>
    <t xml:space="preserve">      기프트카드수입수수료환출&lt;NH&gt;</t>
  </si>
  <si>
    <t xml:space="preserve">    (구)금융채</t>
  </si>
  <si>
    <t xml:space="preserve">  보험대출이자환출</t>
  </si>
  <si>
    <t xml:space="preserve">      (구)금융채&lt;특정금전신탁매입&gt;</t>
  </si>
  <si>
    <t xml:space="preserve">    보험대리대출이자환출</t>
  </si>
  <si>
    <t xml:space="preserve">      (구)금융채&lt;직접매입&gt;</t>
  </si>
  <si>
    <t xml:space="preserve">      보험대리대출이자환출&lt;보험약관대출이자(일반)&gt;</t>
  </si>
  <si>
    <t xml:space="preserve">    (구)회사채</t>
  </si>
  <si>
    <t xml:space="preserve">      보험대리대출이자환출&lt;보험약관대출이자(종합)&gt;</t>
  </si>
  <si>
    <t xml:space="preserve">      (구)회사채&lt;특정금전신탁매입&gt;</t>
  </si>
  <si>
    <t xml:space="preserve">    보험일반대출이자환출</t>
  </si>
  <si>
    <t xml:space="preserve">      (구)회사채&lt;직접매입&gt;</t>
  </si>
  <si>
    <t xml:space="preserve">      보험일반대출이자환출&lt;일반&gt;</t>
  </si>
  <si>
    <t xml:space="preserve">      보험일반대출이자환출&lt;기업&gt;</t>
  </si>
  <si>
    <t xml:space="preserve">      보험일반대출이자환출&lt;종합&gt;</t>
  </si>
  <si>
    <t xml:space="preserve">      (구)수익증권&lt;채권형&gt;</t>
  </si>
  <si>
    <t xml:space="preserve">      보험일반대출이자환출&lt;기타&gt;</t>
  </si>
  <si>
    <t xml:space="preserve">      (구)수익증권&lt;혼합형&gt;</t>
  </si>
  <si>
    <t xml:space="preserve">  보험수익환출</t>
  </si>
  <si>
    <t xml:space="preserve">    (구)기타투자유가증권처분이익</t>
  </si>
  <si>
    <t xml:space="preserve">    생명보험수익환출</t>
  </si>
  <si>
    <t xml:space="preserve">  (구)투자유가증권감액손실환입</t>
  </si>
  <si>
    <t xml:space="preserve">    손해보험수익환출</t>
  </si>
  <si>
    <t xml:space="preserve">  보조금수익</t>
  </si>
  <si>
    <t xml:space="preserve">    정책보험수익환출</t>
  </si>
  <si>
    <t xml:space="preserve">    국고보조금수익</t>
  </si>
  <si>
    <t xml:space="preserve">      정책보험수익환출&lt;보험판매수수료&gt;</t>
  </si>
  <si>
    <t xml:space="preserve">    중앙회보조금수익</t>
  </si>
  <si>
    <t>영업외비용</t>
  </si>
  <si>
    <t xml:space="preserve">    축발기금보조금수익</t>
  </si>
  <si>
    <t xml:space="preserve">  유형자산처분손실</t>
  </si>
  <si>
    <t xml:space="preserve">    기타보조금수익</t>
  </si>
  <si>
    <t xml:space="preserve">  비업무용자산처분손실</t>
  </si>
  <si>
    <t xml:space="preserve">    특정비용차감대상보조금</t>
  </si>
  <si>
    <t xml:space="preserve">  지분법손실</t>
  </si>
  <si>
    <t xml:space="preserve">      특정비용차감&lt;판매비와관리비&gt;</t>
  </si>
  <si>
    <t xml:space="preserve">  (구)만투자유가증권처분손실</t>
  </si>
  <si>
    <t xml:space="preserve">      특정비용차감&lt;영업외비용&gt;</t>
  </si>
  <si>
    <t xml:space="preserve">    (구)만국채</t>
  </si>
  <si>
    <t xml:space="preserve">      특정비용차감&lt;기타비용&gt;</t>
  </si>
  <si>
    <t xml:space="preserve">    (구)만공채</t>
  </si>
  <si>
    <t xml:space="preserve">  (구)외화환산이익</t>
  </si>
  <si>
    <t xml:space="preserve">      (구)만공채&lt;공사채&gt;</t>
  </si>
  <si>
    <t xml:space="preserve">  (구)외환차익</t>
  </si>
  <si>
    <t xml:space="preserve">      (구)만공채&lt;지방채&gt;</t>
  </si>
  <si>
    <t xml:space="preserve">  퇴직금운용자산이익</t>
  </si>
  <si>
    <t xml:space="preserve">    (구)만금융채</t>
  </si>
  <si>
    <t xml:space="preserve">    퇴직예치금평가이익</t>
  </si>
  <si>
    <t xml:space="preserve">      (구)만금융채&lt;특정금전신탁매입&gt;</t>
  </si>
  <si>
    <t xml:space="preserve">    퇴직연금운용수익</t>
  </si>
  <si>
    <t xml:space="preserve">      (구)만금융채&lt;직접매입&gt;</t>
  </si>
  <si>
    <t xml:space="preserve">  상각채권추심이익</t>
  </si>
  <si>
    <t xml:space="preserve">    (구)만회사채</t>
  </si>
  <si>
    <t xml:space="preserve">    상호금융자금대출</t>
  </si>
  <si>
    <t xml:space="preserve">      (구)만회사채&lt;특정금전신탁매입&gt;</t>
  </si>
  <si>
    <t xml:space="preserve">    정책자금대출</t>
  </si>
  <si>
    <t xml:space="preserve">      (구)만회사채&lt;직접매입&gt;</t>
  </si>
  <si>
    <t xml:space="preserve">    신용카드채권</t>
  </si>
  <si>
    <t xml:space="preserve">    (구)만수익증권</t>
  </si>
  <si>
    <t xml:space="preserve">    보험대출채권</t>
  </si>
  <si>
    <t xml:space="preserve">      (구)만수익증권&lt;개발신탁&gt;</t>
  </si>
  <si>
    <t xml:space="preserve">    기타채권</t>
  </si>
  <si>
    <t xml:space="preserve">      (구)만수익증권&lt;채권형&gt;</t>
  </si>
  <si>
    <t xml:space="preserve">  (구)법인세환급액</t>
  </si>
  <si>
    <t xml:space="preserve">      (구)만수익증권&lt;혼합형&gt;</t>
  </si>
  <si>
    <t xml:space="preserve">  전기오류수정이익</t>
  </si>
  <si>
    <t xml:space="preserve">    (구)만기타투자유가증권처분손실</t>
  </si>
  <si>
    <t xml:space="preserve">    계산상의착오</t>
  </si>
  <si>
    <t xml:space="preserve">  (구)만투자유가증권감액손실</t>
  </si>
  <si>
    <t xml:space="preserve">    세무상의착오</t>
  </si>
  <si>
    <t xml:space="preserve">  기타의대손상각비</t>
  </si>
  <si>
    <t xml:space="preserve">    회계추정의착오</t>
  </si>
  <si>
    <t xml:space="preserve">  유입물건관리비</t>
  </si>
  <si>
    <t xml:space="preserve">    기장상의오류</t>
  </si>
  <si>
    <t xml:space="preserve">  (구)외화환산손실</t>
  </si>
  <si>
    <t xml:space="preserve">    보정의누락</t>
  </si>
  <si>
    <t xml:space="preserve">  (구)외환차손</t>
  </si>
  <si>
    <t xml:space="preserve">    과목상위</t>
  </si>
  <si>
    <t xml:space="preserve">  퇴직금운용자산손실</t>
  </si>
  <si>
    <t xml:space="preserve">    제급여환수액</t>
  </si>
  <si>
    <t xml:space="preserve">    퇴직예치금평가손실</t>
  </si>
  <si>
    <t xml:space="preserve">    기타전기오류수정이익</t>
  </si>
  <si>
    <t xml:space="preserve">    퇴직연금운용손실</t>
  </si>
  <si>
    <t xml:space="preserve">  (구)대출채권매각이익</t>
  </si>
  <si>
    <t xml:space="preserve">  (구)법인세추납액</t>
  </si>
  <si>
    <t xml:space="preserve">  전기오류수정손실</t>
  </si>
  <si>
    <t xml:space="preserve">    비용을자산으로잘못분류</t>
  </si>
  <si>
    <t xml:space="preserve">  (구)매도가능증권처분이익</t>
  </si>
  <si>
    <t xml:space="preserve">    (구)매도가능국채처분이익</t>
  </si>
  <si>
    <t xml:space="preserve">    (구)매도가능공사채처분이익</t>
  </si>
  <si>
    <t xml:space="preserve">    (구)매도가능지방채처분이익</t>
  </si>
  <si>
    <t xml:space="preserve">    (구)매도가능금융채처분이익</t>
  </si>
  <si>
    <t xml:space="preserve">    제급여환급액</t>
  </si>
  <si>
    <t xml:space="preserve">    (구)매도가능회사채처분이익</t>
  </si>
  <si>
    <t xml:space="preserve">    기타전기오류수정손실</t>
  </si>
  <si>
    <t xml:space="preserve">    (구)매도가능채권형수익증권처분이익</t>
  </si>
  <si>
    <t xml:space="preserve">  기부금</t>
  </si>
  <si>
    <t xml:space="preserve">    (구)매도가능혼합형수익증권처분이익</t>
  </si>
  <si>
    <t xml:space="preserve">  (구)대출채권매각손실</t>
  </si>
  <si>
    <t xml:space="preserve">    (구)매도가능후순위농금채처분이익</t>
  </si>
  <si>
    <t xml:space="preserve">    (구)매도가능기업어음처분이익</t>
  </si>
  <si>
    <t xml:space="preserve">    (구)기타매도가능증권처분이익</t>
  </si>
  <si>
    <t xml:space="preserve">  자산손상차손환입액</t>
  </si>
  <si>
    <t xml:space="preserve">    유형자산손상차손환입</t>
  </si>
  <si>
    <t xml:space="preserve">  (구)매도가능증권처분손실</t>
  </si>
  <si>
    <t xml:space="preserve">      유형자산손상차손환입&lt;업무용토지&gt;</t>
  </si>
  <si>
    <t xml:space="preserve">    (구)매도가능국채처분손실</t>
  </si>
  <si>
    <t xml:space="preserve">      유형자산손상차손환입&lt;업무용건물&gt;</t>
  </si>
  <si>
    <t xml:space="preserve">    (구)매도가능공사채처분손실</t>
  </si>
  <si>
    <t xml:space="preserve">      유형자산손상차손환입&lt;임차점포시설물&gt;</t>
  </si>
  <si>
    <t xml:space="preserve">    (구)매도가능지방채처분손실</t>
  </si>
  <si>
    <t xml:space="preserve">      유형자산손상차손환입&lt;업무용동산&gt;</t>
  </si>
  <si>
    <t xml:space="preserve">    (구)매도가능금융채처분손실</t>
  </si>
  <si>
    <t xml:space="preserve">    무형자산손상차손환입</t>
  </si>
  <si>
    <t xml:space="preserve">    (구)매도가능회사채처분손실</t>
  </si>
  <si>
    <t xml:space="preserve">      무형자산손상차손환입&lt;영업권&gt;</t>
  </si>
  <si>
    <t xml:space="preserve">    (구)매도가능채권형수익증권처분손실</t>
  </si>
  <si>
    <t xml:space="preserve">      무형자산손상차손환입&lt;개발비&gt;</t>
  </si>
  <si>
    <t xml:space="preserve">    (구)매도가능혼합형수익증권처분손실</t>
  </si>
  <si>
    <t xml:space="preserve">      무형자산손상차손환입&lt;기타&gt;</t>
  </si>
  <si>
    <t xml:space="preserve">    (구)매도가능후순위농금채처분손실</t>
  </si>
  <si>
    <t xml:space="preserve">    기타자산손상차손환입</t>
  </si>
  <si>
    <t xml:space="preserve">    (구)매도가능기업어음처분손실</t>
  </si>
  <si>
    <t xml:space="preserve">  (구)매도가능증권감액손실환입</t>
  </si>
  <si>
    <t xml:space="preserve">    (구)기타매도가능증권처분손실</t>
  </si>
  <si>
    <t xml:space="preserve">  (구)만기보유증권처분이익</t>
  </si>
  <si>
    <t xml:space="preserve">  자산손상차손</t>
  </si>
  <si>
    <t xml:space="preserve">    (구)만기보유국채처분이익</t>
  </si>
  <si>
    <t xml:space="preserve">    유형자산감액손실</t>
  </si>
  <si>
    <t xml:space="preserve">    (구)만기보유공사채처분이익</t>
  </si>
  <si>
    <t xml:space="preserve">      유형자산감액손실&lt;업무용토지&gt;</t>
  </si>
  <si>
    <t xml:space="preserve">    (구)만기보유지방채처분이익</t>
  </si>
  <si>
    <t xml:space="preserve">      유형자산손상차손&lt;업무용건물&gt;</t>
  </si>
  <si>
    <t xml:space="preserve">    (구)만기보유금융채처분이익</t>
  </si>
  <si>
    <t xml:space="preserve">      유형자산손상차손&lt;임차점포시설물&gt;</t>
  </si>
  <si>
    <t xml:space="preserve">    (구)만기보유회사채처분이익</t>
  </si>
  <si>
    <t xml:space="preserve">      유형자산손상차손&lt;업무용동산&gt;</t>
  </si>
  <si>
    <t xml:space="preserve">    (구)만기보유채권형수익증권처분이익</t>
  </si>
  <si>
    <t xml:space="preserve">    무형자산손상차손</t>
  </si>
  <si>
    <t xml:space="preserve">    (구)만기보유혼합형수익증권처분이익</t>
  </si>
  <si>
    <t xml:space="preserve">      무형자산손상차손&lt;영업권&gt;</t>
  </si>
  <si>
    <t xml:space="preserve">    (구)만기보유후순위농금채처분이익</t>
  </si>
  <si>
    <t xml:space="preserve">      무형자산손상차손&lt;개발비&gt;</t>
  </si>
  <si>
    <t xml:space="preserve">    (구)상호금융예금자보호기금채권처분이익</t>
  </si>
  <si>
    <t xml:space="preserve">      무형자산손상차손&lt;기타&gt;</t>
  </si>
  <si>
    <t xml:space="preserve">    (구)첨가매입국공채처분이익</t>
  </si>
  <si>
    <t xml:space="preserve">    기타자산손상차손</t>
  </si>
  <si>
    <t xml:space="preserve">    (구)만기보유기업어음처분이익</t>
  </si>
  <si>
    <t xml:space="preserve">  (구)매도가능증권감액손실</t>
  </si>
  <si>
    <t xml:space="preserve">    (구)기타만기보유증권처분이익</t>
  </si>
  <si>
    <t xml:space="preserve">  (구)만기보유증권처분손실</t>
  </si>
  <si>
    <t xml:space="preserve">  기타영업외수익</t>
  </si>
  <si>
    <t xml:space="preserve">    (구)만기보유국채처분손실</t>
  </si>
  <si>
    <t xml:space="preserve">    (구)만기보유공사채처분손실</t>
  </si>
  <si>
    <t xml:space="preserve">    거래중지좌수익처리</t>
  </si>
  <si>
    <t xml:space="preserve">    (구)만기보유지방채처분손실</t>
  </si>
  <si>
    <t xml:space="preserve">    E-뱅킹마일리지환입</t>
  </si>
  <si>
    <t xml:space="preserve">    (구)만기보유금융채처분손실</t>
  </si>
  <si>
    <t xml:space="preserve">    신용카드잡수익</t>
  </si>
  <si>
    <t xml:space="preserve">    (구)만기보유회사채처분손실</t>
  </si>
  <si>
    <t xml:space="preserve">    선불카드사장이익</t>
  </si>
  <si>
    <t xml:space="preserve">    (구)만기보유채권형수익증권처분손실</t>
  </si>
  <si>
    <t xml:space="preserve">      선불카드사장이익&lt;비씨&gt;</t>
  </si>
  <si>
    <t xml:space="preserve">    (구)만기보유혼합형수익증권처분손실</t>
  </si>
  <si>
    <t xml:space="preserve">      선불카드사장이익&lt;NH&gt;</t>
  </si>
  <si>
    <t xml:space="preserve">    (구)만기보유후순위농금채처분손실</t>
  </si>
  <si>
    <t xml:space="preserve">    법인세외제세금환수액</t>
  </si>
  <si>
    <t xml:space="preserve">    (구)상호금융예금자보호기금채권처분손실</t>
  </si>
  <si>
    <t xml:space="preserve">    기타잡이익</t>
  </si>
  <si>
    <t xml:space="preserve">    (구)첨가매입국공채처분손실</t>
  </si>
  <si>
    <t xml:space="preserve">  (구)만기보유증권감액손실환입</t>
  </si>
  <si>
    <t xml:space="preserve">    (구)만기보유기업어음처분손실</t>
  </si>
  <si>
    <t xml:space="preserve">  상각채권매각이익</t>
  </si>
  <si>
    <t xml:space="preserve">    (구)기타만기보유증권처분손실</t>
  </si>
  <si>
    <t xml:space="preserve">  지분법적용투자주식처분이익</t>
  </si>
  <si>
    <t xml:space="preserve">  기타영업외비용</t>
  </si>
  <si>
    <t xml:space="preserve">  지분법적용투자주식손상차손환입</t>
  </si>
  <si>
    <t xml:space="preserve">    거래중지좌수익처리분환출</t>
  </si>
  <si>
    <t xml:space="preserve">  보험금수익</t>
  </si>
  <si>
    <t xml:space="preserve">  자산수증이익</t>
  </si>
  <si>
    <t xml:space="preserve">    변호사사례금</t>
  </si>
  <si>
    <t xml:space="preserve">  채무면제이익</t>
  </si>
  <si>
    <t xml:space="preserve">    소송패소금</t>
  </si>
  <si>
    <t xml:space="preserve">  자산재평가손실환입액</t>
  </si>
  <si>
    <t xml:space="preserve">    법원불인정비용</t>
  </si>
  <si>
    <t xml:space="preserve">  전기이전법인세환급액</t>
  </si>
  <si>
    <t xml:space="preserve">    세금가산세</t>
  </si>
  <si>
    <t xml:space="preserve">    전기이전법인세환급액</t>
  </si>
  <si>
    <t xml:space="preserve">    기타자산처분손실</t>
  </si>
  <si>
    <t>(구)특별이익</t>
  </si>
  <si>
    <t xml:space="preserve">    규정위약금</t>
  </si>
  <si>
    <t xml:space="preserve">  (구)보험차익</t>
  </si>
  <si>
    <t xml:space="preserve">    법인세외제세금추납액</t>
  </si>
  <si>
    <t xml:space="preserve">  (구)자산수증이익</t>
  </si>
  <si>
    <t xml:space="preserve">    기타잡손실</t>
  </si>
  <si>
    <t xml:space="preserve">  (구)채무면제이익</t>
  </si>
  <si>
    <t xml:space="preserve">    민원피해보상금</t>
  </si>
  <si>
    <t xml:space="preserve">  (구)기타특별이익</t>
  </si>
  <si>
    <t xml:space="preserve">    선불카드사장이익지급</t>
  </si>
  <si>
    <t>타회계정산수익</t>
  </si>
  <si>
    <t xml:space="preserve">      선불카드사장이익지급&lt;비씨&gt;</t>
  </si>
  <si>
    <t xml:space="preserve">  공통관리비배분수익</t>
  </si>
  <si>
    <t xml:space="preserve">      선불카드사장이익지급&lt;NH&gt;</t>
  </si>
  <si>
    <t xml:space="preserve">  손익이체</t>
  </si>
  <si>
    <t xml:space="preserve">  (구)만기보유증권감액손실</t>
  </si>
  <si>
    <t xml:space="preserve">  지분법적용투자주식처분손실</t>
  </si>
  <si>
    <t xml:space="preserve">  지분법적용투자주식손상차손</t>
  </si>
  <si>
    <t xml:space="preserve">  재해손실</t>
  </si>
  <si>
    <t xml:space="preserve">  자산재평가손실</t>
  </si>
  <si>
    <t>(구)특별손실</t>
  </si>
  <si>
    <t xml:space="preserve">  (구)재해손실</t>
  </si>
  <si>
    <t xml:space="preserve">  (구)기타특별손실</t>
  </si>
  <si>
    <t>타회계정산비용</t>
  </si>
  <si>
    <t xml:space="preserve">  공통관리비분담비용</t>
  </si>
  <si>
    <t xml:space="preserve">    인건비성분담비용</t>
  </si>
  <si>
    <t xml:space="preserve">    물건비성분담비용</t>
  </si>
  <si>
    <t xml:space="preserve">    기타분담비용</t>
  </si>
  <si>
    <t xml:space="preserve">  교육지원사업전출</t>
  </si>
  <si>
    <t xml:space="preserve">  법인세비용</t>
  </si>
  <si>
    <t xml:space="preserve">    당기법인세</t>
  </si>
  <si>
    <t xml:space="preserve">    당기지방소득세(법인세분)</t>
  </si>
  <si>
    <t xml:space="preserve">    (구)당기농업소득세</t>
  </si>
  <si>
    <t xml:space="preserve">    당기농특세</t>
  </si>
  <si>
    <t xml:space="preserve">    전기이전법인세부담액</t>
  </si>
  <si>
    <t>인건비성공통비용</t>
  </si>
  <si>
    <t>물건비성공통비용</t>
  </si>
  <si>
    <t>기타공통비용</t>
  </si>
  <si>
    <t>공통수익</t>
  </si>
  <si>
    <t>매출원가</t>
  </si>
  <si>
    <t>매출액</t>
  </si>
  <si>
    <t>상품매출원가</t>
  </si>
  <si>
    <t>상품매출액</t>
  </si>
  <si>
    <t xml:space="preserve">  (구매품매출원가)</t>
  </si>
  <si>
    <t xml:space="preserve">  (구매품매출액)</t>
  </si>
  <si>
    <t xml:space="preserve">      (구)일반자재&lt;기타일반자재&gt;</t>
  </si>
  <si>
    <t xml:space="preserve">      축산자재&lt;동물약품&gt;</t>
  </si>
  <si>
    <t xml:space="preserve">      축산자재&lt;기타축산자재&gt;</t>
  </si>
  <si>
    <t xml:space="preserve">  (마트상품매출원가)</t>
  </si>
  <si>
    <t xml:space="preserve">  (마트상품매출액)</t>
  </si>
  <si>
    <t xml:space="preserve">      (구)일용잡화&lt;의류&gt;</t>
  </si>
  <si>
    <t xml:space="preserve">      (구)일용잡화&lt;기류&gt;</t>
  </si>
  <si>
    <t xml:space="preserve">      (구)일용잡화&lt;문방구&gt;</t>
  </si>
  <si>
    <t xml:space="preserve">      (구)내구재&lt;주택자재&gt;</t>
  </si>
  <si>
    <t xml:space="preserve">  (판매품매출원가)</t>
  </si>
  <si>
    <t xml:space="preserve">  (판매품매출액)</t>
  </si>
  <si>
    <t xml:space="preserve">    (구)시설채소약정출하판매품</t>
  </si>
  <si>
    <t xml:space="preserve">  생물자산매출원가</t>
  </si>
  <si>
    <t xml:space="preserve">  생물자산매출액</t>
  </si>
  <si>
    <t xml:space="preserve">  제품매출원가</t>
  </si>
  <si>
    <t xml:space="preserve">  제품매출액</t>
  </si>
  <si>
    <t xml:space="preserve">      제품&lt;인삼&gt;</t>
  </si>
  <si>
    <t xml:space="preserve">  수탁가공원가</t>
  </si>
  <si>
    <t xml:space="preserve">  수탁사업수수료</t>
  </si>
  <si>
    <t xml:space="preserve">    노무비</t>
  </si>
  <si>
    <t xml:space="preserve">    경비</t>
  </si>
  <si>
    <t xml:space="preserve">    재료비</t>
  </si>
  <si>
    <t xml:space="preserve">  재고자산평가손실</t>
  </si>
  <si>
    <t xml:space="preserve">      (구)구매&lt;기타&gt;</t>
  </si>
  <si>
    <t xml:space="preserve">      유통&lt;출하수수료&gt;</t>
  </si>
  <si>
    <t xml:space="preserve">      유통&lt;상장수수료&gt;</t>
  </si>
  <si>
    <t xml:space="preserve">      유통&lt;기타수탁판매수수료&gt;</t>
  </si>
  <si>
    <t xml:space="preserve">    (구)과실계약출하수수료</t>
  </si>
  <si>
    <t xml:space="preserve">      축산&lt;일반&gt;</t>
  </si>
  <si>
    <t>매출액차감</t>
  </si>
  <si>
    <t xml:space="preserve">      축산&lt;상장수수료&gt;</t>
  </si>
  <si>
    <t xml:space="preserve">  매출할인</t>
  </si>
  <si>
    <t xml:space="preserve">      축산&lt;위촉판매&gt;</t>
  </si>
  <si>
    <t xml:space="preserve">    상품</t>
  </si>
  <si>
    <t xml:space="preserve">      상품&lt;구매품&gt;</t>
  </si>
  <si>
    <t xml:space="preserve">      상품&lt;마트상품&gt;</t>
  </si>
  <si>
    <t xml:space="preserve">      상품&lt;판매품&gt;</t>
  </si>
  <si>
    <t xml:space="preserve">    기타매출할인</t>
  </si>
  <si>
    <t xml:space="preserve">      가공&lt;임가공료&gt;</t>
  </si>
  <si>
    <t xml:space="preserve">  매출장려금</t>
  </si>
  <si>
    <t xml:space="preserve">      가공&lt;기타&gt;</t>
  </si>
  <si>
    <t xml:space="preserve">    (구)시설채소약정출하수수료</t>
  </si>
  <si>
    <t xml:space="preserve">    기타수탁사업수수료</t>
  </si>
  <si>
    <t xml:space="preserve">  창고매출액</t>
  </si>
  <si>
    <t xml:space="preserve">    보관료</t>
  </si>
  <si>
    <t xml:space="preserve">      보관료&lt;양곡&gt;</t>
  </si>
  <si>
    <t xml:space="preserve">      보관료&lt;비료&gt;</t>
  </si>
  <si>
    <t xml:space="preserve">    기타매출장려금</t>
  </si>
  <si>
    <t xml:space="preserve">      보관료&lt;기타&gt;</t>
  </si>
  <si>
    <t>공제비용</t>
  </si>
  <si>
    <t xml:space="preserve">    입출고료</t>
  </si>
  <si>
    <t xml:space="preserve">  공제차입금이자</t>
  </si>
  <si>
    <t xml:space="preserve">      입출고료&lt;양곡&gt;</t>
  </si>
  <si>
    <t xml:space="preserve">    공제약관차입금이자</t>
  </si>
  <si>
    <t xml:space="preserve">      입출고료&lt;비료&gt;</t>
  </si>
  <si>
    <t xml:space="preserve">      공제약관차입금이자&lt;일반&gt;</t>
  </si>
  <si>
    <t xml:space="preserve">      입출고료&lt;기타&gt;</t>
  </si>
  <si>
    <t xml:space="preserve">      공제약관차입금이자&lt;종합&gt;</t>
  </si>
  <si>
    <t xml:space="preserve">    창고잡수익</t>
  </si>
  <si>
    <t xml:space="preserve">    공제일반차입금이자</t>
  </si>
  <si>
    <t xml:space="preserve">      창고잡수익&lt;양곡&gt;</t>
  </si>
  <si>
    <t xml:space="preserve">      공제일반차입금이자&lt;일반&gt;</t>
  </si>
  <si>
    <t xml:space="preserve">      창고잡수익&lt;비료&gt;</t>
  </si>
  <si>
    <t xml:space="preserve">      공제일반차입금이자&lt;기업&gt;</t>
  </si>
  <si>
    <t xml:space="preserve">      창고잡수익&lt;기타&gt;</t>
  </si>
  <si>
    <t xml:space="preserve">      공제일반차입금이자&lt;종합&gt;</t>
  </si>
  <si>
    <t xml:space="preserve">  이용매출액</t>
  </si>
  <si>
    <t xml:space="preserve">      공제일반차입금이자&lt;기타&gt;</t>
  </si>
  <si>
    <t xml:space="preserve">    이용료</t>
  </si>
  <si>
    <t xml:space="preserve">  기타공제비용</t>
  </si>
  <si>
    <t xml:space="preserve">      이용료&lt;인삼검사이용료&gt;</t>
  </si>
  <si>
    <t xml:space="preserve">    공제제비</t>
  </si>
  <si>
    <t xml:space="preserve">      이용료&lt;수삼센터이용료&gt;</t>
  </si>
  <si>
    <t xml:space="preserve">      공제제비&lt;공제권유비&gt;</t>
  </si>
  <si>
    <t xml:space="preserve">      이용료&lt;이용도축&gt;</t>
  </si>
  <si>
    <t xml:space="preserve">      공제제비&lt;자동이체및CMS할인액&gt;</t>
  </si>
  <si>
    <t xml:space="preserve">      이용료&lt;기타&gt;</t>
  </si>
  <si>
    <t xml:space="preserve">      공제제비&lt;신용카드수수료&gt;</t>
  </si>
  <si>
    <t xml:space="preserve">    기타이용잡수익</t>
  </si>
  <si>
    <t xml:space="preserve">      공제제비&lt;기타제비&gt;</t>
  </si>
  <si>
    <t xml:space="preserve">  운송매출액</t>
  </si>
  <si>
    <t xml:space="preserve">    운송료</t>
  </si>
  <si>
    <t xml:space="preserve">    운송하역료</t>
  </si>
  <si>
    <t xml:space="preserve">    타조합공제취급지급수수료</t>
  </si>
  <si>
    <t xml:space="preserve">    운송잡수익</t>
  </si>
  <si>
    <t xml:space="preserve">    중앙회공제취급지급수수료</t>
  </si>
  <si>
    <t xml:space="preserve">  기타매출액</t>
  </si>
  <si>
    <t xml:space="preserve">    공제대출추진비</t>
  </si>
  <si>
    <t xml:space="preserve">    가축시장수익</t>
  </si>
  <si>
    <t xml:space="preserve">    기타공제비용기타</t>
  </si>
  <si>
    <t xml:space="preserve">      가축시장수익&lt;매매수수료&gt;</t>
  </si>
  <si>
    <t xml:space="preserve">    공제FC운영비</t>
  </si>
  <si>
    <t xml:space="preserve">      가축시장수익&lt;기타&gt;</t>
  </si>
  <si>
    <t xml:space="preserve">      공제FC운영비&lt;수당&gt;</t>
  </si>
  <si>
    <t xml:space="preserve">    가축개량수익</t>
  </si>
  <si>
    <t xml:space="preserve">      공제FC운영비&lt;운영제비&gt;</t>
  </si>
  <si>
    <t xml:space="preserve">      가축개량수익&lt;인공수정시술료&gt;</t>
  </si>
  <si>
    <t xml:space="preserve">  농작물보험비용</t>
  </si>
  <si>
    <t xml:space="preserve">      가축개량수익&lt;기타&gt;</t>
  </si>
  <si>
    <t xml:space="preserve">    농지중개수익</t>
  </si>
  <si>
    <t xml:space="preserve">      (구)농지중개수익&lt;전시수수료&gt;</t>
  </si>
  <si>
    <t xml:space="preserve">      (구)농지중개수익&lt;중개수수료&gt;</t>
  </si>
  <si>
    <t xml:space="preserve">      (구)농지중개수익&lt;기타&gt;</t>
  </si>
  <si>
    <t>교육지원사업비용</t>
  </si>
  <si>
    <t xml:space="preserve">    양곡수매수익</t>
  </si>
  <si>
    <t xml:space="preserve">  환원사업비</t>
  </si>
  <si>
    <t xml:space="preserve">      양곡수매수익&lt;보리&gt;</t>
  </si>
  <si>
    <t xml:space="preserve">    (구)농기계지원비</t>
  </si>
  <si>
    <t xml:space="preserve">      양곡수매수익&lt;맥주맥&gt;</t>
  </si>
  <si>
    <t xml:space="preserve">    숙원시설설비</t>
  </si>
  <si>
    <t xml:space="preserve">      양곡수매수익&lt;고구마&gt;</t>
  </si>
  <si>
    <t xml:space="preserve">    유통지원비</t>
  </si>
  <si>
    <t xml:space="preserve">      양곡수매수익&lt;옥수수&gt;</t>
  </si>
  <si>
    <t xml:space="preserve">    재해지원비</t>
  </si>
  <si>
    <t xml:space="preserve">      양곡수매수익&lt;두류&gt;</t>
  </si>
  <si>
    <t xml:space="preserve">    특색사업지원비</t>
  </si>
  <si>
    <t xml:space="preserve">      양곡수매수익&lt;밀&gt;</t>
  </si>
  <si>
    <t xml:space="preserve">  영농지도비</t>
  </si>
  <si>
    <t xml:space="preserve">      양곡수매수익&lt;기타&gt;</t>
  </si>
  <si>
    <t xml:space="preserve">    생산지도비</t>
  </si>
  <si>
    <t xml:space="preserve">    위촉사업수익</t>
  </si>
  <si>
    <t xml:space="preserve">    환경보전비</t>
  </si>
  <si>
    <t xml:space="preserve">    농기계은행수익</t>
  </si>
  <si>
    <t xml:space="preserve">    행사비</t>
  </si>
  <si>
    <t xml:space="preserve">      농기계은행수익&lt;임대료&gt;</t>
  </si>
  <si>
    <t xml:space="preserve">    협찬비</t>
  </si>
  <si>
    <t xml:space="preserve">      농기계은행수익&lt;임작업료&gt;</t>
  </si>
  <si>
    <t xml:space="preserve">    연찬회비</t>
  </si>
  <si>
    <t xml:space="preserve">    기타매출액기타</t>
  </si>
  <si>
    <t xml:space="preserve">    방역진료비</t>
  </si>
  <si>
    <t xml:space="preserve">  수수료수익</t>
  </si>
  <si>
    <t xml:space="preserve">    영농자재지원비</t>
  </si>
  <si>
    <t xml:space="preserve">    비료수익</t>
  </si>
  <si>
    <t xml:space="preserve">    농업인실익지원비</t>
  </si>
  <si>
    <t xml:space="preserve">      비료수익&lt;취급수수료&gt;</t>
  </si>
  <si>
    <t xml:space="preserve">  생활지도비</t>
  </si>
  <si>
    <t xml:space="preserve">      비료수익&lt;발지관리&gt;</t>
  </si>
  <si>
    <t xml:space="preserve">  교육비</t>
  </si>
  <si>
    <t xml:space="preserve">      비료수익&lt;가격인하차액보전&gt;</t>
  </si>
  <si>
    <t xml:space="preserve">    실무교육비</t>
  </si>
  <si>
    <t xml:space="preserve">      비료수익&lt;기타&gt;</t>
  </si>
  <si>
    <t xml:space="preserve">    위탁교육비</t>
  </si>
  <si>
    <t xml:space="preserve">    농약수익</t>
  </si>
  <si>
    <t xml:space="preserve">    외곽교육비</t>
  </si>
  <si>
    <t xml:space="preserve">      농약수익&lt;취급수수료&gt;</t>
  </si>
  <si>
    <t xml:space="preserve">  보급선전비</t>
  </si>
  <si>
    <t xml:space="preserve">      농약수익&lt;기타&gt;</t>
  </si>
  <si>
    <t xml:space="preserve">    시청각자재비</t>
  </si>
  <si>
    <t xml:space="preserve">    농기계수익</t>
  </si>
  <si>
    <t xml:space="preserve">    간행비</t>
  </si>
  <si>
    <t xml:space="preserve">      농기계수익&lt;취급수수료&gt;</t>
  </si>
  <si>
    <t xml:space="preserve">    홍보활동비</t>
  </si>
  <si>
    <t xml:space="preserve">      농기계수익&lt;기타&gt;</t>
  </si>
  <si>
    <t xml:space="preserve">    문화활동비</t>
  </si>
  <si>
    <t xml:space="preserve">    유류수익</t>
  </si>
  <si>
    <t xml:space="preserve">    간행물보급비</t>
  </si>
  <si>
    <t xml:space="preserve">      유류수익&lt;유류&gt;</t>
  </si>
  <si>
    <t xml:space="preserve">    광고비</t>
  </si>
  <si>
    <t xml:space="preserve">      유류수익&lt;윤활유&gt;</t>
  </si>
  <si>
    <t xml:space="preserve">  조사연구비</t>
  </si>
  <si>
    <t xml:space="preserve">      유류수익&lt;가스&gt;</t>
  </si>
  <si>
    <t xml:space="preserve">    연구비</t>
  </si>
  <si>
    <t xml:space="preserve">      유류수익&lt;기타&gt;</t>
  </si>
  <si>
    <t xml:space="preserve">    사례비</t>
  </si>
  <si>
    <t xml:space="preserve">    사료수익</t>
  </si>
  <si>
    <t xml:space="preserve">  복지지원비</t>
  </si>
  <si>
    <t xml:space="preserve">      사료수익&lt;취급수수료&gt;</t>
  </si>
  <si>
    <t xml:space="preserve">    경조비</t>
  </si>
  <si>
    <t xml:space="preserve">      사료수익&lt;기타&gt;</t>
  </si>
  <si>
    <t xml:space="preserve">    복지사업비</t>
  </si>
  <si>
    <t xml:space="preserve">    일반자재수익</t>
  </si>
  <si>
    <t xml:space="preserve">    축산자재수익</t>
  </si>
  <si>
    <t xml:space="preserve">      축산자재수익&lt;취급수수료&gt;</t>
  </si>
  <si>
    <t xml:space="preserve">      축산자재수익&lt;기타&gt;</t>
  </si>
  <si>
    <t xml:space="preserve">    마트상품수익</t>
  </si>
  <si>
    <t xml:space="preserve">      마트상품수익&lt;취급수수료&gt;</t>
  </si>
  <si>
    <t xml:space="preserve">      마트상품수익&lt;가격인하차액보전&gt;</t>
  </si>
  <si>
    <t xml:space="preserve">      마트상품수익&lt;기타&gt;</t>
  </si>
  <si>
    <t xml:space="preserve">    군납수익</t>
  </si>
  <si>
    <t xml:space="preserve">    인삼수익</t>
  </si>
  <si>
    <t xml:space="preserve">    생장물수익</t>
  </si>
  <si>
    <t xml:space="preserve">    수탁상품권취급수수료</t>
  </si>
  <si>
    <t xml:space="preserve">    면세유수수료</t>
  </si>
  <si>
    <t xml:space="preserve">    수수료수익기타</t>
  </si>
  <si>
    <t xml:space="preserve">  재고자산평가이익</t>
  </si>
  <si>
    <t xml:space="preserve">    수확물평가이익</t>
  </si>
  <si>
    <t>매출원가차감</t>
  </si>
  <si>
    <t xml:space="preserve">  매입할인</t>
  </si>
  <si>
    <t xml:space="preserve">    기타매입할인</t>
  </si>
  <si>
    <t xml:space="preserve">  장려금</t>
  </si>
  <si>
    <t xml:space="preserve">    기타장려금</t>
  </si>
  <si>
    <t xml:space="preserve">  재고자산평가손실환입액</t>
  </si>
  <si>
    <t>공제수익</t>
  </si>
  <si>
    <t xml:space="preserve">  공제대출금이자</t>
  </si>
  <si>
    <t xml:space="preserve">    공제약관대출이자</t>
  </si>
  <si>
    <t xml:space="preserve">      공제약관대출이자&lt;일반&gt;</t>
  </si>
  <si>
    <t xml:space="preserve">      공제약관대출이자&lt;종합&gt;</t>
  </si>
  <si>
    <t xml:space="preserve">    공제일반대출이자</t>
  </si>
  <si>
    <t xml:space="preserve">      공제일반대출이자&lt;일반&gt;</t>
  </si>
  <si>
    <t xml:space="preserve">      공제일반대출이자&lt;기업&gt;</t>
  </si>
  <si>
    <t xml:space="preserve">      공제일반대출이자&lt;기타&gt;</t>
  </si>
  <si>
    <t xml:space="preserve">      공제일반대출이자&lt;종합&gt;</t>
  </si>
  <si>
    <t xml:space="preserve">  공제수수료수익</t>
  </si>
  <si>
    <t xml:space="preserve">    생명공제수입수수료</t>
  </si>
  <si>
    <t xml:space="preserve">      생명공제수입수수료&lt;신규&gt;</t>
  </si>
  <si>
    <t xml:space="preserve">      생명공제수입수수료&lt;보전&gt;</t>
  </si>
  <si>
    <t xml:space="preserve">    손해공제수입수수료</t>
  </si>
  <si>
    <t xml:space="preserve">    생명재공제수입수수료</t>
  </si>
  <si>
    <t xml:space="preserve">      생명재공제수입수수료&lt;신규&gt;</t>
  </si>
  <si>
    <t xml:space="preserve">      생명재공제수입수수료&lt;보전&gt;</t>
  </si>
  <si>
    <t xml:space="preserve">    손해재공제수입수수료</t>
  </si>
  <si>
    <t xml:space="preserve">  기타공제수익</t>
  </si>
  <si>
    <t xml:space="preserve">    장려금수익</t>
  </si>
  <si>
    <t xml:space="preserve">    공제잡수익</t>
  </si>
  <si>
    <t xml:space="preserve">    타조합공제취급수입수수료</t>
  </si>
  <si>
    <t xml:space="preserve">    중앙회공제취급수입수수료</t>
  </si>
  <si>
    <t xml:space="preserve">    공제대출장려금수익</t>
  </si>
  <si>
    <t xml:space="preserve">    재공제이익수수료</t>
  </si>
  <si>
    <t xml:space="preserve">    공제대출중도상환수수료</t>
  </si>
  <si>
    <t xml:space="preserve">    기타공제수익기타</t>
  </si>
  <si>
    <t xml:space="preserve">  농작물보험수익</t>
  </si>
  <si>
    <t xml:space="preserve">    보험판매수수료</t>
  </si>
  <si>
    <t xml:space="preserve">    손해평가수수료</t>
  </si>
  <si>
    <t xml:space="preserve">    보험잡수익</t>
  </si>
  <si>
    <t xml:space="preserve">  교육지원사업수익</t>
  </si>
  <si>
    <t xml:space="preserve">    부과금</t>
  </si>
  <si>
    <t xml:space="preserve">    교육지원보조금</t>
  </si>
  <si>
    <t xml:space="preserve">    실비수입</t>
  </si>
  <si>
    <t xml:space="preserve">    간행수입</t>
  </si>
  <si>
    <t xml:space="preserve">    인삼회비수입</t>
  </si>
  <si>
    <t xml:space="preserve">      인삼회비수입&lt;경작조합비&gt;</t>
  </si>
  <si>
    <t xml:space="preserve">      인삼회비수입&lt;검사조합비&gt;</t>
  </si>
  <si>
    <t xml:space="preserve">  공제비용환입</t>
  </si>
  <si>
    <t xml:space="preserve">    공제제비환입</t>
  </si>
  <si>
    <t xml:space="preserve">      공제제비환입&lt;공제권유비&gt;</t>
  </si>
  <si>
    <t xml:space="preserve">      공제제비환입&lt;자동이체CMS할인&gt;</t>
  </si>
  <si>
    <t xml:space="preserve">      공제제비환입&lt;기타제비&gt;</t>
  </si>
  <si>
    <t xml:space="preserve">    공제FC운영비환입</t>
  </si>
  <si>
    <t xml:space="preserve">      공제FC운영비환입&lt;수당&gt;</t>
  </si>
  <si>
    <t xml:space="preserve">      공제FC운영비환입&lt;운영제비&gt;</t>
  </si>
  <si>
    <t xml:space="preserve">  이자수익</t>
  </si>
  <si>
    <t xml:space="preserve">    지도관리</t>
  </si>
  <si>
    <t xml:space="preserve">    예치금이자</t>
  </si>
  <si>
    <t xml:space="preserve">    (구)유가증권이자</t>
  </si>
  <si>
    <t xml:space="preserve">    퇴직예치금이자</t>
  </si>
  <si>
    <t>판매경비</t>
  </si>
  <si>
    <t xml:space="preserve">    외상매출금이자</t>
  </si>
  <si>
    <t xml:space="preserve">  (구매사업경비)</t>
  </si>
  <si>
    <t xml:space="preserve">      외상매출금이자&lt;구매&gt;</t>
  </si>
  <si>
    <t xml:space="preserve">      외상매출금이자&lt;마트상품&gt;</t>
  </si>
  <si>
    <t xml:space="preserve">    재고조사비</t>
  </si>
  <si>
    <t xml:space="preserve">      외상매출금이자&lt;판매&gt;</t>
  </si>
  <si>
    <t xml:space="preserve">    판매수수료</t>
  </si>
  <si>
    <t xml:space="preserve">      외상매출금이자&lt;제조&gt;</t>
  </si>
  <si>
    <t xml:space="preserve">    조작비</t>
  </si>
  <si>
    <t xml:space="preserve">    선급금이자</t>
  </si>
  <si>
    <t xml:space="preserve">    이용장려금</t>
  </si>
  <si>
    <t xml:space="preserve">    대여금이자</t>
  </si>
  <si>
    <t xml:space="preserve">    관리비</t>
  </si>
  <si>
    <t xml:space="preserve">      대여금이자&lt;단기대여금&gt;</t>
  </si>
  <si>
    <t xml:space="preserve">      대여금이자&lt;장기대여금&gt;</t>
  </si>
  <si>
    <t xml:space="preserve">    수탁사업입체금이자</t>
  </si>
  <si>
    <t xml:space="preserve">    현재가치할인차금환입</t>
  </si>
  <si>
    <t xml:space="preserve">    카드가맹점수수료</t>
  </si>
  <si>
    <t xml:space="preserve">    기타이자수익</t>
  </si>
  <si>
    <t xml:space="preserve">    단기매매증권이자</t>
  </si>
  <si>
    <t xml:space="preserve">    시장개척비</t>
  </si>
  <si>
    <t xml:space="preserve">      단기매매증권이자&lt;국채&gt;</t>
  </si>
  <si>
    <t xml:space="preserve">    이용고환원충당부채전입</t>
  </si>
  <si>
    <t xml:space="preserve">      단기매매증권이자&lt;공채&gt;</t>
  </si>
  <si>
    <t xml:space="preserve">    농기계판매권유비</t>
  </si>
  <si>
    <t xml:space="preserve">      단기매매증권이자&lt;기타&gt;</t>
  </si>
  <si>
    <t xml:space="preserve">    기타경비</t>
  </si>
  <si>
    <t xml:space="preserve">    매도가능증권이자</t>
  </si>
  <si>
    <t xml:space="preserve">      기타경비&lt;비료&gt;</t>
  </si>
  <si>
    <t xml:space="preserve">      매도가능증권이자&lt;국채&gt;</t>
  </si>
  <si>
    <t xml:space="preserve">      기타경비&lt;농약&gt;</t>
  </si>
  <si>
    <t xml:space="preserve">      매도가능증권이자&lt;공채&gt;</t>
  </si>
  <si>
    <t xml:space="preserve">      기타경비&lt;농기계&gt;</t>
  </si>
  <si>
    <t xml:space="preserve">      매도가능증권이자&lt;기타&gt;</t>
  </si>
  <si>
    <t xml:space="preserve">      기타경비&lt;유류&gt;</t>
  </si>
  <si>
    <t xml:space="preserve">    만기보유증권이자</t>
  </si>
  <si>
    <t xml:space="preserve">      기타경비&lt;사료&gt;</t>
  </si>
  <si>
    <t xml:space="preserve">      만기보유증권이자&lt;국채&gt;</t>
  </si>
  <si>
    <t xml:space="preserve">      기타경비&lt;일반자재&gt;</t>
  </si>
  <si>
    <t xml:space="preserve">      만기보유증권이자&lt;공채&gt;</t>
  </si>
  <si>
    <t xml:space="preserve">      기타경비&lt;축산자재&gt;</t>
  </si>
  <si>
    <t xml:space="preserve">      만기보유증권이자&lt;기타&gt;</t>
  </si>
  <si>
    <t xml:space="preserve">      기타경비&lt;기타&gt;</t>
  </si>
  <si>
    <t xml:space="preserve">  (마트사업경비)</t>
  </si>
  <si>
    <t xml:space="preserve">    계통출자</t>
  </si>
  <si>
    <t xml:space="preserve">      계통출자&lt;중앙회출자금&gt;</t>
  </si>
  <si>
    <t xml:space="preserve">      계통출자&lt;회원조합가입금&gt;</t>
  </si>
  <si>
    <t xml:space="preserve">    외부출자</t>
  </si>
  <si>
    <t xml:space="preserve">    기타배당금수익</t>
  </si>
  <si>
    <t xml:space="preserve">    하나로쿠폰</t>
  </si>
  <si>
    <t xml:space="preserve">    단기매매공채처분이익</t>
  </si>
  <si>
    <t xml:space="preserve">    단기매매공채평가이익</t>
  </si>
  <si>
    <t xml:space="preserve">    (구)수퍼</t>
  </si>
  <si>
    <t xml:space="preserve">      (구)수퍼&lt;선전광고비&gt;</t>
  </si>
  <si>
    <t xml:space="preserve">      (구)수퍼&lt;보관료&gt;</t>
  </si>
  <si>
    <t xml:space="preserve">      (구)수퍼&lt;재고조사비&gt;</t>
  </si>
  <si>
    <t xml:space="preserve">    (구)기타투자유가증권감액손실환입</t>
  </si>
  <si>
    <t xml:space="preserve">      (구)수퍼&lt;조작비&gt;</t>
  </si>
  <si>
    <t xml:space="preserve">      (구)수퍼&lt;공제료&gt;</t>
  </si>
  <si>
    <t xml:space="preserve">      (구)수퍼&lt;지급수수료&gt;</t>
  </si>
  <si>
    <t xml:space="preserve">      (구)수퍼&lt;장려금&gt;</t>
  </si>
  <si>
    <t xml:space="preserve">      (구)수퍼&lt;기타제비&gt;</t>
  </si>
  <si>
    <t xml:space="preserve">  (판매사업경비)</t>
  </si>
  <si>
    <t xml:space="preserve">      유통&lt;조작비&gt;</t>
  </si>
  <si>
    <t xml:space="preserve">      유통&lt;광고선전비&gt;</t>
  </si>
  <si>
    <t xml:space="preserve">      유통&lt;포장재료비&gt;</t>
  </si>
  <si>
    <t xml:space="preserve">      유통&lt;&lt;용역비&gt;</t>
  </si>
  <si>
    <t xml:space="preserve">  매입장려금</t>
  </si>
  <si>
    <t xml:space="preserve">      유통&lt;공제료&gt;</t>
  </si>
  <si>
    <t xml:space="preserve">      유통&lt;이용장려금&gt;</t>
  </si>
  <si>
    <t xml:space="preserve">      유통&lt;차량비&gt;</t>
  </si>
  <si>
    <t xml:space="preserve">      유통&lt;가맹점수수료&gt;</t>
  </si>
  <si>
    <t xml:space="preserve">      유통&lt;시장개척비&gt;</t>
  </si>
  <si>
    <t xml:space="preserve">      유통&lt;기타경비&gt;</t>
  </si>
  <si>
    <t xml:space="preserve">      유통&lt;수출촉진비&gt;</t>
  </si>
  <si>
    <t xml:space="preserve">      양곡&lt;조작비&gt;</t>
  </si>
  <si>
    <t xml:space="preserve">      양곡&lt;광고선전비&gt;</t>
  </si>
  <si>
    <t xml:space="preserve">      양곡&lt;포장재료비&gt;</t>
  </si>
  <si>
    <t xml:space="preserve">      양곡&lt;용역비&gt;</t>
  </si>
  <si>
    <t xml:space="preserve">    기타매입장려금</t>
  </si>
  <si>
    <t xml:space="preserve">      양곡&lt;공제료&gt;</t>
  </si>
  <si>
    <t xml:space="preserve">  카드사업수익</t>
  </si>
  <si>
    <t xml:space="preserve">      양곡&lt;이용장려금&gt;</t>
  </si>
  <si>
    <t xml:space="preserve">      양곡&lt;차량비&gt;</t>
  </si>
  <si>
    <t xml:space="preserve">      양곡&lt;가맹점수수료&gt;</t>
  </si>
  <si>
    <t xml:space="preserve">      양곡&lt;시장개척비&gt;</t>
  </si>
  <si>
    <t xml:space="preserve">      양곡&lt;기타경비&gt;</t>
  </si>
  <si>
    <t xml:space="preserve">    예금자보호기금보조금수익</t>
  </si>
  <si>
    <t xml:space="preserve">      축산&lt;조작비&gt;</t>
  </si>
  <si>
    <t xml:space="preserve">      축산&lt;광고선전비&gt;</t>
  </si>
  <si>
    <t xml:space="preserve">      축산&lt;포장재료비&gt;</t>
  </si>
  <si>
    <t xml:space="preserve">      축산&lt;용역비&gt;</t>
  </si>
  <si>
    <t xml:space="preserve">      축산&lt;공제료&gt;</t>
  </si>
  <si>
    <t xml:space="preserve">      특정비용차감&lt;매출원가&gt;</t>
  </si>
  <si>
    <t xml:space="preserve">      축산&lt;이용장려금&gt;</t>
  </si>
  <si>
    <t xml:space="preserve">  위약배상금수익</t>
  </si>
  <si>
    <t xml:space="preserve">      축산&lt;차량비&gt;</t>
  </si>
  <si>
    <t xml:space="preserve">      축산&lt;가맹점수수료&gt;</t>
  </si>
  <si>
    <t xml:space="preserve">      축산&lt;시장개척비&gt;</t>
  </si>
  <si>
    <t xml:space="preserve">    공제대출금</t>
  </si>
  <si>
    <t xml:space="preserve">      축산&lt;기타경비&gt;</t>
  </si>
  <si>
    <t xml:space="preserve">    유통활성화사업</t>
  </si>
  <si>
    <t xml:space="preserve">      유통활성화사업&lt;조작비&gt;</t>
  </si>
  <si>
    <t xml:space="preserve">  원가차익</t>
  </si>
  <si>
    <t xml:space="preserve">      유통활성화사업&lt;광고선전비&gt;</t>
  </si>
  <si>
    <t xml:space="preserve">      유통활성화사업&lt;포장재료비&gt;</t>
  </si>
  <si>
    <t xml:space="preserve">      유통활성화사업&lt;용역비&gt;</t>
  </si>
  <si>
    <t xml:space="preserve">      유통활성화사업&lt;공제료&gt;</t>
  </si>
  <si>
    <t xml:space="preserve">      유통활성화사업&lt;판매촉진비&gt;</t>
  </si>
  <si>
    <t xml:space="preserve">      유통활성화사업&lt;교육협의회비&gt;</t>
  </si>
  <si>
    <t xml:space="preserve">      유통활성화사업&lt;기타경비&gt;</t>
  </si>
  <si>
    <t xml:space="preserve">    과실계약출하사업</t>
  </si>
  <si>
    <t xml:space="preserve">    수탁상품권비용</t>
  </si>
  <si>
    <t xml:space="preserve">  일반사업채권매각이익</t>
  </si>
  <si>
    <t xml:space="preserve">    기타판매사업경비</t>
  </si>
  <si>
    <t xml:space="preserve">    기타사업채권</t>
  </si>
  <si>
    <t xml:space="preserve">  (생물자산사업경비)</t>
  </si>
  <si>
    <t xml:space="preserve">  일반사업상각채권매각이익</t>
  </si>
  <si>
    <t xml:space="preserve">  (가공사업경비)</t>
  </si>
  <si>
    <t xml:space="preserve">    생물자산손상차손환입</t>
  </si>
  <si>
    <t xml:space="preserve">    시효소멸채무이익</t>
  </si>
  <si>
    <t xml:space="preserve">    공병공상자대금</t>
  </si>
  <si>
    <t xml:space="preserve">  (창고사업경비)</t>
  </si>
  <si>
    <t xml:space="preserve">    수탁상품권수익처리</t>
  </si>
  <si>
    <t xml:space="preserve">    과실계약출하사업배분수익</t>
  </si>
  <si>
    <t xml:space="preserve">      조작비&lt;양곡&gt;</t>
  </si>
  <si>
    <t xml:space="preserve">    채소수급안정사업배분수익</t>
  </si>
  <si>
    <t xml:space="preserve">      조작비&lt;비료&gt;</t>
  </si>
  <si>
    <t xml:space="preserve">    이용고환원충당부채환입</t>
  </si>
  <si>
    <t xml:space="preserve">      조작비&lt;기타&gt;</t>
  </si>
  <si>
    <t xml:space="preserve">    기타충당부채환입</t>
  </si>
  <si>
    <t xml:space="preserve">      수도광열비&lt;양곡&gt;</t>
  </si>
  <si>
    <t xml:space="preserve">    전기보정손익발생차익</t>
  </si>
  <si>
    <t xml:space="preserve">      수도광열비&lt;비료&gt;</t>
  </si>
  <si>
    <t xml:space="preserve">      수도광열비&lt;기타&gt;</t>
  </si>
  <si>
    <t xml:space="preserve">    (구)매입할인</t>
  </si>
  <si>
    <t xml:space="preserve">    (구)이연부채환입</t>
  </si>
  <si>
    <t xml:space="preserve">      기타경비&lt;양곡&gt;</t>
  </si>
  <si>
    <t xml:space="preserve">  (이용사업경비)</t>
  </si>
  <si>
    <t xml:space="preserve">  만기보유증권손상차손환입</t>
  </si>
  <si>
    <t xml:space="preserve">    매도가능공채처분이익</t>
  </si>
  <si>
    <t xml:space="preserve">    만기보유공채처분이익</t>
  </si>
  <si>
    <t xml:space="preserve">    (구)기타특별이익</t>
  </si>
  <si>
    <t xml:space="preserve">  (운송사업경비)</t>
  </si>
  <si>
    <t xml:space="preserve">    (구)고정자산처분익</t>
  </si>
  <si>
    <t xml:space="preserve">    (구)비업무용자산처분익</t>
  </si>
  <si>
    <t xml:space="preserve">    유류대</t>
  </si>
  <si>
    <t xml:space="preserve">    (구)상각채권추심익</t>
  </si>
  <si>
    <t xml:space="preserve">    통행료</t>
  </si>
  <si>
    <t xml:space="preserve">    (구)전기오류수정익</t>
  </si>
  <si>
    <t xml:space="preserve">  공동사업배분수익</t>
  </si>
  <si>
    <t xml:space="preserve">  (기타사업경비)</t>
  </si>
  <si>
    <t xml:space="preserve">  미지급비용환입</t>
  </si>
  <si>
    <t xml:space="preserve">    농지중개사업</t>
  </si>
  <si>
    <t xml:space="preserve">      농지중개사업&lt;시장개척비&gt;</t>
  </si>
  <si>
    <t xml:space="preserve">      농지중개사업&lt;기타경비&gt;</t>
  </si>
  <si>
    <t xml:space="preserve">    가축시장사업</t>
  </si>
  <si>
    <t xml:space="preserve">      가축시장사업&lt;중개인수당&gt;</t>
  </si>
  <si>
    <t xml:space="preserve">      가축시장사업&lt;일반가축공제금&gt;</t>
  </si>
  <si>
    <t xml:space="preserve">      가축시장사업&lt;시장개척비&gt;</t>
  </si>
  <si>
    <t xml:space="preserve">      가축시장사업&lt;기타경비&gt;</t>
  </si>
  <si>
    <t xml:space="preserve">    가축개량사업</t>
  </si>
  <si>
    <t xml:space="preserve">    공제</t>
  </si>
  <si>
    <t xml:space="preserve">      가축개량사업&lt;정액대&gt;</t>
  </si>
  <si>
    <t xml:space="preserve">    농작물보험</t>
  </si>
  <si>
    <t xml:space="preserve">      가축개량사업&lt;차량비&gt;</t>
  </si>
  <si>
    <t xml:space="preserve">    농지중개비용환입</t>
  </si>
  <si>
    <t xml:space="preserve">      가축개량사업&lt;시장개척비&gt;</t>
  </si>
  <si>
    <t xml:space="preserve">    기타미지급비용환입</t>
  </si>
  <si>
    <t xml:space="preserve">      가축개량사업&lt;기타경비&gt;</t>
  </si>
  <si>
    <t xml:space="preserve">    기타사업</t>
  </si>
  <si>
    <t xml:space="preserve">  내부매출액</t>
  </si>
  <si>
    <t xml:space="preserve">    농기계은행사업</t>
  </si>
  <si>
    <t xml:space="preserve">      농기계은행사업&lt;수선비&gt;</t>
  </si>
  <si>
    <t xml:space="preserve">      농기계은행사업&lt;유류대&gt;</t>
  </si>
  <si>
    <t xml:space="preserve">      농기계은행사업&lt;보관료&gt;</t>
  </si>
  <si>
    <t xml:space="preserve">      농기계은행사업&lt;용역비&gt;</t>
  </si>
  <si>
    <t xml:space="preserve">      농기계은행사업&lt;공제료&gt;</t>
  </si>
  <si>
    <t xml:space="preserve">    기타내부매출액</t>
  </si>
  <si>
    <t xml:space="preserve">      농기계은행사업&lt;보험료&gt;</t>
  </si>
  <si>
    <t xml:space="preserve">  사업소이자수익</t>
  </si>
  <si>
    <t xml:space="preserve">      농기계은행사업&lt;기타경비&gt;</t>
  </si>
  <si>
    <t xml:space="preserve">  기타충당부채전입</t>
  </si>
  <si>
    <t xml:space="preserve">  신용사업자금이자수익</t>
  </si>
  <si>
    <t xml:space="preserve">  교육지원사업전입</t>
  </si>
  <si>
    <t xml:space="preserve">    (구)기밀비</t>
  </si>
  <si>
    <t xml:space="preserve">      업무추진비&lt;일반업무추진비&gt;</t>
  </si>
  <si>
    <t xml:space="preserve">      업무추진비&lt;대외업무추진비&gt;</t>
  </si>
  <si>
    <t xml:space="preserve">  이자비용</t>
  </si>
  <si>
    <t xml:space="preserve">    차입금이자</t>
  </si>
  <si>
    <t xml:space="preserve">      차입금이자&lt;경제사업운전자금&gt;</t>
  </si>
  <si>
    <t xml:space="preserve">      차입금이자&lt;시설자금&gt;</t>
  </si>
  <si>
    <t xml:space="preserve">      차입금이자&lt;공제시설자금&gt;</t>
  </si>
  <si>
    <t xml:space="preserve">      차입금이자&lt;유통활성화자금&gt;</t>
  </si>
  <si>
    <t xml:space="preserve">      차입금이자&lt;조합육성기금&gt;</t>
  </si>
  <si>
    <t xml:space="preserve">      차입금이자&lt;농안기금&gt;</t>
  </si>
  <si>
    <t xml:space="preserve">      차입금이자&lt;정책대출자금&gt;</t>
  </si>
  <si>
    <t xml:space="preserve">      차입금이자&lt;지자체협약대출&gt;</t>
  </si>
  <si>
    <t xml:space="preserve">      차입금이자&lt;기타&gt;</t>
  </si>
  <si>
    <t xml:space="preserve">    지급이자</t>
  </si>
  <si>
    <t xml:space="preserve">    현재가치할인차금상각</t>
  </si>
  <si>
    <t xml:space="preserve">    기타이자비용</t>
  </si>
  <si>
    <t xml:space="preserve">    단기매매공채처분손실</t>
  </si>
  <si>
    <t xml:space="preserve">    단기매매공채평가손실</t>
  </si>
  <si>
    <t xml:space="preserve">  외환환산손실</t>
  </si>
  <si>
    <t xml:space="preserve">  (구)투자유가증권감액손실</t>
  </si>
  <si>
    <t xml:space="preserve">  (구)투자유가증권처분손실</t>
  </si>
  <si>
    <t xml:space="preserve">    (구)기타투자유가증권처분손실</t>
  </si>
  <si>
    <t xml:space="preserve">  카드사업비용</t>
  </si>
  <si>
    <t xml:space="preserve">  (구)재고자산평가손실</t>
  </si>
  <si>
    <t xml:space="preserve">  재고자산감모손실</t>
  </si>
  <si>
    <t xml:space="preserve">  원가차손</t>
  </si>
  <si>
    <t xml:space="preserve">  일반사업채권매각손실</t>
  </si>
  <si>
    <t xml:space="preserve">    매도가능공채처분손실</t>
  </si>
  <si>
    <t xml:space="preserve">    유형자산손상차손</t>
  </si>
  <si>
    <t xml:space="preserve">      유형자산손상차손&lt;업무용토지&gt;</t>
  </si>
  <si>
    <t xml:space="preserve">    생물자산손상차손</t>
  </si>
  <si>
    <t xml:space="preserve">    만기보유공채처분손실</t>
  </si>
  <si>
    <t xml:space="preserve">    시효소멸채무이익처리환급액</t>
  </si>
  <si>
    <t xml:space="preserve">    수탁상품권수익처리환급액</t>
  </si>
  <si>
    <t xml:space="preserve">    유통활성화자금위약금</t>
  </si>
  <si>
    <t xml:space="preserve">    과실계약출하자금위약금</t>
  </si>
  <si>
    <t xml:space="preserve">    시설채소출하약정자금위약금</t>
  </si>
  <si>
    <t xml:space="preserve">    채소수급안정자금위약금</t>
  </si>
  <si>
    <t xml:space="preserve">    채소수급안정사업배분비용</t>
  </si>
  <si>
    <t xml:space="preserve">    투자자산처분손실</t>
  </si>
  <si>
    <t xml:space="preserve">    전기보정손익발생차손</t>
  </si>
  <si>
    <t xml:space="preserve">    (구)이연자산상각차입금</t>
  </si>
  <si>
    <t xml:space="preserve">    (구)매출할인</t>
  </si>
  <si>
    <t xml:space="preserve">    (구)기타특별손실기타</t>
  </si>
  <si>
    <t xml:space="preserve">    (구)고정자산처분손</t>
  </si>
  <si>
    <t xml:space="preserve">    (구)비업무용자산처분손</t>
  </si>
  <si>
    <t xml:space="preserve">    (구)전기오류수정손</t>
  </si>
  <si>
    <t xml:space="preserve">  공동사업배분비용</t>
  </si>
  <si>
    <t xml:space="preserve">  공제대출이자환출</t>
  </si>
  <si>
    <t xml:space="preserve">    공제약관대출이자환출</t>
  </si>
  <si>
    <t xml:space="preserve">      공제약관대출이자환출&lt;일반&gt;</t>
  </si>
  <si>
    <t xml:space="preserve">      공제약관대출이자환출&lt;종합&gt;</t>
  </si>
  <si>
    <t xml:space="preserve">      공제일반대출이자환출&lt;일반&gt;</t>
  </si>
  <si>
    <t xml:space="preserve">      공제일반대출이자환출&lt;기업&gt;</t>
  </si>
  <si>
    <t xml:space="preserve">      공제일반대출이자환출&lt;종합&gt;</t>
  </si>
  <si>
    <t xml:space="preserve">      공제일반대출이자환출&lt;기타&gt;</t>
  </si>
  <si>
    <t xml:space="preserve">      공제일반대출이자환출</t>
  </si>
  <si>
    <t xml:space="preserve">  미수수익환출</t>
  </si>
  <si>
    <t xml:space="preserve">    농기계은행</t>
  </si>
  <si>
    <t xml:space="preserve">  내부매출원가</t>
  </si>
  <si>
    <t xml:space="preserve">    기타본지소매출원가</t>
  </si>
  <si>
    <t xml:space="preserve">  사업소이자비용</t>
  </si>
  <si>
    <t xml:space="preserve">  신용사업자금이자비용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</si>
</sst>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* #,##0;* \-#,##0;* &quot;-&quot;;@"/>
    <numFmt numFmtId="177" formatCode="_ * #,##0_ ;_ * \-#,##0_ ;_ * &quot;-&quot;_ ;_ @_ "/>
    <numFmt numFmtId="178" formatCode="#,##0_ "/>
    <numFmt numFmtId="179" formatCode="_ * #,##0.00_ ;_ * \-#,##0.00_ ;_ * &quot;-&quot;??_ ;_ @_ "/>
    <numFmt numFmtId="180" formatCode="#,##0_);[Red]\(#,##0\)"/>
    <numFmt numFmtId="181" formatCode="0.0000000"/>
    <numFmt numFmtId="182" formatCode="_-* #,##0_-;&quot;₩&quot;\!\-* #,##0_-;_-* &quot;-&quot;_-;_-@_-"/>
    <numFmt numFmtId="183" formatCode="_-* #,##0.00_-;&quot;₩&quot;\!\-* #,##0.00_-;_-* &quot;-&quot;??_-;_-@_-"/>
    <numFmt numFmtId="184" formatCode="* #,##0.00;* \-#,##0.00;* &quot;-&quot;;@"/>
    <numFmt numFmtId="185" formatCode="##."/>
    <numFmt numFmtId="186" formatCode="* #,##0;[Red]* \▲#,##0;* &quot;-&quot;;@"/>
  </numFmts>
  <fonts count="83"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10"/>
      <name val="돋움"/>
      <family val="3"/>
      <charset val="129"/>
    </font>
    <font>
      <sz val="22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10"/>
      <color indexed="60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color indexed="60"/>
      <name val="돋움"/>
      <family val="3"/>
      <charset val="129"/>
    </font>
    <font>
      <b/>
      <sz val="10"/>
      <color indexed="16"/>
      <name val="돋움"/>
      <family val="3"/>
      <charset val="129"/>
    </font>
    <font>
      <sz val="8"/>
      <color indexed="10"/>
      <name val="돋움"/>
      <family val="3"/>
      <charset val="129"/>
    </font>
    <font>
      <sz val="6"/>
      <color indexed="10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indexed="14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sz val="10"/>
      <name val="Times New Roman"/>
      <family val="1"/>
    </font>
    <font>
      <b/>
      <sz val="16"/>
      <name val="돋움"/>
      <family val="3"/>
      <charset val="129"/>
    </font>
    <font>
      <sz val="6"/>
      <name val="돋움"/>
      <family val="3"/>
      <charset val="129"/>
    </font>
    <font>
      <sz val="10"/>
      <color indexed="60"/>
      <name val="돋움"/>
      <family val="3"/>
      <charset val="129"/>
    </font>
    <font>
      <sz val="10"/>
      <color indexed="14"/>
      <name val="돋움"/>
      <family val="3"/>
      <charset val="129"/>
    </font>
    <font>
      <sz val="7"/>
      <name val="돋움"/>
      <family val="3"/>
      <charset val="129"/>
    </font>
    <font>
      <b/>
      <sz val="6"/>
      <name val="돋움"/>
      <family val="3"/>
      <charset val="129"/>
    </font>
    <font>
      <b/>
      <sz val="7"/>
      <name val="돋움"/>
      <family val="3"/>
      <charset val="129"/>
    </font>
    <font>
      <sz val="11"/>
      <color indexed="41"/>
      <name val="돋움"/>
      <family val="3"/>
      <charset val="129"/>
    </font>
    <font>
      <b/>
      <sz val="18"/>
      <color indexed="8"/>
      <name val="돋움"/>
      <family val="3"/>
      <charset val="129"/>
    </font>
    <font>
      <b/>
      <sz val="18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8"/>
      <color indexed="19"/>
      <name val="MD솔체"/>
      <family val="1"/>
      <charset val="129"/>
    </font>
    <font>
      <b/>
      <sz val="11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0"/>
      <color indexed="9"/>
      <name val="돋움"/>
      <family val="3"/>
      <charset val="129"/>
    </font>
    <font>
      <b/>
      <sz val="16"/>
      <color indexed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10"/>
      <name val="돋움"/>
      <family val="3"/>
      <charset val="129"/>
    </font>
    <font>
      <sz val="14"/>
      <name val="견고딕"/>
      <family val="1"/>
      <charset val="129"/>
    </font>
    <font>
      <b/>
      <u/>
      <sz val="28"/>
      <name val="돋움"/>
      <family val="3"/>
      <charset val="129"/>
    </font>
    <font>
      <u/>
      <sz val="22"/>
      <color indexed="12"/>
      <name val="견고딕"/>
      <family val="1"/>
      <charset val="129"/>
    </font>
    <font>
      <b/>
      <u val="double"/>
      <sz val="28"/>
      <name val="돋움"/>
      <family val="3"/>
      <charset val="129"/>
    </font>
    <font>
      <sz val="10"/>
      <name val="굴림"/>
      <family val="3"/>
      <charset val="129"/>
    </font>
    <font>
      <b/>
      <sz val="13"/>
      <name val="굴림"/>
      <family val="3"/>
      <charset val="129"/>
    </font>
    <font>
      <b/>
      <sz val="30"/>
      <name val="굴림"/>
      <family val="3"/>
      <charset val="129"/>
    </font>
    <font>
      <b/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36"/>
      <name val="굴림"/>
      <family val="3"/>
      <charset val="129"/>
    </font>
    <font>
      <sz val="20"/>
      <name val="굴림"/>
      <family val="3"/>
      <charset val="129"/>
    </font>
    <font>
      <b/>
      <sz val="20"/>
      <name val="굴림"/>
      <family val="3"/>
      <charset val="129"/>
    </font>
    <font>
      <sz val="11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2"/>
      <color indexed="12"/>
      <name val="돋움"/>
      <family val="3"/>
      <charset val="129"/>
    </font>
    <font>
      <b/>
      <u/>
      <sz val="12"/>
      <color indexed="12"/>
      <name val="돋움"/>
      <family val="3"/>
      <charset val="129"/>
    </font>
    <font>
      <sz val="12"/>
      <color indexed="10"/>
      <name val="돋움"/>
      <family val="3"/>
      <charset val="129"/>
    </font>
    <font>
      <b/>
      <u/>
      <sz val="12"/>
      <name val="돋움"/>
      <family val="3"/>
      <charset val="129"/>
    </font>
    <font>
      <b/>
      <u val="double"/>
      <sz val="24"/>
      <name val="돋움"/>
      <family val="3"/>
      <charset val="129"/>
    </font>
    <font>
      <b/>
      <u/>
      <sz val="24"/>
      <name val="돋움"/>
      <family val="3"/>
      <charset val="129"/>
    </font>
    <font>
      <sz val="16"/>
      <name val="돋움"/>
      <family val="3"/>
      <charset val="129"/>
    </font>
    <font>
      <b/>
      <sz val="16"/>
      <color indexed="10"/>
      <name val="돋움"/>
      <family val="3"/>
      <charset val="129"/>
    </font>
    <font>
      <b/>
      <sz val="12"/>
      <color indexed="48"/>
      <name val="돋움"/>
      <family val="3"/>
      <charset val="129"/>
    </font>
    <font>
      <b/>
      <sz val="12"/>
      <name val="견고딕"/>
      <family val="1"/>
      <charset val="129"/>
    </font>
    <font>
      <b/>
      <sz val="18"/>
      <color indexed="10"/>
      <name val="HY태백B"/>
      <family val="1"/>
      <charset val="129"/>
    </font>
    <font>
      <b/>
      <sz val="12"/>
      <color indexed="10"/>
      <name val="맑은 고딕"/>
      <family val="3"/>
      <charset val="129"/>
    </font>
    <font>
      <b/>
      <sz val="14"/>
      <color indexed="10"/>
      <name val="HY헤드라인M"/>
      <family val="1"/>
      <charset val="129"/>
    </font>
    <font>
      <b/>
      <u/>
      <sz val="11"/>
      <color indexed="10"/>
      <name val="돋움"/>
      <family val="3"/>
      <charset val="129"/>
    </font>
    <font>
      <b/>
      <u/>
      <sz val="9.35"/>
      <color indexed="10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4"/>
      </patternFill>
    </fill>
  </fills>
  <borders count="1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thin">
        <color indexed="64"/>
      </bottom>
      <diagonal/>
    </border>
    <border>
      <left/>
      <right style="double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medium">
        <color indexed="64"/>
      </bottom>
      <diagonal/>
    </border>
    <border>
      <left/>
      <right style="double">
        <color indexed="10"/>
      </right>
      <top/>
      <bottom style="hair">
        <color indexed="64"/>
      </bottom>
      <diagonal/>
    </border>
    <border>
      <left/>
      <right style="double">
        <color indexed="10"/>
      </right>
      <top style="hair">
        <color indexed="64"/>
      </top>
      <bottom style="hair">
        <color indexed="64"/>
      </bottom>
      <diagonal/>
    </border>
    <border>
      <left/>
      <right style="double">
        <color indexed="10"/>
      </right>
      <top style="thin">
        <color indexed="64"/>
      </top>
      <bottom style="medium">
        <color indexed="64"/>
      </bottom>
      <diagonal/>
    </border>
    <border>
      <left/>
      <right style="double">
        <color indexed="10"/>
      </right>
      <top style="medium">
        <color indexed="64"/>
      </top>
      <bottom style="hair">
        <color indexed="64"/>
      </bottom>
      <diagonal/>
    </border>
    <border>
      <left/>
      <right style="double">
        <color indexed="10"/>
      </right>
      <top style="hair">
        <color indexed="64"/>
      </top>
      <bottom/>
      <diagonal/>
    </border>
    <border>
      <left/>
      <right style="double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10"/>
      </right>
      <top/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/>
      <diagonal/>
    </border>
    <border>
      <left style="thin">
        <color indexed="64"/>
      </left>
      <right style="double">
        <color indexed="10"/>
      </right>
      <top/>
      <bottom style="hair">
        <color indexed="64"/>
      </bottom>
      <diagonal/>
    </border>
    <border>
      <left style="thin">
        <color indexed="64"/>
      </left>
      <right style="double">
        <color indexed="10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10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10"/>
      </left>
      <right/>
      <top style="hair">
        <color indexed="64"/>
      </top>
      <bottom style="hair">
        <color indexed="64"/>
      </bottom>
      <diagonal/>
    </border>
    <border>
      <left style="double">
        <color indexed="10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10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10"/>
      </left>
      <right/>
      <top style="medium">
        <color indexed="64"/>
      </top>
      <bottom style="thin">
        <color indexed="64"/>
      </bottom>
      <diagonal/>
    </border>
    <border>
      <left style="double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1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10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4">
    <xf numFmtId="0" fontId="0" fillId="0" borderId="0"/>
    <xf numFmtId="0" fontId="7" fillId="0" borderId="0"/>
    <xf numFmtId="0" fontId="8" fillId="0" borderId="0" applyFont="0" applyFill="0" applyBorder="0" applyAlignment="0" applyProtection="0"/>
    <xf numFmtId="0" fontId="2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" fillId="0" borderId="0"/>
    <xf numFmtId="38" fontId="26" fillId="2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6" fillId="2" borderId="3" applyNumberFormat="0" applyBorder="0" applyAlignment="0" applyProtection="0"/>
    <xf numFmtId="0" fontId="30" fillId="0" borderId="4"/>
    <xf numFmtId="181" fontId="3" fillId="0" borderId="0"/>
    <xf numFmtId="0" fontId="8" fillId="0" borderId="0"/>
    <xf numFmtId="10" fontId="8" fillId="0" borderId="0" applyFont="0" applyFill="0" applyBorder="0" applyAlignment="0" applyProtection="0"/>
    <xf numFmtId="0" fontId="3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176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29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26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</cellStyleXfs>
  <cellXfs count="1015">
    <xf numFmtId="0" fontId="0" fillId="0" borderId="0" xfId="0"/>
    <xf numFmtId="0" fontId="1" fillId="3" borderId="5" xfId="0" applyFont="1" applyFill="1" applyBorder="1" applyAlignment="1">
      <alignment horizontal="distributed" vertical="center"/>
    </xf>
    <xf numFmtId="0" fontId="1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3" borderId="5" xfId="0" applyFill="1" applyBorder="1" applyAlignment="1">
      <alignment horizontal="distributed" vertical="center"/>
    </xf>
    <xf numFmtId="3" fontId="1" fillId="3" borderId="6" xfId="0" applyNumberFormat="1" applyFont="1" applyFill="1" applyBorder="1" applyAlignment="1">
      <alignment vertical="center"/>
    </xf>
    <xf numFmtId="3" fontId="1" fillId="3" borderId="5" xfId="0" applyNumberFormat="1" applyFont="1" applyFill="1" applyBorder="1" applyAlignment="1">
      <alignment horizontal="distributed" vertical="center"/>
    </xf>
    <xf numFmtId="3" fontId="1" fillId="3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5" xfId="0" applyFont="1" applyFill="1" applyBorder="1" applyAlignment="1">
      <alignment horizontal="distributed" vertical="center"/>
    </xf>
    <xf numFmtId="0" fontId="4" fillId="3" borderId="5" xfId="0" applyFont="1" applyFill="1" applyBorder="1" applyAlignment="1">
      <alignment horizontal="distributed" vertical="center"/>
    </xf>
    <xf numFmtId="178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3" fontId="4" fillId="3" borderId="5" xfId="0" applyNumberFormat="1" applyFont="1" applyFill="1" applyBorder="1" applyAlignment="1">
      <alignment horizontal="distributed" vertical="center"/>
    </xf>
    <xf numFmtId="0" fontId="6" fillId="3" borderId="5" xfId="0" applyFont="1" applyFill="1" applyBorder="1" applyAlignment="1">
      <alignment horizontal="distributed" vertical="center"/>
    </xf>
    <xf numFmtId="0" fontId="18" fillId="3" borderId="5" xfId="0" applyFont="1" applyFill="1" applyBorder="1" applyAlignment="1">
      <alignment horizontal="distributed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3" fontId="0" fillId="5" borderId="0" xfId="0" applyNumberFormat="1" applyFill="1" applyAlignment="1">
      <alignment vertical="center"/>
    </xf>
    <xf numFmtId="0" fontId="9" fillId="5" borderId="0" xfId="0" applyFont="1" applyFill="1" applyAlignment="1">
      <alignment horizontal="right" vertical="center"/>
    </xf>
    <xf numFmtId="178" fontId="0" fillId="5" borderId="0" xfId="0" applyNumberFormat="1" applyFill="1" applyAlignment="1">
      <alignment vertical="center"/>
    </xf>
    <xf numFmtId="0" fontId="19" fillId="5" borderId="0" xfId="0" applyFont="1" applyFill="1" applyAlignment="1">
      <alignment horizontal="right" vertical="center" wrapText="1"/>
    </xf>
    <xf numFmtId="3" fontId="1" fillId="5" borderId="0" xfId="0" applyNumberFormat="1" applyFont="1" applyFill="1" applyAlignment="1">
      <alignment vertical="center"/>
    </xf>
    <xf numFmtId="180" fontId="0" fillId="5" borderId="0" xfId="0" applyNumberFormat="1" applyFill="1" applyAlignment="1">
      <alignment vertical="center"/>
    </xf>
    <xf numFmtId="0" fontId="19" fillId="5" borderId="0" xfId="0" applyFont="1" applyFill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3" fillId="0" borderId="0" xfId="63"/>
    <xf numFmtId="0" fontId="3" fillId="6" borderId="7" xfId="63" applyFill="1" applyBorder="1" applyAlignment="1">
      <alignment horizontal="center" vertical="center"/>
    </xf>
    <xf numFmtId="0" fontId="3" fillId="6" borderId="8" xfId="63" applyFill="1" applyBorder="1" applyAlignment="1">
      <alignment horizontal="center" vertical="center"/>
    </xf>
    <xf numFmtId="0" fontId="3" fillId="6" borderId="9" xfId="63" applyFill="1" applyBorder="1" applyAlignment="1">
      <alignment horizontal="center" vertical="center"/>
    </xf>
    <xf numFmtId="0" fontId="3" fillId="0" borderId="0" xfId="63" applyAlignment="1">
      <alignment horizontal="center"/>
    </xf>
    <xf numFmtId="0" fontId="3" fillId="5" borderId="7" xfId="63" applyFill="1" applyBorder="1" applyAlignment="1">
      <alignment horizontal="center" vertical="center"/>
    </xf>
    <xf numFmtId="0" fontId="3" fillId="5" borderId="8" xfId="63" applyFill="1" applyBorder="1" applyAlignment="1">
      <alignment horizontal="center" vertical="center"/>
    </xf>
    <xf numFmtId="0" fontId="3" fillId="5" borderId="9" xfId="63" applyFill="1" applyBorder="1" applyAlignment="1">
      <alignment horizontal="center" vertical="center"/>
    </xf>
    <xf numFmtId="0" fontId="3" fillId="0" borderId="0" xfId="63" applyAlignment="1">
      <alignment horizontal="left"/>
    </xf>
    <xf numFmtId="0" fontId="3" fillId="0" borderId="0" xfId="63" applyAlignment="1">
      <alignment horizontal="right"/>
    </xf>
    <xf numFmtId="178" fontId="3" fillId="5" borderId="7" xfId="63" applyNumberFormat="1" applyFill="1" applyBorder="1" applyAlignment="1">
      <alignment horizontal="center"/>
    </xf>
    <xf numFmtId="178" fontId="3" fillId="5" borderId="8" xfId="63" applyNumberFormat="1" applyFill="1" applyBorder="1" applyAlignment="1">
      <alignment horizontal="center"/>
    </xf>
    <xf numFmtId="178" fontId="3" fillId="5" borderId="9" xfId="63" applyNumberFormat="1" applyFill="1" applyBorder="1" applyAlignment="1">
      <alignment horizontal="center"/>
    </xf>
    <xf numFmtId="0" fontId="5" fillId="5" borderId="8" xfId="63" applyFont="1" applyFill="1" applyBorder="1" applyAlignment="1">
      <alignment horizontal="center" vertical="center"/>
    </xf>
    <xf numFmtId="0" fontId="3" fillId="5" borderId="7" xfId="63" applyFill="1" applyBorder="1" applyAlignment="1">
      <alignment horizontal="center"/>
    </xf>
    <xf numFmtId="0" fontId="3" fillId="5" borderId="8" xfId="63" applyFill="1" applyBorder="1" applyAlignment="1">
      <alignment horizontal="center"/>
    </xf>
    <xf numFmtId="0" fontId="3" fillId="5" borderId="9" xfId="63" applyFill="1" applyBorder="1" applyAlignment="1">
      <alignment horizontal="center"/>
    </xf>
    <xf numFmtId="0" fontId="5" fillId="7" borderId="0" xfId="60" applyFont="1" applyFill="1"/>
    <xf numFmtId="0" fontId="5" fillId="0" borderId="0" xfId="60" applyFont="1" applyFill="1"/>
    <xf numFmtId="0" fontId="1" fillId="4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distributed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distributed" vertical="center"/>
    </xf>
    <xf numFmtId="0" fontId="4" fillId="3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distributed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distributed" vertical="center"/>
    </xf>
    <xf numFmtId="0" fontId="9" fillId="3" borderId="17" xfId="0" applyFont="1" applyFill="1" applyBorder="1" applyAlignment="1">
      <alignment horizontal="distributed" vertical="center"/>
    </xf>
    <xf numFmtId="0" fontId="4" fillId="3" borderId="19" xfId="0" applyFont="1" applyFill="1" applyBorder="1" applyAlignment="1">
      <alignment horizontal="distributed" vertical="center"/>
    </xf>
    <xf numFmtId="0" fontId="4" fillId="3" borderId="15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right" vertical="center"/>
    </xf>
    <xf numFmtId="0" fontId="9" fillId="3" borderId="10" xfId="0" applyFont="1" applyFill="1" applyBorder="1" applyAlignment="1">
      <alignment horizontal="distributed" vertical="center"/>
    </xf>
    <xf numFmtId="0" fontId="1" fillId="3" borderId="21" xfId="0" applyFont="1" applyFill="1" applyBorder="1" applyAlignment="1">
      <alignment horizontal="right" vertical="center"/>
    </xf>
    <xf numFmtId="0" fontId="5" fillId="3" borderId="15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distributed" vertical="center"/>
    </xf>
    <xf numFmtId="0" fontId="13" fillId="3" borderId="13" xfId="0" applyFont="1" applyFill="1" applyBorder="1" applyAlignment="1">
      <alignment horizontal="distributed" vertical="center"/>
    </xf>
    <xf numFmtId="0" fontId="4" fillId="3" borderId="21" xfId="0" applyFont="1" applyFill="1" applyBorder="1" applyAlignment="1">
      <alignment horizontal="right" vertical="center"/>
    </xf>
    <xf numFmtId="0" fontId="11" fillId="3" borderId="13" xfId="0" applyFont="1" applyFill="1" applyBorder="1" applyAlignment="1">
      <alignment horizontal="distributed" vertical="center"/>
    </xf>
    <xf numFmtId="0" fontId="4" fillId="3" borderId="22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8" borderId="25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distributed" vertical="center"/>
    </xf>
    <xf numFmtId="0" fontId="4" fillId="5" borderId="13" xfId="0" applyFont="1" applyFill="1" applyBorder="1" applyAlignment="1">
      <alignment horizontal="center" vertical="center"/>
    </xf>
    <xf numFmtId="3" fontId="0" fillId="3" borderId="26" xfId="0" applyNumberFormat="1" applyFill="1" applyBorder="1" applyAlignment="1">
      <alignment horizontal="center" vertical="center"/>
    </xf>
    <xf numFmtId="3" fontId="0" fillId="3" borderId="10" xfId="0" applyNumberFormat="1" applyFill="1" applyBorder="1" applyAlignment="1">
      <alignment horizontal="distributed" vertical="center"/>
    </xf>
    <xf numFmtId="0" fontId="4" fillId="8" borderId="13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distributed" vertical="center"/>
    </xf>
    <xf numFmtId="3" fontId="0" fillId="3" borderId="21" xfId="0" applyNumberFormat="1" applyFill="1" applyBorder="1" applyAlignment="1">
      <alignment horizontal="right" vertical="center"/>
    </xf>
    <xf numFmtId="3" fontId="0" fillId="3" borderId="13" xfId="0" applyNumberFormat="1" applyFill="1" applyBorder="1" applyAlignment="1">
      <alignment horizontal="distributed" vertical="center"/>
    </xf>
    <xf numFmtId="0" fontId="4" fillId="5" borderId="13" xfId="0" applyNumberFormat="1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distributed" vertical="center"/>
    </xf>
    <xf numFmtId="3" fontId="0" fillId="3" borderId="27" xfId="0" applyNumberFormat="1" applyFill="1" applyBorder="1" applyAlignment="1">
      <alignment horizontal="center" vertical="center"/>
    </xf>
    <xf numFmtId="3" fontId="0" fillId="3" borderId="17" xfId="0" applyNumberFormat="1" applyFill="1" applyBorder="1" applyAlignment="1">
      <alignment horizontal="distributed" vertical="center"/>
    </xf>
    <xf numFmtId="3" fontId="9" fillId="3" borderId="13" xfId="0" applyNumberFormat="1" applyFont="1" applyFill="1" applyBorder="1" applyAlignment="1">
      <alignment horizontal="distributed" vertical="center"/>
    </xf>
    <xf numFmtId="0" fontId="4" fillId="4" borderId="13" xfId="0" applyFont="1" applyFill="1" applyBorder="1" applyAlignment="1">
      <alignment horizontal="center" vertical="center"/>
    </xf>
    <xf numFmtId="3" fontId="4" fillId="3" borderId="13" xfId="0" applyNumberFormat="1" applyFont="1" applyFill="1" applyBorder="1" applyAlignment="1">
      <alignment horizontal="distributed" vertical="center"/>
    </xf>
    <xf numFmtId="3" fontId="4" fillId="3" borderId="21" xfId="0" applyNumberFormat="1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3" fontId="1" fillId="3" borderId="28" xfId="0" applyNumberFormat="1" applyFont="1" applyFill="1" applyBorder="1" applyAlignment="1">
      <alignment vertical="center"/>
    </xf>
    <xf numFmtId="3" fontId="1" fillId="3" borderId="29" xfId="0" applyNumberFormat="1" applyFont="1" applyFill="1" applyBorder="1" applyAlignment="1">
      <alignment horizontal="distributed" vertical="center"/>
    </xf>
    <xf numFmtId="0" fontId="4" fillId="8" borderId="17" xfId="0" applyNumberFormat="1" applyFont="1" applyFill="1" applyBorder="1" applyAlignment="1">
      <alignment horizontal="center" vertical="center"/>
    </xf>
    <xf numFmtId="0" fontId="4" fillId="8" borderId="3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distributed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4" borderId="13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distributed" vertical="center"/>
    </xf>
    <xf numFmtId="0" fontId="5" fillId="4" borderId="17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distributed" vertical="center" shrinkToFit="1"/>
    </xf>
    <xf numFmtId="0" fontId="13" fillId="3" borderId="17" xfId="0" applyFont="1" applyFill="1" applyBorder="1" applyAlignment="1">
      <alignment horizontal="distributed" vertical="center"/>
    </xf>
    <xf numFmtId="0" fontId="13" fillId="3" borderId="10" xfId="0" applyFont="1" applyFill="1" applyBorder="1" applyAlignment="1">
      <alignment horizontal="distributed" vertical="center"/>
    </xf>
    <xf numFmtId="0" fontId="5" fillId="3" borderId="21" xfId="0" applyFont="1" applyFill="1" applyBorder="1" applyAlignment="1">
      <alignment horizontal="distributed" vertical="center"/>
    </xf>
    <xf numFmtId="0" fontId="5" fillId="3" borderId="15" xfId="0" applyFont="1" applyFill="1" applyBorder="1" applyAlignment="1">
      <alignment horizontal="distributed" vertical="center"/>
    </xf>
    <xf numFmtId="0" fontId="5" fillId="4" borderId="14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distributed" vertical="center"/>
    </xf>
    <xf numFmtId="0" fontId="2" fillId="4" borderId="13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distributed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3" fontId="0" fillId="3" borderId="0" xfId="0" applyNumberFormat="1" applyFill="1" applyBorder="1" applyAlignment="1">
      <alignment horizontal="center" vertical="center"/>
    </xf>
    <xf numFmtId="3" fontId="0" fillId="3" borderId="19" xfId="0" applyNumberForma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distributed" vertical="center"/>
    </xf>
    <xf numFmtId="0" fontId="4" fillId="4" borderId="31" xfId="0" applyFont="1" applyFill="1" applyBorder="1" applyAlignment="1">
      <alignment horizontal="center" vertical="center"/>
    </xf>
    <xf numFmtId="3" fontId="0" fillId="3" borderId="32" xfId="0" applyNumberFormat="1" applyFill="1" applyBorder="1" applyAlignment="1">
      <alignment horizontal="center" vertical="center"/>
    </xf>
    <xf numFmtId="3" fontId="0" fillId="3" borderId="31" xfId="0" applyNumberForma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distributed" vertical="center"/>
    </xf>
    <xf numFmtId="3" fontId="0" fillId="3" borderId="26" xfId="0" applyNumberFormat="1" applyFill="1" applyBorder="1" applyAlignment="1">
      <alignment horizontal="distributed" vertical="center"/>
    </xf>
    <xf numFmtId="0" fontId="4" fillId="5" borderId="10" xfId="0" applyFon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distributed" vertical="center"/>
    </xf>
    <xf numFmtId="0" fontId="9" fillId="5" borderId="13" xfId="0" applyFont="1" applyFill="1" applyBorder="1" applyAlignment="1">
      <alignment horizontal="center" vertical="center"/>
    </xf>
    <xf numFmtId="3" fontId="1" fillId="3" borderId="21" xfId="0" applyNumberFormat="1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distributed" vertical="center"/>
    </xf>
    <xf numFmtId="3" fontId="1" fillId="3" borderId="21" xfId="0" applyNumberFormat="1" applyFont="1" applyFill="1" applyBorder="1" applyAlignment="1">
      <alignment vertical="center"/>
    </xf>
    <xf numFmtId="0" fontId="1" fillId="3" borderId="13" xfId="0" applyFont="1" applyFill="1" applyBorder="1" applyAlignment="1">
      <alignment horizontal="distributed" vertical="center"/>
    </xf>
    <xf numFmtId="0" fontId="13" fillId="4" borderId="13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3" fontId="4" fillId="3" borderId="21" xfId="0" applyNumberFormat="1" applyFont="1" applyFill="1" applyBorder="1" applyAlignment="1">
      <alignment horizontal="distributed" vertical="center"/>
    </xf>
    <xf numFmtId="0" fontId="0" fillId="3" borderId="19" xfId="0" applyFill="1" applyBorder="1" applyAlignment="1">
      <alignment horizontal="distributed" vertical="center"/>
    </xf>
    <xf numFmtId="0" fontId="5" fillId="8" borderId="13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distributed" vertical="center"/>
    </xf>
    <xf numFmtId="0" fontId="5" fillId="5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6" fillId="8" borderId="13" xfId="0" applyNumberFormat="1" applyFont="1" applyFill="1" applyBorder="1" applyAlignment="1">
      <alignment horizontal="center" vertical="center"/>
    </xf>
    <xf numFmtId="0" fontId="5" fillId="10" borderId="13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right" vertical="center"/>
    </xf>
    <xf numFmtId="0" fontId="0" fillId="3" borderId="13" xfId="0" applyFill="1" applyBorder="1" applyAlignment="1">
      <alignment horizontal="distributed" vertical="justify"/>
    </xf>
    <xf numFmtId="0" fontId="4" fillId="5" borderId="13" xfId="0" applyFont="1" applyFill="1" applyBorder="1" applyAlignment="1">
      <alignment horizontal="center" vertical="justify"/>
    </xf>
    <xf numFmtId="0" fontId="1" fillId="3" borderId="17" xfId="0" applyFont="1" applyFill="1" applyBorder="1" applyAlignment="1">
      <alignment horizontal="distributed" vertical="center"/>
    </xf>
    <xf numFmtId="0" fontId="1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176" fontId="0" fillId="5" borderId="0" xfId="27" applyFont="1" applyFill="1" applyAlignment="1">
      <alignment vertical="center"/>
    </xf>
    <xf numFmtId="0" fontId="35" fillId="0" borderId="0" xfId="0" applyFont="1" applyFill="1" applyAlignment="1">
      <alignment horizontal="center" vertical="center" wrapText="1"/>
    </xf>
    <xf numFmtId="176" fontId="1" fillId="5" borderId="0" xfId="27" applyFont="1" applyFill="1" applyAlignment="1">
      <alignment vertical="center"/>
    </xf>
    <xf numFmtId="0" fontId="0" fillId="0" borderId="3" xfId="0" applyBorder="1" applyAlignment="1">
      <alignment vertical="center"/>
    </xf>
    <xf numFmtId="0" fontId="4" fillId="0" borderId="3" xfId="0" applyNumberFormat="1" applyFont="1" applyFill="1" applyBorder="1" applyAlignment="1">
      <alignment horizontal="center" vertical="center"/>
    </xf>
    <xf numFmtId="176" fontId="4" fillId="0" borderId="3" xfId="27" applyFont="1" applyBorder="1" applyAlignment="1">
      <alignment vertical="center"/>
    </xf>
    <xf numFmtId="176" fontId="0" fillId="0" borderId="3" xfId="27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distributed" vertical="center"/>
    </xf>
    <xf numFmtId="0" fontId="5" fillId="3" borderId="23" xfId="0" applyFont="1" applyFill="1" applyBorder="1" applyAlignment="1">
      <alignment horizontal="distributed" vertical="center"/>
    </xf>
    <xf numFmtId="0" fontId="2" fillId="3" borderId="23" xfId="0" applyFont="1" applyFill="1" applyBorder="1" applyAlignment="1">
      <alignment horizontal="distributed" vertical="center"/>
    </xf>
    <xf numFmtId="0" fontId="36" fillId="3" borderId="13" xfId="0" applyFont="1" applyFill="1" applyBorder="1" applyAlignment="1">
      <alignment horizontal="distributed" vertical="center"/>
    </xf>
    <xf numFmtId="0" fontId="4" fillId="3" borderId="25" xfId="0" applyFont="1" applyFill="1" applyBorder="1" applyAlignment="1">
      <alignment horizontal="distributed" vertical="center"/>
    </xf>
    <xf numFmtId="0" fontId="5" fillId="3" borderId="5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0" fontId="4" fillId="5" borderId="5" xfId="0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horizontal="distributed"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0" fontId="0" fillId="3" borderId="23" xfId="0" applyFill="1" applyBorder="1" applyAlignment="1">
      <alignment horizontal="distributed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  <xf numFmtId="0" fontId="4" fillId="8" borderId="5" xfId="0" applyNumberFormat="1" applyFont="1" applyFill="1" applyBorder="1" applyAlignment="1">
      <alignment horizontal="center" vertical="center"/>
    </xf>
    <xf numFmtId="3" fontId="0" fillId="3" borderId="25" xfId="0" applyNumberFormat="1" applyFill="1" applyBorder="1" applyAlignment="1">
      <alignment horizontal="distributed" vertical="center"/>
    </xf>
    <xf numFmtId="0" fontId="0" fillId="5" borderId="5" xfId="0" applyNumberFormat="1" applyFill="1" applyBorder="1" applyAlignment="1">
      <alignment horizontal="center" vertical="center"/>
    </xf>
    <xf numFmtId="0" fontId="1" fillId="8" borderId="2" xfId="0" applyNumberFormat="1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distributed" vertical="center"/>
    </xf>
    <xf numFmtId="0" fontId="1" fillId="8" borderId="3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distributed" vertical="center"/>
    </xf>
    <xf numFmtId="3" fontId="37" fillId="3" borderId="5" xfId="0" applyNumberFormat="1" applyFont="1" applyFill="1" applyBorder="1" applyAlignment="1">
      <alignment horizontal="distributed" vertical="center"/>
    </xf>
    <xf numFmtId="0" fontId="1" fillId="0" borderId="5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38" fillId="3" borderId="5" xfId="0" applyFont="1" applyFill="1" applyBorder="1" applyAlignment="1">
      <alignment horizontal="distributed" vertical="center"/>
    </xf>
    <xf numFmtId="0" fontId="2" fillId="5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0" fontId="0" fillId="3" borderId="13" xfId="0" applyFill="1" applyBorder="1" applyAlignment="1">
      <alignment horizontal="distributed" vertical="center" justifyLastLine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6" borderId="3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3" fillId="11" borderId="0" xfId="62" applyFill="1" applyAlignment="1">
      <alignment vertical="center"/>
    </xf>
    <xf numFmtId="0" fontId="42" fillId="11" borderId="0" xfId="62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4" fillId="5" borderId="1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3" fontId="4" fillId="3" borderId="17" xfId="0" applyNumberFormat="1" applyFont="1" applyFill="1" applyBorder="1" applyAlignment="1">
      <alignment horizontal="distributed" vertical="center"/>
    </xf>
    <xf numFmtId="176" fontId="5" fillId="0" borderId="0" xfId="27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12" borderId="13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12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shrinkToFit="1"/>
    </xf>
    <xf numFmtId="0" fontId="46" fillId="0" borderId="0" xfId="0" applyFont="1" applyAlignment="1">
      <alignment vertical="center"/>
    </xf>
    <xf numFmtId="0" fontId="5" fillId="8" borderId="10" xfId="0" applyNumberFormat="1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17" fillId="3" borderId="35" xfId="0" applyNumberFormat="1" applyFont="1" applyFill="1" applyBorder="1" applyAlignment="1">
      <alignment horizontal="center" vertical="center"/>
    </xf>
    <xf numFmtId="0" fontId="33" fillId="0" borderId="34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7" fillId="3" borderId="0" xfId="0" applyNumberFormat="1" applyFont="1" applyFill="1" applyBorder="1" applyAlignment="1">
      <alignment horizontal="center" vertical="center"/>
    </xf>
    <xf numFmtId="0" fontId="33" fillId="0" borderId="20" xfId="0" applyNumberFormat="1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distributed" vertical="center"/>
    </xf>
    <xf numFmtId="0" fontId="5" fillId="0" borderId="3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9" borderId="13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distributed" vertical="center"/>
    </xf>
    <xf numFmtId="0" fontId="4" fillId="8" borderId="19" xfId="0" applyFont="1" applyFill="1" applyBorder="1" applyAlignment="1">
      <alignment horizontal="center" vertical="center"/>
    </xf>
    <xf numFmtId="176" fontId="0" fillId="6" borderId="0" xfId="0" applyNumberFormat="1" applyFill="1" applyAlignment="1">
      <alignment vertical="center"/>
    </xf>
    <xf numFmtId="0" fontId="13" fillId="3" borderId="19" xfId="0" applyFont="1" applyFill="1" applyBorder="1" applyAlignment="1">
      <alignment horizontal="distributed" vertical="center"/>
    </xf>
    <xf numFmtId="0" fontId="9" fillId="3" borderId="19" xfId="0" applyFont="1" applyFill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9" fillId="5" borderId="38" xfId="0" applyFont="1" applyFill="1" applyBorder="1" applyAlignment="1">
      <alignment horizontal="center" vertical="center"/>
    </xf>
    <xf numFmtId="0" fontId="48" fillId="5" borderId="38" xfId="0" applyFont="1" applyFill="1" applyBorder="1" applyAlignment="1">
      <alignment horizontal="center" vertical="center"/>
    </xf>
    <xf numFmtId="0" fontId="49" fillId="5" borderId="38" xfId="0" quotePrefix="1" applyFont="1" applyFill="1" applyBorder="1" applyAlignment="1">
      <alignment horizontal="center" vertical="center"/>
    </xf>
    <xf numFmtId="0" fontId="49" fillId="5" borderId="39" xfId="0" quotePrefix="1" applyFont="1" applyFill="1" applyBorder="1" applyAlignment="1">
      <alignment horizontal="center" vertical="center"/>
    </xf>
    <xf numFmtId="0" fontId="49" fillId="5" borderId="39" xfId="0" applyFont="1" applyFill="1" applyBorder="1" applyAlignment="1">
      <alignment horizontal="center" vertical="center"/>
    </xf>
    <xf numFmtId="0" fontId="48" fillId="10" borderId="40" xfId="0" applyFont="1" applyFill="1" applyBorder="1" applyAlignment="1">
      <alignment horizontal="center" vertical="center"/>
    </xf>
    <xf numFmtId="0" fontId="49" fillId="5" borderId="15" xfId="0" applyFont="1" applyFill="1" applyBorder="1" applyAlignment="1">
      <alignment horizontal="distributed" vertical="center"/>
    </xf>
    <xf numFmtId="0" fontId="48" fillId="5" borderId="15" xfId="0" applyFont="1" applyFill="1" applyBorder="1" applyAlignment="1">
      <alignment horizontal="distributed" vertical="center"/>
    </xf>
    <xf numFmtId="0" fontId="49" fillId="5" borderId="42" xfId="0" applyFont="1" applyFill="1" applyBorder="1" applyAlignment="1">
      <alignment horizontal="distributed" vertical="center"/>
    </xf>
    <xf numFmtId="0" fontId="48" fillId="10" borderId="43" xfId="0" applyFont="1" applyFill="1" applyBorder="1" applyAlignment="1">
      <alignment horizontal="center" vertical="center"/>
    </xf>
    <xf numFmtId="0" fontId="48" fillId="10" borderId="45" xfId="0" applyFont="1" applyFill="1" applyBorder="1" applyAlignment="1">
      <alignment horizontal="center" vertical="center"/>
    </xf>
    <xf numFmtId="0" fontId="49" fillId="5" borderId="15" xfId="0" applyFont="1" applyFill="1" applyBorder="1" applyAlignment="1">
      <alignment horizontal="left" vertical="center"/>
    </xf>
    <xf numFmtId="0" fontId="49" fillId="5" borderId="16" xfId="0" applyFont="1" applyFill="1" applyBorder="1" applyAlignment="1">
      <alignment horizontal="left" vertical="center"/>
    </xf>
    <xf numFmtId="184" fontId="48" fillId="8" borderId="40" xfId="27" applyNumberFormat="1" applyFont="1" applyFill="1" applyBorder="1" applyAlignment="1">
      <alignment vertical="center"/>
    </xf>
    <xf numFmtId="184" fontId="48" fillId="3" borderId="40" xfId="27" applyNumberFormat="1" applyFont="1" applyFill="1" applyBorder="1" applyAlignment="1">
      <alignment horizontal="right" vertical="center"/>
    </xf>
    <xf numFmtId="184" fontId="48" fillId="10" borderId="40" xfId="27" applyNumberFormat="1" applyFont="1" applyFill="1" applyBorder="1" applyAlignment="1">
      <alignment horizontal="right" vertical="center"/>
    </xf>
    <xf numFmtId="176" fontId="4" fillId="0" borderId="0" xfId="0" applyNumberFormat="1" applyFont="1" applyAlignment="1">
      <alignment vertical="center"/>
    </xf>
    <xf numFmtId="0" fontId="49" fillId="5" borderId="60" xfId="0" applyFont="1" applyFill="1" applyBorder="1" applyAlignment="1">
      <alignment horizontal="center" vertical="center"/>
    </xf>
    <xf numFmtId="0" fontId="49" fillId="5" borderId="11" xfId="0" applyFont="1" applyFill="1" applyBorder="1" applyAlignment="1">
      <alignment horizontal="distributed" vertical="center"/>
    </xf>
    <xf numFmtId="0" fontId="49" fillId="5" borderId="60" xfId="0" quotePrefix="1" applyFont="1" applyFill="1" applyBorder="1" applyAlignment="1">
      <alignment horizontal="center" vertical="center"/>
    </xf>
    <xf numFmtId="0" fontId="4" fillId="5" borderId="35" xfId="0" applyNumberFormat="1" applyFont="1" applyFill="1" applyBorder="1" applyAlignment="1">
      <alignment horizontal="center" vertical="center"/>
    </xf>
    <xf numFmtId="0" fontId="4" fillId="5" borderId="42" xfId="0" applyNumberFormat="1" applyFont="1" applyFill="1" applyBorder="1" applyAlignment="1">
      <alignment horizontal="center" vertical="center"/>
    </xf>
    <xf numFmtId="0" fontId="4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0" fontId="50" fillId="5" borderId="1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32" xfId="0" applyNumberFormat="1" applyFont="1" applyFill="1" applyBorder="1" applyAlignment="1">
      <alignment horizontal="center" vertical="center"/>
    </xf>
    <xf numFmtId="0" fontId="51" fillId="3" borderId="17" xfId="0" applyFont="1" applyFill="1" applyBorder="1" applyAlignment="1">
      <alignment horizontal="distributed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3" borderId="31" xfId="0" applyFill="1" applyBorder="1" applyAlignment="1">
      <alignment horizontal="distributed" vertical="center"/>
    </xf>
    <xf numFmtId="0" fontId="0" fillId="0" borderId="0" xfId="0" applyAlignment="1">
      <alignment vertical="top"/>
    </xf>
    <xf numFmtId="0" fontId="3" fillId="0" borderId="0" xfId="61"/>
    <xf numFmtId="0" fontId="52" fillId="0" borderId="0" xfId="61" applyFont="1" applyAlignment="1">
      <alignment vertical="center"/>
    </xf>
    <xf numFmtId="0" fontId="3" fillId="0" borderId="0" xfId="61" applyAlignment="1">
      <alignment vertical="center"/>
    </xf>
    <xf numFmtId="0" fontId="3" fillId="0" borderId="0" xfId="61" applyFont="1" applyAlignment="1">
      <alignment vertical="center"/>
    </xf>
    <xf numFmtId="3" fontId="1" fillId="3" borderId="27" xfId="0" applyNumberFormat="1" applyFont="1" applyFill="1" applyBorder="1" applyAlignment="1">
      <alignment horizontal="center" vertical="center"/>
    </xf>
    <xf numFmtId="3" fontId="1" fillId="3" borderId="17" xfId="0" applyNumberFormat="1" applyFont="1" applyFill="1" applyBorder="1" applyAlignment="1">
      <alignment horizontal="distributed" vertical="center"/>
    </xf>
    <xf numFmtId="0" fontId="4" fillId="4" borderId="17" xfId="0" applyNumberFormat="1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right" vertical="center"/>
    </xf>
    <xf numFmtId="0" fontId="5" fillId="3" borderId="42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distributed" vertical="center"/>
    </xf>
    <xf numFmtId="0" fontId="5" fillId="3" borderId="62" xfId="0" applyFont="1" applyFill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right" vertical="center"/>
    </xf>
    <xf numFmtId="0" fontId="4" fillId="3" borderId="42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vertical="center"/>
    </xf>
    <xf numFmtId="0" fontId="0" fillId="3" borderId="62" xfId="0" applyFill="1" applyBorder="1" applyAlignment="1">
      <alignment vertical="center"/>
    </xf>
    <xf numFmtId="0" fontId="0" fillId="3" borderId="42" xfId="0" applyFill="1" applyBorder="1" applyAlignment="1">
      <alignment vertical="center"/>
    </xf>
    <xf numFmtId="3" fontId="0" fillId="3" borderId="62" xfId="0" applyNumberFormat="1" applyFill="1" applyBorder="1" applyAlignment="1">
      <alignment vertical="center"/>
    </xf>
    <xf numFmtId="3" fontId="0" fillId="3" borderId="15" xfId="0" applyNumberFormat="1" applyFill="1" applyBorder="1" applyAlignment="1">
      <alignment vertical="center"/>
    </xf>
    <xf numFmtId="3" fontId="0" fillId="3" borderId="15" xfId="0" applyNumberFormat="1" applyFill="1" applyBorder="1" applyAlignment="1">
      <alignment horizontal="right" vertical="center"/>
    </xf>
    <xf numFmtId="3" fontId="0" fillId="3" borderId="16" xfId="0" applyNumberFormat="1" applyFill="1" applyBorder="1" applyAlignment="1">
      <alignment horizontal="right" vertical="center"/>
    </xf>
    <xf numFmtId="3" fontId="0" fillId="3" borderId="42" xfId="0" applyNumberFormat="1" applyFill="1" applyBorder="1" applyAlignment="1">
      <alignment horizontal="right" vertical="center"/>
    </xf>
    <xf numFmtId="3" fontId="0" fillId="3" borderId="16" xfId="0" applyNumberFormat="1" applyFill="1" applyBorder="1" applyAlignment="1">
      <alignment vertical="center"/>
    </xf>
    <xf numFmtId="3" fontId="0" fillId="3" borderId="42" xfId="0" applyNumberFormat="1" applyFill="1" applyBorder="1" applyAlignment="1">
      <alignment vertical="center"/>
    </xf>
    <xf numFmtId="3" fontId="4" fillId="3" borderId="2" xfId="0" applyNumberFormat="1" applyFont="1" applyFill="1" applyBorder="1" applyAlignment="1">
      <alignment horizontal="right" vertical="center"/>
    </xf>
    <xf numFmtId="0" fontId="0" fillId="3" borderId="15" xfId="0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" fillId="4" borderId="63" xfId="0" applyFont="1" applyFill="1" applyBorder="1" applyAlignment="1">
      <alignment horizontal="center" vertical="center"/>
    </xf>
    <xf numFmtId="0" fontId="48" fillId="10" borderId="69" xfId="0" applyFont="1" applyFill="1" applyBorder="1" applyAlignment="1">
      <alignment horizontal="center" vertical="center"/>
    </xf>
    <xf numFmtId="0" fontId="48" fillId="10" borderId="71" xfId="0" applyFont="1" applyFill="1" applyBorder="1" applyAlignment="1">
      <alignment horizontal="center" vertical="center"/>
    </xf>
    <xf numFmtId="184" fontId="48" fillId="8" borderId="74" xfId="27" applyNumberFormat="1" applyFont="1" applyFill="1" applyBorder="1" applyAlignment="1">
      <alignment vertical="center"/>
    </xf>
    <xf numFmtId="184" fontId="48" fillId="3" borderId="74" xfId="27" applyNumberFormat="1" applyFont="1" applyFill="1" applyBorder="1" applyAlignment="1">
      <alignment horizontal="right" vertical="center"/>
    </xf>
    <xf numFmtId="184" fontId="48" fillId="10" borderId="74" xfId="27" applyNumberFormat="1" applyFont="1" applyFill="1" applyBorder="1" applyAlignment="1">
      <alignment horizontal="right" vertical="center"/>
    </xf>
    <xf numFmtId="176" fontId="48" fillId="10" borderId="77" xfId="27" applyFont="1" applyFill="1" applyBorder="1" applyAlignment="1">
      <alignment vertical="center"/>
    </xf>
    <xf numFmtId="0" fontId="6" fillId="4" borderId="63" xfId="0" applyFont="1" applyFill="1" applyBorder="1" applyAlignment="1">
      <alignment horizontal="center" vertical="center"/>
    </xf>
    <xf numFmtId="0" fontId="54" fillId="0" borderId="0" xfId="61" applyFont="1" applyFill="1" applyAlignment="1">
      <alignment horizontal="center"/>
    </xf>
    <xf numFmtId="0" fontId="49" fillId="10" borderId="41" xfId="0" applyFont="1" applyFill="1" applyBorder="1" applyAlignment="1">
      <alignment vertical="center"/>
    </xf>
    <xf numFmtId="0" fontId="0" fillId="3" borderId="85" xfId="0" applyFill="1" applyBorder="1" applyAlignment="1">
      <alignment horizontal="distributed" vertical="center"/>
    </xf>
    <xf numFmtId="0" fontId="1" fillId="4" borderId="86" xfId="0" applyFont="1" applyFill="1" applyBorder="1" applyAlignment="1">
      <alignment horizontal="center" vertical="center"/>
    </xf>
    <xf numFmtId="0" fontId="1" fillId="4" borderId="87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88" xfId="0" applyFont="1" applyFill="1" applyBorder="1" applyAlignment="1">
      <alignment horizontal="center" vertical="center"/>
    </xf>
    <xf numFmtId="0" fontId="1" fillId="3" borderId="89" xfId="0" applyFont="1" applyFill="1" applyBorder="1" applyAlignment="1">
      <alignment vertical="center"/>
    </xf>
    <xf numFmtId="0" fontId="0" fillId="3" borderId="90" xfId="0" applyFill="1" applyBorder="1" applyAlignment="1">
      <alignment vertical="center"/>
    </xf>
    <xf numFmtId="0" fontId="0" fillId="3" borderId="38" xfId="0" applyFill="1" applyBorder="1" applyAlignment="1">
      <alignment vertical="center"/>
    </xf>
    <xf numFmtId="0" fontId="0" fillId="3" borderId="39" xfId="0" applyFill="1" applyBorder="1" applyAlignment="1">
      <alignment vertical="center"/>
    </xf>
    <xf numFmtId="0" fontId="0" fillId="3" borderId="89" xfId="0" applyFill="1" applyBorder="1" applyAlignment="1">
      <alignment vertical="center"/>
    </xf>
    <xf numFmtId="0" fontId="0" fillId="3" borderId="49" xfId="0" applyFill="1" applyBorder="1" applyAlignment="1">
      <alignment vertical="center"/>
    </xf>
    <xf numFmtId="0" fontId="0" fillId="3" borderId="92" xfId="0" applyFill="1" applyBorder="1" applyAlignment="1">
      <alignment vertical="center"/>
    </xf>
    <xf numFmtId="0" fontId="0" fillId="5" borderId="85" xfId="0" applyFill="1" applyBorder="1" applyAlignment="1">
      <alignment horizontal="center" vertical="center"/>
    </xf>
    <xf numFmtId="0" fontId="0" fillId="3" borderId="94" xfId="0" applyFill="1" applyBorder="1" applyAlignment="1">
      <alignment vertical="center"/>
    </xf>
    <xf numFmtId="0" fontId="0" fillId="3" borderId="85" xfId="0" applyFill="1" applyBorder="1" applyAlignment="1">
      <alignment vertical="center"/>
    </xf>
    <xf numFmtId="0" fontId="0" fillId="0" borderId="40" xfId="0" applyFill="1" applyBorder="1" applyAlignment="1">
      <alignment horizontal="center" vertical="center"/>
    </xf>
    <xf numFmtId="0" fontId="4" fillId="4" borderId="86" xfId="0" applyNumberFormat="1" applyFont="1" applyFill="1" applyBorder="1" applyAlignment="1">
      <alignment horizontal="center" vertical="center"/>
    </xf>
    <xf numFmtId="0" fontId="1" fillId="4" borderId="86" xfId="0" applyNumberFormat="1" applyFont="1" applyFill="1" applyBorder="1" applyAlignment="1">
      <alignment horizontal="center" vertical="center"/>
    </xf>
    <xf numFmtId="0" fontId="1" fillId="3" borderId="89" xfId="0" quotePrefix="1" applyFont="1" applyFill="1" applyBorder="1" applyAlignment="1">
      <alignment horizontal="center" vertical="center"/>
    </xf>
    <xf numFmtId="0" fontId="0" fillId="3" borderId="90" xfId="0" applyFill="1" applyBorder="1" applyAlignment="1">
      <alignment horizontal="right" vertical="center"/>
    </xf>
    <xf numFmtId="0" fontId="0" fillId="3" borderId="38" xfId="0" applyFill="1" applyBorder="1" applyAlignment="1">
      <alignment horizontal="right" vertical="center"/>
    </xf>
    <xf numFmtId="0" fontId="4" fillId="3" borderId="38" xfId="0" quotePrefix="1" applyFont="1" applyFill="1" applyBorder="1" applyAlignment="1">
      <alignment horizontal="right" vertical="center"/>
    </xf>
    <xf numFmtId="0" fontId="4" fillId="3" borderId="38" xfId="0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right" vertical="center"/>
    </xf>
    <xf numFmtId="0" fontId="1" fillId="3" borderId="89" xfId="0" quotePrefix="1" applyFont="1" applyFill="1" applyBorder="1" applyAlignment="1">
      <alignment horizontal="right" vertical="center"/>
    </xf>
    <xf numFmtId="0" fontId="4" fillId="3" borderId="96" xfId="0" applyFont="1" applyFill="1" applyBorder="1" applyAlignment="1">
      <alignment horizontal="right" vertical="center"/>
    </xf>
    <xf numFmtId="0" fontId="4" fillId="3" borderId="90" xfId="0" applyFont="1" applyFill="1" applyBorder="1" applyAlignment="1">
      <alignment horizontal="right" vertical="center"/>
    </xf>
    <xf numFmtId="0" fontId="4" fillId="3" borderId="49" xfId="0" applyFont="1" applyFill="1" applyBorder="1" applyAlignment="1">
      <alignment horizontal="right" vertical="center"/>
    </xf>
    <xf numFmtId="0" fontId="4" fillId="3" borderId="38" xfId="0" applyFont="1" applyFill="1" applyBorder="1" applyAlignment="1">
      <alignment vertical="center"/>
    </xf>
    <xf numFmtId="0" fontId="4" fillId="3" borderId="49" xfId="0" applyFont="1" applyFill="1" applyBorder="1" applyAlignment="1">
      <alignment vertical="center"/>
    </xf>
    <xf numFmtId="0" fontId="4" fillId="3" borderId="92" xfId="0" applyFont="1" applyFill="1" applyBorder="1" applyAlignment="1">
      <alignment horizontal="right" vertical="center"/>
    </xf>
    <xf numFmtId="0" fontId="4" fillId="5" borderId="94" xfId="0" applyNumberFormat="1" applyFont="1" applyFill="1" applyBorder="1" applyAlignment="1">
      <alignment horizontal="center" vertical="center"/>
    </xf>
    <xf numFmtId="0" fontId="0" fillId="0" borderId="40" xfId="0" applyNumberFormat="1" applyFill="1" applyBorder="1" applyAlignment="1">
      <alignment horizontal="center" vertical="center"/>
    </xf>
    <xf numFmtId="0" fontId="6" fillId="4" borderId="86" xfId="0" applyFont="1" applyFill="1" applyBorder="1" applyAlignment="1">
      <alignment horizontal="center" vertical="center"/>
    </xf>
    <xf numFmtId="0" fontId="6" fillId="4" borderId="87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88" xfId="0" applyFont="1" applyFill="1" applyBorder="1" applyAlignment="1">
      <alignment horizontal="center" vertical="center"/>
    </xf>
    <xf numFmtId="0" fontId="6" fillId="3" borderId="89" xfId="0" applyFont="1" applyFill="1" applyBorder="1" applyAlignment="1">
      <alignment horizontal="distributed" vertical="center"/>
    </xf>
    <xf numFmtId="0" fontId="6" fillId="3" borderId="89" xfId="0" quotePrefix="1" applyFont="1" applyFill="1" applyBorder="1" applyAlignment="1">
      <alignment horizontal="left" vertical="center"/>
    </xf>
    <xf numFmtId="0" fontId="5" fillId="3" borderId="89" xfId="0" applyFont="1" applyFill="1" applyBorder="1" applyAlignment="1">
      <alignment horizontal="center" vertical="center"/>
    </xf>
    <xf numFmtId="0" fontId="5" fillId="3" borderId="9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5" fillId="3" borderId="89" xfId="0" applyFont="1" applyFill="1" applyBorder="1" applyAlignment="1">
      <alignment horizontal="distributed" vertical="center"/>
    </xf>
    <xf numFmtId="0" fontId="5" fillId="3" borderId="49" xfId="0" applyFont="1" applyFill="1" applyBorder="1" applyAlignment="1">
      <alignment horizontal="right" vertical="center"/>
    </xf>
    <xf numFmtId="0" fontId="6" fillId="3" borderId="89" xfId="0" quotePrefix="1" applyFont="1" applyFill="1" applyBorder="1" applyAlignment="1">
      <alignment horizontal="distributed" vertical="center"/>
    </xf>
    <xf numFmtId="0" fontId="5" fillId="3" borderId="89" xfId="0" applyFont="1" applyFill="1" applyBorder="1" applyAlignment="1">
      <alignment horizontal="right" vertical="center"/>
    </xf>
    <xf numFmtId="0" fontId="5" fillId="3" borderId="92" xfId="0" applyFont="1" applyFill="1" applyBorder="1" applyAlignment="1">
      <alignment horizontal="right" vertical="center"/>
    </xf>
    <xf numFmtId="0" fontId="5" fillId="3" borderId="85" xfId="0" applyFont="1" applyFill="1" applyBorder="1" applyAlignment="1">
      <alignment horizontal="distributed" vertical="center"/>
    </xf>
    <xf numFmtId="0" fontId="5" fillId="3" borderId="94" xfId="0" applyFont="1" applyFill="1" applyBorder="1" applyAlignment="1">
      <alignment horizontal="center" vertical="center"/>
    </xf>
    <xf numFmtId="0" fontId="5" fillId="3" borderId="85" xfId="0" applyFont="1" applyFill="1" applyBorder="1" applyAlignment="1">
      <alignment vertical="center"/>
    </xf>
    <xf numFmtId="3" fontId="1" fillId="3" borderId="31" xfId="0" applyNumberFormat="1" applyFont="1" applyFill="1" applyBorder="1" applyAlignment="1">
      <alignment horizontal="distributed" vertical="center"/>
    </xf>
    <xf numFmtId="0" fontId="5" fillId="3" borderId="98" xfId="0" applyFont="1" applyFill="1" applyBorder="1" applyAlignment="1">
      <alignment horizontal="right" vertical="center"/>
    </xf>
    <xf numFmtId="0" fontId="5" fillId="3" borderId="99" xfId="0" applyFont="1" applyFill="1" applyBorder="1" applyAlignment="1">
      <alignment horizontal="right" vertical="center"/>
    </xf>
    <xf numFmtId="0" fontId="4" fillId="4" borderId="100" xfId="0" applyFont="1" applyFill="1" applyBorder="1" applyAlignment="1">
      <alignment horizontal="center" vertical="center"/>
    </xf>
    <xf numFmtId="0" fontId="4" fillId="4" borderId="100" xfId="0" applyNumberFormat="1" applyFont="1" applyFill="1" applyBorder="1" applyAlignment="1">
      <alignment horizontal="center" vertical="center"/>
    </xf>
    <xf numFmtId="0" fontId="1" fillId="3" borderId="90" xfId="0" quotePrefix="1" applyFont="1" applyFill="1" applyBorder="1" applyAlignment="1">
      <alignment horizontal="center" vertical="center"/>
    </xf>
    <xf numFmtId="0" fontId="0" fillId="3" borderId="60" xfId="0" applyFill="1" applyBorder="1" applyAlignment="1">
      <alignment vertical="center"/>
    </xf>
    <xf numFmtId="0" fontId="1" fillId="3" borderId="38" xfId="0" quotePrefix="1" applyFont="1" applyFill="1" applyBorder="1" applyAlignment="1">
      <alignment horizontal="center" vertical="center"/>
    </xf>
    <xf numFmtId="0" fontId="20" fillId="3" borderId="49" xfId="0" applyFont="1" applyFill="1" applyBorder="1" applyAlignment="1">
      <alignment vertical="center"/>
    </xf>
    <xf numFmtId="0" fontId="1" fillId="3" borderId="38" xfId="0" applyFont="1" applyFill="1" applyBorder="1" applyAlignment="1">
      <alignment vertical="center"/>
    </xf>
    <xf numFmtId="0" fontId="1" fillId="3" borderId="101" xfId="0" applyFont="1" applyFill="1" applyBorder="1" applyAlignment="1">
      <alignment vertical="center"/>
    </xf>
    <xf numFmtId="0" fontId="1" fillId="3" borderId="49" xfId="0" applyFont="1" applyFill="1" applyBorder="1" applyAlignment="1">
      <alignment vertical="center"/>
    </xf>
    <xf numFmtId="0" fontId="0" fillId="3" borderId="101" xfId="0" applyFill="1" applyBorder="1" applyAlignment="1">
      <alignment vertical="center"/>
    </xf>
    <xf numFmtId="0" fontId="1" fillId="3" borderId="60" xfId="0" quotePrefix="1" applyFont="1" applyFill="1" applyBorder="1" applyAlignment="1">
      <alignment horizontal="center" vertical="center"/>
    </xf>
    <xf numFmtId="0" fontId="4" fillId="3" borderId="60" xfId="0" quotePrefix="1" applyFont="1" applyFill="1" applyBorder="1" applyAlignment="1">
      <alignment horizontal="right" vertical="center"/>
    </xf>
    <xf numFmtId="0" fontId="1" fillId="3" borderId="38" xfId="0" quotePrefix="1" applyFont="1" applyFill="1" applyBorder="1" applyAlignment="1">
      <alignment vertical="center"/>
    </xf>
    <xf numFmtId="0" fontId="1" fillId="3" borderId="49" xfId="0" quotePrefix="1" applyFont="1" applyFill="1" applyBorder="1" applyAlignment="1">
      <alignment horizontal="right" vertical="center"/>
    </xf>
    <xf numFmtId="0" fontId="0" fillId="3" borderId="49" xfId="0" applyFill="1" applyBorder="1" applyAlignment="1">
      <alignment horizontal="right" vertical="center"/>
    </xf>
    <xf numFmtId="0" fontId="1" fillId="3" borderId="104" xfId="0" applyFont="1" applyFill="1" applyBorder="1" applyAlignment="1">
      <alignment vertical="center"/>
    </xf>
    <xf numFmtId="0" fontId="34" fillId="4" borderId="106" xfId="0" applyFont="1" applyFill="1" applyBorder="1" applyAlignment="1">
      <alignment horizontal="center" vertical="center"/>
    </xf>
    <xf numFmtId="0" fontId="4" fillId="4" borderId="40" xfId="0" applyNumberFormat="1" applyFont="1" applyFill="1" applyBorder="1" applyAlignment="1">
      <alignment horizontal="center" vertical="center"/>
    </xf>
    <xf numFmtId="0" fontId="4" fillId="4" borderId="86" xfId="0" applyFont="1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distributed" vertical="center"/>
    </xf>
    <xf numFmtId="0" fontId="0" fillId="3" borderId="101" xfId="0" applyFill="1" applyBorder="1" applyAlignment="1">
      <alignment horizontal="right" vertical="center"/>
    </xf>
    <xf numFmtId="0" fontId="0" fillId="3" borderId="101" xfId="0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/>
    </xf>
    <xf numFmtId="0" fontId="4" fillId="0" borderId="106" xfId="0" applyNumberFormat="1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101" xfId="0" applyFont="1" applyFill="1" applyBorder="1" applyAlignment="1">
      <alignment horizontal="center" vertical="center"/>
    </xf>
    <xf numFmtId="0" fontId="4" fillId="3" borderId="90" xfId="0" applyFont="1" applyFill="1" applyBorder="1" applyAlignment="1">
      <alignment horizontal="distributed" vertical="center"/>
    </xf>
    <xf numFmtId="0" fontId="1" fillId="3" borderId="89" xfId="0" applyFont="1" applyFill="1" applyBorder="1" applyAlignment="1">
      <alignment horizontal="center" vertical="center"/>
    </xf>
    <xf numFmtId="0" fontId="1" fillId="3" borderId="89" xfId="0" quotePrefix="1" applyFont="1" applyFill="1" applyBorder="1" applyAlignment="1">
      <alignment vertical="center"/>
    </xf>
    <xf numFmtId="0" fontId="4" fillId="3" borderId="39" xfId="0" applyFont="1" applyFill="1" applyBorder="1" applyAlignment="1">
      <alignment horizontal="center" vertical="center"/>
    </xf>
    <xf numFmtId="0" fontId="1" fillId="3" borderId="49" xfId="0" quotePrefix="1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right" vertical="center"/>
    </xf>
    <xf numFmtId="0" fontId="57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60" fillId="0" borderId="0" xfId="0" applyFont="1" applyFill="1" applyBorder="1" applyAlignment="1">
      <alignment horizontal="distributed" vertical="center"/>
    </xf>
    <xf numFmtId="0" fontId="56" fillId="0" borderId="0" xfId="0" applyFont="1" applyFill="1" applyBorder="1" applyAlignment="1">
      <alignment horizontal="distributed" vertical="center"/>
    </xf>
    <xf numFmtId="0" fontId="56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left" vertical="center"/>
    </xf>
    <xf numFmtId="0" fontId="59" fillId="0" borderId="0" xfId="0" applyFont="1" applyFill="1" applyBorder="1" applyAlignment="1">
      <alignment horizontal="distributed" vertical="center"/>
    </xf>
    <xf numFmtId="41" fontId="59" fillId="0" borderId="0" xfId="0" applyNumberFormat="1" applyFont="1" applyFill="1" applyBorder="1" applyAlignment="1">
      <alignment horizontal="center" vertical="center"/>
    </xf>
    <xf numFmtId="185" fontId="59" fillId="0" borderId="0" xfId="0" applyNumberFormat="1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right" vertical="center"/>
    </xf>
    <xf numFmtId="0" fontId="56" fillId="0" borderId="0" xfId="0" applyFont="1" applyFill="1" applyBorder="1" applyAlignment="1">
      <alignment horizontal="distributed" vertical="center" indent="1"/>
    </xf>
    <xf numFmtId="41" fontId="56" fillId="0" borderId="0" xfId="0" applyNumberFormat="1" applyFont="1" applyFill="1" applyBorder="1" applyAlignment="1">
      <alignment vertical="center"/>
    </xf>
    <xf numFmtId="185" fontId="56" fillId="0" borderId="0" xfId="0" applyNumberFormat="1" applyFont="1" applyFill="1" applyBorder="1" applyAlignment="1">
      <alignment horizontal="center" vertical="center"/>
    </xf>
    <xf numFmtId="0" fontId="56" fillId="0" borderId="109" xfId="0" applyFont="1" applyFill="1" applyBorder="1" applyAlignment="1">
      <alignment horizontal="left" vertical="center"/>
    </xf>
    <xf numFmtId="0" fontId="56" fillId="0" borderId="110" xfId="0" applyFont="1" applyFill="1" applyBorder="1" applyAlignment="1">
      <alignment horizontal="left" vertical="center"/>
    </xf>
    <xf numFmtId="0" fontId="56" fillId="0" borderId="101" xfId="0" applyFont="1" applyFill="1" applyBorder="1" applyAlignment="1">
      <alignment horizontal="left" vertical="center"/>
    </xf>
    <xf numFmtId="0" fontId="57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vertical="center"/>
    </xf>
    <xf numFmtId="0" fontId="56" fillId="0" borderId="111" xfId="0" applyFont="1" applyFill="1" applyBorder="1" applyAlignment="1">
      <alignment horizontal="left" vertical="center"/>
    </xf>
    <xf numFmtId="0" fontId="56" fillId="0" borderId="112" xfId="0" applyFont="1" applyFill="1" applyBorder="1" applyAlignment="1">
      <alignment horizontal="left" vertical="center"/>
    </xf>
    <xf numFmtId="0" fontId="56" fillId="0" borderId="113" xfId="0" applyFont="1" applyFill="1" applyBorder="1" applyAlignment="1">
      <alignment horizontal="left" vertical="center"/>
    </xf>
    <xf numFmtId="0" fontId="56" fillId="0" borderId="114" xfId="0" applyFont="1" applyFill="1" applyBorder="1" applyAlignment="1">
      <alignment horizontal="left" vertical="center"/>
    </xf>
    <xf numFmtId="0" fontId="56" fillId="0" borderId="115" xfId="0" applyFont="1" applyFill="1" applyBorder="1" applyAlignment="1">
      <alignment horizontal="left" vertical="center"/>
    </xf>
    <xf numFmtId="0" fontId="48" fillId="5" borderId="116" xfId="61" applyFont="1" applyFill="1" applyBorder="1" applyAlignment="1">
      <alignment vertical="center"/>
    </xf>
    <xf numFmtId="0" fontId="49" fillId="5" borderId="117" xfId="61" applyFont="1" applyFill="1" applyBorder="1" applyAlignment="1">
      <alignment vertical="center"/>
    </xf>
    <xf numFmtId="0" fontId="48" fillId="5" borderId="117" xfId="61" applyFont="1" applyFill="1" applyBorder="1" applyAlignment="1">
      <alignment horizontal="left" vertical="center"/>
    </xf>
    <xf numFmtId="0" fontId="48" fillId="5" borderId="117" xfId="61" applyFont="1" applyFill="1" applyBorder="1" applyAlignment="1">
      <alignment vertical="center"/>
    </xf>
    <xf numFmtId="0" fontId="48" fillId="5" borderId="118" xfId="61" applyFont="1" applyFill="1" applyBorder="1" applyAlignment="1">
      <alignment vertical="center"/>
    </xf>
    <xf numFmtId="0" fontId="68" fillId="5" borderId="118" xfId="61" applyFont="1" applyFill="1" applyBorder="1" applyAlignment="1">
      <alignment vertical="center"/>
    </xf>
    <xf numFmtId="0" fontId="49" fillId="5" borderId="116" xfId="61" applyFont="1" applyFill="1" applyBorder="1" applyAlignment="1">
      <alignment vertical="center"/>
    </xf>
    <xf numFmtId="0" fontId="70" fillId="5" borderId="117" xfId="61" applyFont="1" applyFill="1" applyBorder="1" applyAlignment="1">
      <alignment vertical="center"/>
    </xf>
    <xf numFmtId="0" fontId="49" fillId="5" borderId="118" xfId="61" applyFont="1" applyFill="1" applyBorder="1" applyAlignment="1">
      <alignment vertical="center"/>
    </xf>
    <xf numFmtId="0" fontId="52" fillId="0" borderId="0" xfId="61" applyFont="1" applyAlignment="1"/>
    <xf numFmtId="0" fontId="75" fillId="0" borderId="0" xfId="61" applyFont="1"/>
    <xf numFmtId="0" fontId="67" fillId="13" borderId="118" xfId="61" applyFont="1" applyFill="1" applyBorder="1" applyAlignment="1">
      <alignment vertical="center"/>
    </xf>
    <xf numFmtId="0" fontId="3" fillId="5" borderId="56" xfId="62" applyFill="1" applyBorder="1" applyAlignment="1" applyProtection="1">
      <alignment vertical="center"/>
    </xf>
    <xf numFmtId="0" fontId="3" fillId="5" borderId="4" xfId="62" applyFill="1" applyBorder="1" applyAlignment="1" applyProtection="1">
      <alignment vertical="center"/>
    </xf>
    <xf numFmtId="0" fontId="3" fillId="5" borderId="4" xfId="62" applyFill="1" applyBorder="1" applyAlignment="1">
      <alignment vertical="center"/>
    </xf>
    <xf numFmtId="0" fontId="3" fillId="5" borderId="59" xfId="62" applyFill="1" applyBorder="1" applyAlignment="1" applyProtection="1">
      <alignment vertical="center"/>
    </xf>
    <xf numFmtId="0" fontId="77" fillId="5" borderId="116" xfId="61" applyFont="1" applyFill="1" applyBorder="1" applyAlignment="1">
      <alignment vertical="center"/>
    </xf>
    <xf numFmtId="0" fontId="77" fillId="5" borderId="117" xfId="61" applyFont="1" applyFill="1" applyBorder="1" applyAlignment="1">
      <alignment vertical="center"/>
    </xf>
    <xf numFmtId="0" fontId="74" fillId="3" borderId="109" xfId="62" applyFont="1" applyFill="1" applyBorder="1" applyAlignment="1" applyProtection="1">
      <alignment vertical="center"/>
    </xf>
    <xf numFmtId="0" fontId="3" fillId="3" borderId="110" xfId="62" applyFill="1" applyBorder="1" applyAlignment="1" applyProtection="1">
      <alignment vertical="center"/>
    </xf>
    <xf numFmtId="0" fontId="3" fillId="3" borderId="119" xfId="62" applyFill="1" applyBorder="1" applyAlignment="1" applyProtection="1">
      <alignment vertical="center"/>
    </xf>
    <xf numFmtId="0" fontId="3" fillId="3" borderId="101" xfId="62" applyFill="1" applyBorder="1" applyAlignment="1" applyProtection="1">
      <alignment vertical="center"/>
    </xf>
    <xf numFmtId="0" fontId="3" fillId="3" borderId="0" xfId="62" applyFill="1" applyBorder="1" applyAlignment="1" applyProtection="1">
      <alignment vertical="center"/>
    </xf>
    <xf numFmtId="14" fontId="3" fillId="3" borderId="0" xfId="62" applyNumberFormat="1" applyFill="1" applyBorder="1" applyAlignment="1" applyProtection="1">
      <alignment vertical="center"/>
    </xf>
    <xf numFmtId="0" fontId="3" fillId="3" borderId="120" xfId="62" applyFill="1" applyBorder="1" applyAlignment="1" applyProtection="1">
      <alignment vertical="center"/>
    </xf>
    <xf numFmtId="14" fontId="39" fillId="3" borderId="0" xfId="62" applyNumberFormat="1" applyFont="1" applyFill="1" applyBorder="1" applyAlignment="1" applyProtection="1">
      <alignment vertical="center"/>
    </xf>
    <xf numFmtId="14" fontId="3" fillId="3" borderId="121" xfId="62" applyNumberFormat="1" applyFont="1" applyFill="1" applyBorder="1" applyAlignment="1" applyProtection="1">
      <alignment horizontal="center" vertical="center"/>
    </xf>
    <xf numFmtId="0" fontId="66" fillId="3" borderId="121" xfId="62" applyFont="1" applyFill="1" applyBorder="1" applyAlignment="1" applyProtection="1">
      <alignment horizontal="center" vertical="center"/>
    </xf>
    <xf numFmtId="0" fontId="42" fillId="3" borderId="101" xfId="62" applyFont="1" applyFill="1" applyBorder="1" applyAlignment="1" applyProtection="1">
      <alignment vertical="center"/>
    </xf>
    <xf numFmtId="0" fontId="40" fillId="3" borderId="122" xfId="62" applyFont="1" applyFill="1" applyBorder="1" applyAlignment="1" applyProtection="1">
      <alignment horizontal="center" vertical="center"/>
    </xf>
    <xf numFmtId="14" fontId="47" fillId="3" borderId="123" xfId="62" applyNumberFormat="1" applyFont="1" applyFill="1" applyBorder="1" applyAlignment="1" applyProtection="1">
      <alignment horizontal="center" vertical="center"/>
      <protection locked="0"/>
    </xf>
    <xf numFmtId="14" fontId="41" fillId="3" borderId="0" xfId="62" applyNumberFormat="1" applyFont="1" applyFill="1" applyBorder="1" applyAlignment="1" applyProtection="1">
      <alignment horizontal="center" vertical="center"/>
    </xf>
    <xf numFmtId="0" fontId="41" fillId="3" borderId="123" xfId="62" applyNumberFormat="1" applyFont="1" applyFill="1" applyBorder="1" applyAlignment="1" applyProtection="1">
      <alignment horizontal="center" vertical="center"/>
      <protection locked="0"/>
    </xf>
    <xf numFmtId="0" fontId="42" fillId="3" borderId="0" xfId="62" applyFont="1" applyFill="1" applyBorder="1" applyAlignment="1" applyProtection="1">
      <alignment vertical="center"/>
    </xf>
    <xf numFmtId="0" fontId="42" fillId="3" borderId="120" xfId="62" applyFont="1" applyFill="1" applyBorder="1" applyAlignment="1" applyProtection="1">
      <alignment vertical="center"/>
    </xf>
    <xf numFmtId="0" fontId="43" fillId="3" borderId="0" xfId="62" applyFont="1" applyFill="1" applyBorder="1" applyAlignment="1" applyProtection="1">
      <alignment vertical="center"/>
    </xf>
    <xf numFmtId="0" fontId="44" fillId="3" borderId="0" xfId="62" applyFont="1" applyFill="1" applyBorder="1" applyAlignment="1" applyProtection="1">
      <alignment horizontal="center" vertical="center"/>
    </xf>
    <xf numFmtId="0" fontId="32" fillId="3" borderId="0" xfId="62" applyFont="1" applyFill="1" applyBorder="1" applyAlignment="1" applyProtection="1">
      <alignment vertical="center"/>
    </xf>
    <xf numFmtId="0" fontId="3" fillId="3" borderId="10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3" borderId="120" xfId="0" applyFont="1" applyFill="1" applyBorder="1" applyAlignment="1" applyProtection="1">
      <alignment vertical="center"/>
    </xf>
    <xf numFmtId="3" fontId="0" fillId="3" borderId="124" xfId="0" applyNumberFormat="1" applyFill="1" applyBorder="1" applyAlignment="1">
      <alignment horizontal="center" vertical="center"/>
    </xf>
    <xf numFmtId="3" fontId="0" fillId="3" borderId="31" xfId="0" applyNumberFormat="1" applyFill="1" applyBorder="1" applyAlignment="1">
      <alignment horizontal="distributed" vertical="center"/>
    </xf>
    <xf numFmtId="3" fontId="0" fillId="3" borderId="98" xfId="0" applyNumberFormat="1" applyFill="1" applyBorder="1" applyAlignment="1">
      <alignment horizontal="center" vertical="center"/>
    </xf>
    <xf numFmtId="0" fontId="5" fillId="3" borderId="101" xfId="0" applyFont="1" applyFill="1" applyBorder="1" applyAlignment="1">
      <alignment horizontal="right" vertical="center"/>
    </xf>
    <xf numFmtId="0" fontId="5" fillId="3" borderId="19" xfId="0" applyFont="1" applyFill="1" applyBorder="1" applyAlignment="1">
      <alignment horizontal="distributed" vertical="center"/>
    </xf>
    <xf numFmtId="0" fontId="6" fillId="3" borderId="125" xfId="0" applyFont="1" applyFill="1" applyBorder="1" applyAlignment="1">
      <alignment horizontal="distributed" vertical="center"/>
    </xf>
    <xf numFmtId="0" fontId="6" fillId="3" borderId="98" xfId="0" applyFont="1" applyFill="1" applyBorder="1" applyAlignment="1">
      <alignment horizontal="distributed" vertical="center"/>
    </xf>
    <xf numFmtId="0" fontId="6" fillId="3" borderId="99" xfId="0" applyFont="1" applyFill="1" applyBorder="1" applyAlignment="1">
      <alignment horizontal="distributed" vertical="center"/>
    </xf>
    <xf numFmtId="0" fontId="6" fillId="3" borderId="13" xfId="0" applyFont="1" applyFill="1" applyBorder="1" applyAlignment="1">
      <alignment horizontal="distributed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center" vertical="center"/>
    </xf>
    <xf numFmtId="3" fontId="1" fillId="3" borderId="10" xfId="0" applyNumberFormat="1" applyFont="1" applyFill="1" applyBorder="1" applyAlignment="1">
      <alignment horizontal="distributed" vertical="center"/>
    </xf>
    <xf numFmtId="0" fontId="18" fillId="3" borderId="21" xfId="0" applyNumberFormat="1" applyFont="1" applyFill="1" applyBorder="1" applyAlignment="1">
      <alignment horizontal="right" vertical="center"/>
    </xf>
    <xf numFmtId="0" fontId="18" fillId="3" borderId="13" xfId="0" applyFont="1" applyFill="1" applyBorder="1" applyAlignment="1">
      <alignment horizontal="distributed" vertical="center"/>
    </xf>
    <xf numFmtId="0" fontId="4" fillId="8" borderId="10" xfId="0" applyFont="1" applyFill="1" applyBorder="1" applyAlignment="1">
      <alignment horizontal="center" vertical="center"/>
    </xf>
    <xf numFmtId="0" fontId="1" fillId="3" borderId="90" xfId="0" applyFont="1" applyFill="1" applyBorder="1" applyAlignment="1">
      <alignment horizontal="center" vertical="center"/>
    </xf>
    <xf numFmtId="0" fontId="6" fillId="3" borderId="62" xfId="0" applyFont="1" applyFill="1" applyBorder="1" applyAlignment="1">
      <alignment horizontal="distributed" vertical="center"/>
    </xf>
    <xf numFmtId="0" fontId="6" fillId="3" borderId="15" xfId="0" applyFont="1" applyFill="1" applyBorder="1" applyAlignment="1">
      <alignment horizontal="distributed" vertical="center"/>
    </xf>
    <xf numFmtId="0" fontId="6" fillId="3" borderId="42" xfId="0" applyFont="1" applyFill="1" applyBorder="1" applyAlignment="1">
      <alignment horizontal="distributed" vertical="center"/>
    </xf>
    <xf numFmtId="3" fontId="1" fillId="3" borderId="125" xfId="0" applyNumberFormat="1" applyFont="1" applyFill="1" applyBorder="1" applyAlignment="1">
      <alignment vertical="center"/>
    </xf>
    <xf numFmtId="3" fontId="1" fillId="3" borderId="25" xfId="0" applyNumberFormat="1" applyFont="1" applyFill="1" applyBorder="1" applyAlignment="1">
      <alignment horizontal="distributed" vertical="center"/>
    </xf>
    <xf numFmtId="0" fontId="1" fillId="8" borderId="30" xfId="0" applyNumberFormat="1" applyFont="1" applyFill="1" applyBorder="1" applyAlignment="1">
      <alignment horizontal="center" vertical="center"/>
    </xf>
    <xf numFmtId="3" fontId="1" fillId="3" borderId="98" xfId="0" applyNumberFormat="1" applyFont="1" applyFill="1" applyBorder="1" applyAlignment="1">
      <alignment vertical="center"/>
    </xf>
    <xf numFmtId="0" fontId="1" fillId="8" borderId="14" xfId="0" applyNumberFormat="1" applyFont="1" applyFill="1" applyBorder="1" applyAlignment="1">
      <alignment horizontal="center" vertical="center"/>
    </xf>
    <xf numFmtId="3" fontId="1" fillId="3" borderId="99" xfId="0" applyNumberFormat="1" applyFont="1" applyFill="1" applyBorder="1" applyAlignment="1">
      <alignment vertical="center"/>
    </xf>
    <xf numFmtId="3" fontId="1" fillId="3" borderId="23" xfId="0" applyNumberFormat="1" applyFont="1" applyFill="1" applyBorder="1" applyAlignment="1">
      <alignment horizontal="distributed" vertical="center"/>
    </xf>
    <xf numFmtId="0" fontId="1" fillId="0" borderId="2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 shrinkToFit="1"/>
    </xf>
    <xf numFmtId="3" fontId="0" fillId="5" borderId="0" xfId="0" applyNumberFormat="1" applyFill="1" applyAlignment="1">
      <alignment vertical="center" shrinkToFit="1"/>
    </xf>
    <xf numFmtId="3" fontId="1" fillId="5" borderId="0" xfId="0" applyNumberFormat="1" applyFont="1" applyFill="1" applyAlignment="1">
      <alignment vertical="center" shrinkToFit="1"/>
    </xf>
    <xf numFmtId="0" fontId="0" fillId="0" borderId="0" xfId="0" applyAlignment="1">
      <alignment vertical="center" shrinkToFit="1"/>
    </xf>
    <xf numFmtId="176" fontId="0" fillId="0" borderId="0" xfId="0" applyNumberFormat="1" applyAlignment="1">
      <alignment horizontal="right" vertical="center" shrinkToFit="1"/>
    </xf>
    <xf numFmtId="0" fontId="78" fillId="3" borderId="0" xfId="62" applyFont="1" applyFill="1" applyBorder="1" applyAlignment="1" applyProtection="1">
      <alignment vertical="center"/>
    </xf>
    <xf numFmtId="0" fontId="67" fillId="5" borderId="117" xfId="61" applyFont="1" applyFill="1" applyBorder="1" applyAlignment="1">
      <alignment vertical="center"/>
    </xf>
    <xf numFmtId="186" fontId="6" fillId="9" borderId="14" xfId="27" applyNumberFormat="1" applyFont="1" applyFill="1" applyBorder="1" applyAlignment="1">
      <alignment horizontal="right" vertical="center"/>
    </xf>
    <xf numFmtId="186" fontId="1" fillId="9" borderId="3" xfId="27" applyNumberFormat="1" applyFont="1" applyFill="1" applyBorder="1" applyAlignment="1">
      <alignment vertical="center"/>
    </xf>
    <xf numFmtId="186" fontId="1" fillId="9" borderId="63" xfId="27" applyNumberFormat="1" applyFont="1" applyFill="1" applyBorder="1" applyAlignment="1">
      <alignment vertical="center"/>
    </xf>
    <xf numFmtId="186" fontId="4" fillId="2" borderId="12" xfId="27" applyNumberFormat="1" applyFont="1" applyFill="1" applyBorder="1" applyAlignment="1">
      <alignment vertical="center"/>
    </xf>
    <xf numFmtId="186" fontId="4" fillId="0" borderId="80" xfId="27" applyNumberFormat="1" applyFont="1" applyFill="1" applyBorder="1" applyAlignment="1">
      <alignment vertical="center"/>
    </xf>
    <xf numFmtId="186" fontId="4" fillId="2" borderId="14" xfId="27" applyNumberFormat="1" applyFont="1" applyFill="1" applyBorder="1" applyAlignment="1">
      <alignment vertical="center"/>
    </xf>
    <xf numFmtId="186" fontId="4" fillId="0" borderId="65" xfId="27" applyNumberFormat="1" applyFont="1" applyFill="1" applyBorder="1" applyAlignment="1">
      <alignment vertical="center"/>
    </xf>
    <xf numFmtId="186" fontId="4" fillId="2" borderId="65" xfId="27" applyNumberFormat="1" applyFont="1" applyFill="1" applyBorder="1" applyAlignment="1">
      <alignment vertical="center"/>
    </xf>
    <xf numFmtId="186" fontId="4" fillId="2" borderId="18" xfId="27" applyNumberFormat="1" applyFont="1" applyFill="1" applyBorder="1" applyAlignment="1">
      <alignment vertical="center"/>
    </xf>
    <xf numFmtId="186" fontId="4" fillId="0" borderId="68" xfId="27" applyNumberFormat="1" applyFont="1" applyFill="1" applyBorder="1" applyAlignment="1">
      <alignment vertical="center"/>
    </xf>
    <xf numFmtId="186" fontId="4" fillId="0" borderId="14" xfId="27" applyNumberFormat="1" applyFont="1" applyFill="1" applyBorder="1" applyAlignment="1">
      <alignment vertical="center"/>
    </xf>
    <xf numFmtId="186" fontId="4" fillId="0" borderId="24" xfId="27" applyNumberFormat="1" applyFont="1" applyFill="1" applyBorder="1" applyAlignment="1">
      <alignment vertical="center"/>
    </xf>
    <xf numFmtId="186" fontId="4" fillId="0" borderId="66" xfId="27" applyNumberFormat="1" applyFont="1" applyFill="1" applyBorder="1" applyAlignment="1">
      <alignment vertical="center"/>
    </xf>
    <xf numFmtId="186" fontId="1" fillId="0" borderId="30" xfId="27" applyNumberFormat="1" applyFont="1" applyFill="1" applyBorder="1" applyAlignment="1">
      <alignment vertical="center"/>
    </xf>
    <xf numFmtId="186" fontId="1" fillId="0" borderId="64" xfId="27" applyNumberFormat="1" applyFont="1" applyFill="1" applyBorder="1" applyAlignment="1">
      <alignment vertical="center"/>
    </xf>
    <xf numFmtId="186" fontId="4" fillId="2" borderId="20" xfId="27" applyNumberFormat="1" applyFont="1" applyFill="1" applyBorder="1" applyAlignment="1">
      <alignment vertical="center"/>
    </xf>
    <xf numFmtId="186" fontId="4" fillId="0" borderId="81" xfId="27" applyNumberFormat="1" applyFont="1" applyFill="1" applyBorder="1" applyAlignment="1">
      <alignment vertical="center"/>
    </xf>
    <xf numFmtId="186" fontId="1" fillId="9" borderId="3" xfId="27" applyNumberFormat="1" applyFont="1" applyFill="1" applyBorder="1" applyAlignment="1">
      <alignment horizontal="right" vertical="center"/>
    </xf>
    <xf numFmtId="186" fontId="1" fillId="9" borderId="63" xfId="27" applyNumberFormat="1" applyFont="1" applyFill="1" applyBorder="1" applyAlignment="1">
      <alignment horizontal="right" vertical="center"/>
    </xf>
    <xf numFmtId="186" fontId="1" fillId="5" borderId="3" xfId="27" applyNumberFormat="1" applyFont="1" applyFill="1" applyBorder="1" applyAlignment="1">
      <alignment vertical="center"/>
    </xf>
    <xf numFmtId="186" fontId="1" fillId="5" borderId="63" xfId="27" applyNumberFormat="1" applyFont="1" applyFill="1" applyBorder="1" applyAlignment="1">
      <alignment vertical="center"/>
    </xf>
    <xf numFmtId="186" fontId="4" fillId="0" borderId="20" xfId="27" applyNumberFormat="1" applyFont="1" applyFill="1" applyBorder="1" applyAlignment="1">
      <alignment vertical="center"/>
    </xf>
    <xf numFmtId="186" fontId="4" fillId="2" borderId="24" xfId="27" applyNumberFormat="1" applyFont="1" applyFill="1" applyBorder="1" applyAlignment="1">
      <alignment vertical="center"/>
    </xf>
    <xf numFmtId="186" fontId="1" fillId="4" borderId="40" xfId="27" applyNumberFormat="1" applyFont="1" applyFill="1" applyBorder="1" applyAlignment="1">
      <alignment vertical="center"/>
    </xf>
    <xf numFmtId="186" fontId="1" fillId="4" borderId="71" xfId="27" applyNumberFormat="1" applyFont="1" applyFill="1" applyBorder="1" applyAlignment="1">
      <alignment vertical="center"/>
    </xf>
    <xf numFmtId="186" fontId="1" fillId="9" borderId="88" xfId="27" applyNumberFormat="1" applyFont="1" applyFill="1" applyBorder="1" applyAlignment="1">
      <alignment horizontal="right" vertical="center"/>
    </xf>
    <xf numFmtId="186" fontId="4" fillId="0" borderId="12" xfId="27" applyNumberFormat="1" applyFont="1" applyFill="1" applyBorder="1" applyAlignment="1">
      <alignment horizontal="right" vertical="center"/>
    </xf>
    <xf numFmtId="186" fontId="4" fillId="0" borderId="84" xfId="27" applyNumberFormat="1" applyFont="1" applyFill="1" applyBorder="1" applyAlignment="1">
      <alignment horizontal="right" vertical="center"/>
    </xf>
    <xf numFmtId="186" fontId="4" fillId="0" borderId="14" xfId="27" applyNumberFormat="1" applyFont="1" applyFill="1" applyBorder="1" applyAlignment="1">
      <alignment horizontal="right" vertical="center"/>
    </xf>
    <xf numFmtId="186" fontId="4" fillId="0" borderId="82" xfId="27" applyNumberFormat="1" applyFont="1" applyFill="1" applyBorder="1" applyAlignment="1">
      <alignment horizontal="right" vertical="center"/>
    </xf>
    <xf numFmtId="186" fontId="4" fillId="0" borderId="18" xfId="27" applyNumberFormat="1" applyFont="1" applyFill="1" applyBorder="1" applyAlignment="1">
      <alignment horizontal="right" vertical="center"/>
    </xf>
    <xf numFmtId="186" fontId="4" fillId="0" borderId="97" xfId="27" applyNumberFormat="1" applyFont="1" applyFill="1" applyBorder="1" applyAlignment="1">
      <alignment horizontal="right" vertical="center"/>
    </xf>
    <xf numFmtId="186" fontId="4" fillId="0" borderId="33" xfId="27" applyNumberFormat="1" applyFont="1" applyFill="1" applyBorder="1" applyAlignment="1">
      <alignment horizontal="right" vertical="center"/>
    </xf>
    <xf numFmtId="186" fontId="4" fillId="0" borderId="105" xfId="27" applyNumberFormat="1" applyFont="1" applyFill="1" applyBorder="1" applyAlignment="1">
      <alignment horizontal="right" vertical="center"/>
    </xf>
    <xf numFmtId="186" fontId="4" fillId="2" borderId="12" xfId="27" applyNumberFormat="1" applyFont="1" applyFill="1" applyBorder="1" applyAlignment="1">
      <alignment horizontal="right" vertical="center"/>
    </xf>
    <xf numFmtId="186" fontId="4" fillId="2" borderId="14" xfId="27" applyNumberFormat="1" applyFont="1" applyFill="1" applyBorder="1" applyAlignment="1">
      <alignment horizontal="right" vertical="center"/>
    </xf>
    <xf numFmtId="186" fontId="4" fillId="2" borderId="82" xfId="27" applyNumberFormat="1" applyFont="1" applyFill="1" applyBorder="1" applyAlignment="1">
      <alignment horizontal="right" vertical="center"/>
    </xf>
    <xf numFmtId="186" fontId="4" fillId="2" borderId="18" xfId="27" applyNumberFormat="1" applyFont="1" applyFill="1" applyBorder="1" applyAlignment="1">
      <alignment horizontal="right" vertical="center"/>
    </xf>
    <xf numFmtId="186" fontId="4" fillId="2" borderId="97" xfId="27" applyNumberFormat="1" applyFont="1" applyFill="1" applyBorder="1" applyAlignment="1">
      <alignment horizontal="right" vertical="center"/>
    </xf>
    <xf numFmtId="186" fontId="4" fillId="0" borderId="24" xfId="27" applyNumberFormat="1" applyFont="1" applyFill="1" applyBorder="1" applyAlignment="1">
      <alignment horizontal="right" vertical="center"/>
    </xf>
    <xf numFmtId="186" fontId="4" fillId="0" borderId="91" xfId="27" applyNumberFormat="1" applyFont="1" applyFill="1" applyBorder="1" applyAlignment="1">
      <alignment horizontal="right" vertical="center"/>
    </xf>
    <xf numFmtId="186" fontId="1" fillId="0" borderId="30" xfId="27" applyNumberFormat="1" applyFont="1" applyFill="1" applyBorder="1" applyAlignment="1">
      <alignment horizontal="right" vertical="center"/>
    </xf>
    <xf numFmtId="186" fontId="1" fillId="0" borderId="83" xfId="27" applyNumberFormat="1" applyFont="1" applyFill="1" applyBorder="1" applyAlignment="1">
      <alignment horizontal="right" vertical="center"/>
    </xf>
    <xf numFmtId="186" fontId="1" fillId="4" borderId="3" xfId="27" applyNumberFormat="1" applyFont="1" applyFill="1" applyBorder="1" applyAlignment="1">
      <alignment horizontal="right" vertical="center"/>
    </xf>
    <xf numFmtId="186" fontId="1" fillId="4" borderId="88" xfId="27" applyNumberFormat="1" applyFont="1" applyFill="1" applyBorder="1" applyAlignment="1">
      <alignment horizontal="right" vertical="center"/>
    </xf>
    <xf numFmtId="186" fontId="1" fillId="9" borderId="33" xfId="27" applyNumberFormat="1" applyFont="1" applyFill="1" applyBorder="1" applyAlignment="1">
      <alignment horizontal="right" vertical="center"/>
    </xf>
    <xf numFmtId="186" fontId="1" fillId="9" borderId="105" xfId="27" applyNumberFormat="1" applyFont="1" applyFill="1" applyBorder="1" applyAlignment="1">
      <alignment horizontal="right" vertical="center"/>
    </xf>
    <xf numFmtId="186" fontId="1" fillId="0" borderId="13" xfId="27" applyNumberFormat="1" applyFont="1" applyFill="1" applyBorder="1" applyAlignment="1">
      <alignment horizontal="right" vertical="center"/>
    </xf>
    <xf numFmtId="186" fontId="1" fillId="4" borderId="107" xfId="27" applyNumberFormat="1" applyFont="1" applyFill="1" applyBorder="1" applyAlignment="1">
      <alignment vertical="center"/>
    </xf>
    <xf numFmtId="186" fontId="1" fillId="9" borderId="3" xfId="27" applyNumberFormat="1" applyFont="1" applyFill="1" applyBorder="1" applyAlignment="1">
      <alignment horizontal="right" vertical="center" shrinkToFit="1"/>
    </xf>
    <xf numFmtId="186" fontId="1" fillId="9" borderId="63" xfId="27" applyNumberFormat="1" applyFont="1" applyFill="1" applyBorder="1" applyAlignment="1">
      <alignment horizontal="right" vertical="center" shrinkToFit="1"/>
    </xf>
    <xf numFmtId="186" fontId="4" fillId="2" borderId="30" xfId="0" applyNumberFormat="1" applyFont="1" applyFill="1" applyBorder="1" applyAlignment="1">
      <alignment horizontal="right" vertical="center" shrinkToFit="1"/>
    </xf>
    <xf numFmtId="186" fontId="0" fillId="2" borderId="64" xfId="0" applyNumberFormat="1" applyFill="1" applyBorder="1" applyAlignment="1">
      <alignment horizontal="right" vertical="center" shrinkToFit="1"/>
    </xf>
    <xf numFmtId="186" fontId="0" fillId="2" borderId="12" xfId="27" applyNumberFormat="1" applyFont="1" applyFill="1" applyBorder="1" applyAlignment="1">
      <alignment horizontal="right" vertical="center" shrinkToFit="1"/>
    </xf>
    <xf numFmtId="186" fontId="0" fillId="2" borderId="80" xfId="27" applyNumberFormat="1" applyFont="1" applyFill="1" applyBorder="1" applyAlignment="1">
      <alignment horizontal="right" vertical="center" shrinkToFit="1"/>
    </xf>
    <xf numFmtId="186" fontId="4" fillId="5" borderId="14" xfId="27" applyNumberFormat="1" applyFont="1" applyFill="1" applyBorder="1" applyAlignment="1">
      <alignment horizontal="right" vertical="center" shrinkToFit="1"/>
    </xf>
    <xf numFmtId="186" fontId="4" fillId="5" borderId="65" xfId="27" applyNumberFormat="1" applyFont="1" applyFill="1" applyBorder="1" applyAlignment="1">
      <alignment horizontal="right" vertical="center" shrinkToFit="1"/>
    </xf>
    <xf numFmtId="186" fontId="0" fillId="2" borderId="14" xfId="27" applyNumberFormat="1" applyFont="1" applyFill="1" applyBorder="1" applyAlignment="1">
      <alignment horizontal="right" vertical="center" shrinkToFit="1"/>
    </xf>
    <xf numFmtId="186" fontId="0" fillId="2" borderId="65" xfId="27" applyNumberFormat="1" applyFont="1" applyFill="1" applyBorder="1" applyAlignment="1">
      <alignment horizontal="right" vertical="center" shrinkToFit="1"/>
    </xf>
    <xf numFmtId="186" fontId="0" fillId="2" borderId="18" xfId="27" applyNumberFormat="1" applyFont="1" applyFill="1" applyBorder="1" applyAlignment="1">
      <alignment horizontal="right" vertical="center" shrinkToFit="1"/>
    </xf>
    <xf numFmtId="186" fontId="0" fillId="2" borderId="68" xfId="27" applyNumberFormat="1" applyFont="1" applyFill="1" applyBorder="1" applyAlignment="1">
      <alignment horizontal="right" vertical="center" shrinkToFit="1"/>
    </xf>
    <xf numFmtId="186" fontId="0" fillId="0" borderId="14" xfId="27" applyNumberFormat="1" applyFont="1" applyFill="1" applyBorder="1" applyAlignment="1">
      <alignment horizontal="right" vertical="center" shrinkToFit="1"/>
    </xf>
    <xf numFmtId="186" fontId="0" fillId="0" borderId="80" xfId="27" applyNumberFormat="1" applyFont="1" applyFill="1" applyBorder="1" applyAlignment="1">
      <alignment horizontal="right" vertical="center" shrinkToFit="1"/>
    </xf>
    <xf numFmtId="186" fontId="0" fillId="0" borderId="65" xfId="27" applyNumberFormat="1" applyFont="1" applyFill="1" applyBorder="1" applyAlignment="1">
      <alignment horizontal="right" vertical="center" shrinkToFit="1"/>
    </xf>
    <xf numFmtId="186" fontId="0" fillId="0" borderId="68" xfId="27" applyNumberFormat="1" applyFont="1" applyFill="1" applyBorder="1" applyAlignment="1">
      <alignment horizontal="right" vertical="center" shrinkToFit="1"/>
    </xf>
    <xf numFmtId="186" fontId="0" fillId="0" borderId="12" xfId="27" applyNumberFormat="1" applyFont="1" applyFill="1" applyBorder="1" applyAlignment="1">
      <alignment horizontal="right" vertical="center" shrinkToFit="1"/>
    </xf>
    <xf numFmtId="186" fontId="0" fillId="0" borderId="18" xfId="27" applyNumberFormat="1" applyFont="1" applyFill="1" applyBorder="1" applyAlignment="1">
      <alignment horizontal="right" vertical="center" shrinkToFit="1"/>
    </xf>
    <xf numFmtId="186" fontId="0" fillId="0" borderId="66" xfId="27" applyNumberFormat="1" applyFont="1" applyFill="1" applyBorder="1" applyAlignment="1">
      <alignment horizontal="right" vertical="center" shrinkToFit="1"/>
    </xf>
    <xf numFmtId="186" fontId="4" fillId="5" borderId="12" xfId="27" applyNumberFormat="1" applyFont="1" applyFill="1" applyBorder="1" applyAlignment="1">
      <alignment horizontal="right" vertical="center" shrinkToFit="1"/>
    </xf>
    <xf numFmtId="186" fontId="4" fillId="5" borderId="80" xfId="27" applyNumberFormat="1" applyFont="1" applyFill="1" applyBorder="1" applyAlignment="1">
      <alignment horizontal="right" vertical="center" shrinkToFit="1"/>
    </xf>
    <xf numFmtId="186" fontId="0" fillId="0" borderId="81" xfId="27" applyNumberFormat="1" applyFont="1" applyFill="1" applyBorder="1" applyAlignment="1">
      <alignment horizontal="right" vertical="center" shrinkToFit="1"/>
    </xf>
    <xf numFmtId="186" fontId="50" fillId="0" borderId="14" xfId="27" applyNumberFormat="1" applyFont="1" applyFill="1" applyBorder="1" applyAlignment="1">
      <alignment horizontal="right" vertical="center" shrinkToFit="1"/>
    </xf>
    <xf numFmtId="186" fontId="50" fillId="0" borderId="65" xfId="27" applyNumberFormat="1" applyFont="1" applyFill="1" applyBorder="1" applyAlignment="1">
      <alignment horizontal="right" vertical="center" shrinkToFit="1"/>
    </xf>
    <xf numFmtId="186" fontId="50" fillId="0" borderId="18" xfId="27" applyNumberFormat="1" applyFont="1" applyFill="1" applyBorder="1" applyAlignment="1">
      <alignment horizontal="right" vertical="center" shrinkToFit="1"/>
    </xf>
    <xf numFmtId="186" fontId="50" fillId="0" borderId="68" xfId="27" applyNumberFormat="1" applyFont="1" applyFill="1" applyBorder="1" applyAlignment="1">
      <alignment horizontal="right" vertical="center" shrinkToFit="1"/>
    </xf>
    <xf numFmtId="186" fontId="0" fillId="5" borderId="14" xfId="27" applyNumberFormat="1" applyFont="1" applyFill="1" applyBorder="1" applyAlignment="1">
      <alignment horizontal="right" vertical="center" shrinkToFit="1"/>
    </xf>
    <xf numFmtId="186" fontId="0" fillId="5" borderId="65" xfId="27" applyNumberFormat="1" applyFont="1" applyFill="1" applyBorder="1" applyAlignment="1">
      <alignment horizontal="right" vertical="center" shrinkToFit="1"/>
    </xf>
    <xf numFmtId="186" fontId="0" fillId="2" borderId="81" xfId="27" applyNumberFormat="1" applyFont="1" applyFill="1" applyBorder="1" applyAlignment="1">
      <alignment horizontal="right" vertical="center" shrinkToFit="1"/>
    </xf>
    <xf numFmtId="186" fontId="0" fillId="2" borderId="64" xfId="27" applyNumberFormat="1" applyFont="1" applyFill="1" applyBorder="1" applyAlignment="1">
      <alignment horizontal="right" vertical="center" shrinkToFit="1"/>
    </xf>
    <xf numFmtId="186" fontId="0" fillId="9" borderId="3" xfId="27" applyNumberFormat="1" applyFont="1" applyFill="1" applyBorder="1" applyAlignment="1">
      <alignment horizontal="right" vertical="center" shrinkToFit="1"/>
    </xf>
    <xf numFmtId="186" fontId="0" fillId="9" borderId="63" xfId="27" applyNumberFormat="1" applyFont="1" applyFill="1" applyBorder="1" applyAlignment="1">
      <alignment horizontal="right" vertical="center" shrinkToFit="1"/>
    </xf>
    <xf numFmtId="186" fontId="1" fillId="9" borderId="33" xfId="27" applyNumberFormat="1" applyFont="1" applyFill="1" applyBorder="1" applyAlignment="1">
      <alignment horizontal="right" vertical="center" shrinkToFit="1"/>
    </xf>
    <xf numFmtId="186" fontId="1" fillId="9" borderId="78" xfId="27" applyNumberFormat="1" applyFont="1" applyFill="1" applyBorder="1" applyAlignment="1">
      <alignment horizontal="right" vertical="center" shrinkToFit="1"/>
    </xf>
    <xf numFmtId="186" fontId="1" fillId="4" borderId="40" xfId="27" applyNumberFormat="1" applyFont="1" applyFill="1" applyBorder="1" applyAlignment="1">
      <alignment horizontal="right" vertical="center" shrinkToFit="1"/>
    </xf>
    <xf numFmtId="186" fontId="1" fillId="4" borderId="71" xfId="27" applyNumberFormat="1" applyFont="1" applyFill="1" applyBorder="1" applyAlignment="1">
      <alignment horizontal="right" vertical="center" shrinkToFit="1"/>
    </xf>
    <xf numFmtId="186" fontId="1" fillId="9" borderId="88" xfId="27" applyNumberFormat="1" applyFont="1" applyFill="1" applyBorder="1" applyAlignment="1">
      <alignment horizontal="right" vertical="center" shrinkToFit="1"/>
    </xf>
    <xf numFmtId="186" fontId="0" fillId="5" borderId="12" xfId="27" applyNumberFormat="1" applyFont="1" applyFill="1" applyBorder="1" applyAlignment="1">
      <alignment horizontal="right" vertical="center" shrinkToFit="1"/>
    </xf>
    <xf numFmtId="186" fontId="0" fillId="5" borderId="84" xfId="27" applyNumberFormat="1" applyFont="1" applyFill="1" applyBorder="1" applyAlignment="1">
      <alignment horizontal="right" vertical="center" shrinkToFit="1"/>
    </xf>
    <xf numFmtId="186" fontId="0" fillId="2" borderId="82" xfId="27" applyNumberFormat="1" applyFont="1" applyFill="1" applyBorder="1" applyAlignment="1">
      <alignment horizontal="right" vertical="center" shrinkToFit="1"/>
    </xf>
    <xf numFmtId="186" fontId="0" fillId="5" borderId="82" xfId="27" applyNumberFormat="1" applyFont="1" applyFill="1" applyBorder="1" applyAlignment="1">
      <alignment horizontal="right" vertical="center" shrinkToFit="1"/>
    </xf>
    <xf numFmtId="186" fontId="0" fillId="2" borderId="97" xfId="27" applyNumberFormat="1" applyFont="1" applyFill="1" applyBorder="1" applyAlignment="1">
      <alignment horizontal="right" vertical="center" shrinkToFit="1"/>
    </xf>
    <xf numFmtId="186" fontId="0" fillId="2" borderId="84" xfId="27" applyNumberFormat="1" applyFont="1" applyFill="1" applyBorder="1" applyAlignment="1">
      <alignment horizontal="right" vertical="center" shrinkToFit="1"/>
    </xf>
    <xf numFmtId="186" fontId="4" fillId="0" borderId="14" xfId="27" applyNumberFormat="1" applyFont="1" applyFill="1" applyBorder="1" applyAlignment="1">
      <alignment horizontal="right" vertical="center" shrinkToFit="1"/>
    </xf>
    <xf numFmtId="186" fontId="4" fillId="0" borderId="82" xfId="27" applyNumberFormat="1" applyFont="1" applyFill="1" applyBorder="1" applyAlignment="1">
      <alignment horizontal="right" vertical="center" shrinkToFit="1"/>
    </xf>
    <xf numFmtId="186" fontId="4" fillId="0" borderId="18" xfId="27" applyNumberFormat="1" applyFont="1" applyFill="1" applyBorder="1" applyAlignment="1">
      <alignment horizontal="right" vertical="center" shrinkToFit="1"/>
    </xf>
    <xf numFmtId="186" fontId="4" fillId="0" borderId="97" xfId="27" applyNumberFormat="1" applyFont="1" applyFill="1" applyBorder="1" applyAlignment="1">
      <alignment horizontal="right" vertical="center" shrinkToFit="1"/>
    </xf>
    <xf numFmtId="186" fontId="1" fillId="9" borderId="34" xfId="27" applyNumberFormat="1" applyFont="1" applyFill="1" applyBorder="1" applyAlignment="1">
      <alignment horizontal="right" vertical="center" shrinkToFit="1"/>
    </xf>
    <xf numFmtId="186" fontId="1" fillId="9" borderId="102" xfId="27" applyNumberFormat="1" applyFont="1" applyFill="1" applyBorder="1" applyAlignment="1">
      <alignment horizontal="right" vertical="center" shrinkToFit="1"/>
    </xf>
    <xf numFmtId="186" fontId="1" fillId="4" borderId="3" xfId="27" applyNumberFormat="1" applyFont="1" applyFill="1" applyBorder="1" applyAlignment="1">
      <alignment horizontal="right" vertical="center" shrinkToFit="1"/>
    </xf>
    <xf numFmtId="186" fontId="1" fillId="4" borderId="88" xfId="27" applyNumberFormat="1" applyFont="1" applyFill="1" applyBorder="1" applyAlignment="1">
      <alignment horizontal="right" vertical="center" shrinkToFit="1"/>
    </xf>
    <xf numFmtId="186" fontId="6" fillId="9" borderId="3" xfId="27" applyNumberFormat="1" applyFont="1" applyFill="1" applyBorder="1" applyAlignment="1">
      <alignment horizontal="right" vertical="center" shrinkToFit="1"/>
    </xf>
    <xf numFmtId="186" fontId="6" fillId="9" borderId="88" xfId="27" applyNumberFormat="1" applyFont="1" applyFill="1" applyBorder="1" applyAlignment="1">
      <alignment horizontal="right" vertical="center" shrinkToFit="1"/>
    </xf>
    <xf numFmtId="186" fontId="5" fillId="0" borderId="12" xfId="27" applyNumberFormat="1" applyFont="1" applyFill="1" applyBorder="1" applyAlignment="1">
      <alignment horizontal="right" vertical="center" shrinkToFit="1"/>
    </xf>
    <xf numFmtId="186" fontId="5" fillId="0" borderId="84" xfId="27" applyNumberFormat="1" applyFont="1" applyFill="1" applyBorder="1" applyAlignment="1">
      <alignment horizontal="right" vertical="center" shrinkToFit="1"/>
    </xf>
    <xf numFmtId="186" fontId="5" fillId="0" borderId="14" xfId="27" applyNumberFormat="1" applyFont="1" applyFill="1" applyBorder="1" applyAlignment="1">
      <alignment horizontal="right" vertical="center" shrinkToFit="1"/>
    </xf>
    <xf numFmtId="186" fontId="5" fillId="0" borderId="82" xfId="27" applyNumberFormat="1" applyFont="1" applyFill="1" applyBorder="1" applyAlignment="1">
      <alignment horizontal="right" vertical="center" shrinkToFit="1"/>
    </xf>
    <xf numFmtId="186" fontId="5" fillId="0" borderId="18" xfId="27" applyNumberFormat="1" applyFont="1" applyFill="1" applyBorder="1" applyAlignment="1">
      <alignment horizontal="right" vertical="center" shrinkToFit="1"/>
    </xf>
    <xf numFmtId="186" fontId="5" fillId="0" borderId="97" xfId="27" applyNumberFormat="1" applyFont="1" applyFill="1" applyBorder="1" applyAlignment="1">
      <alignment horizontal="right" vertical="center" shrinkToFit="1"/>
    </xf>
    <xf numFmtId="186" fontId="5" fillId="9" borderId="3" xfId="27" applyNumberFormat="1" applyFont="1" applyFill="1" applyBorder="1" applyAlignment="1">
      <alignment horizontal="right" vertical="center" shrinkToFit="1"/>
    </xf>
    <xf numFmtId="186" fontId="5" fillId="9" borderId="88" xfId="27" applyNumberFormat="1" applyFont="1" applyFill="1" applyBorder="1" applyAlignment="1">
      <alignment horizontal="right" vertical="center" shrinkToFit="1"/>
    </xf>
    <xf numFmtId="186" fontId="5" fillId="0" borderId="47" xfId="27" applyNumberFormat="1" applyFont="1" applyFill="1" applyBorder="1" applyAlignment="1">
      <alignment horizontal="right" vertical="center" shrinkToFit="1"/>
    </xf>
    <xf numFmtId="186" fontId="0" fillId="0" borderId="20" xfId="27" applyNumberFormat="1" applyFont="1" applyFill="1" applyBorder="1" applyAlignment="1">
      <alignment horizontal="right" vertical="center" shrinkToFit="1"/>
    </xf>
    <xf numFmtId="186" fontId="0" fillId="0" borderId="103" xfId="27" applyNumberFormat="1" applyFont="1" applyFill="1" applyBorder="1" applyAlignment="1">
      <alignment horizontal="right" vertical="center" shrinkToFit="1"/>
    </xf>
    <xf numFmtId="186" fontId="0" fillId="0" borderId="33" xfId="27" applyNumberFormat="1" applyFont="1" applyFill="1" applyBorder="1" applyAlignment="1">
      <alignment horizontal="right" vertical="center" shrinkToFit="1"/>
    </xf>
    <xf numFmtId="186" fontId="0" fillId="0" borderId="105" xfId="27" applyNumberFormat="1" applyFont="1" applyFill="1" applyBorder="1" applyAlignment="1">
      <alignment horizontal="right" vertical="center" shrinkToFit="1"/>
    </xf>
    <xf numFmtId="186" fontId="1" fillId="9" borderId="40" xfId="27" applyNumberFormat="1" applyFont="1" applyFill="1" applyBorder="1" applyAlignment="1">
      <alignment horizontal="right" vertical="center" shrinkToFit="1"/>
    </xf>
    <xf numFmtId="186" fontId="1" fillId="9" borderId="107" xfId="27" applyNumberFormat="1" applyFont="1" applyFill="1" applyBorder="1" applyAlignment="1">
      <alignment horizontal="right" vertical="center" shrinkToFit="1"/>
    </xf>
    <xf numFmtId="186" fontId="1" fillId="5" borderId="30" xfId="27" applyNumberFormat="1" applyFont="1" applyFill="1" applyBorder="1" applyAlignment="1">
      <alignment vertical="center"/>
    </xf>
    <xf numFmtId="186" fontId="1" fillId="5" borderId="64" xfId="27" applyNumberFormat="1" applyFont="1" applyFill="1" applyBorder="1" applyAlignment="1">
      <alignment vertical="center"/>
    </xf>
    <xf numFmtId="186" fontId="0" fillId="2" borderId="12" xfId="27" applyNumberFormat="1" applyFont="1" applyFill="1" applyBorder="1" applyAlignment="1">
      <alignment vertical="center"/>
    </xf>
    <xf numFmtId="186" fontId="0" fillId="2" borderId="80" xfId="27" applyNumberFormat="1" applyFont="1" applyFill="1" applyBorder="1" applyAlignment="1">
      <alignment vertical="center"/>
    </xf>
    <xf numFmtId="186" fontId="0" fillId="2" borderId="14" xfId="27" applyNumberFormat="1" applyFont="1" applyFill="1" applyBorder="1" applyAlignment="1">
      <alignment vertical="center"/>
    </xf>
    <xf numFmtId="186" fontId="0" fillId="2" borderId="65" xfId="27" applyNumberFormat="1" applyFont="1" applyFill="1" applyBorder="1" applyAlignment="1">
      <alignment vertical="center"/>
    </xf>
    <xf numFmtId="186" fontId="1" fillId="5" borderId="14" xfId="27" applyNumberFormat="1" applyFont="1" applyFill="1" applyBorder="1" applyAlignment="1">
      <alignment vertical="center"/>
    </xf>
    <xf numFmtId="186" fontId="1" fillId="5" borderId="65" xfId="27" applyNumberFormat="1" applyFont="1" applyFill="1" applyBorder="1" applyAlignment="1">
      <alignment vertical="center"/>
    </xf>
    <xf numFmtId="186" fontId="0" fillId="0" borderId="14" xfId="27" applyNumberFormat="1" applyFont="1" applyFill="1" applyBorder="1" applyAlignment="1">
      <alignment vertical="center"/>
    </xf>
    <xf numFmtId="186" fontId="0" fillId="0" borderId="65" xfId="27" applyNumberFormat="1" applyFont="1" applyFill="1" applyBorder="1" applyAlignment="1">
      <alignment vertical="center"/>
    </xf>
    <xf numFmtId="186" fontId="0" fillId="2" borderId="18" xfId="27" applyNumberFormat="1" applyFont="1" applyFill="1" applyBorder="1" applyAlignment="1">
      <alignment vertical="center"/>
    </xf>
    <xf numFmtId="186" fontId="0" fillId="2" borderId="68" xfId="27" applyNumberFormat="1" applyFont="1" applyFill="1" applyBorder="1" applyAlignment="1">
      <alignment vertical="center"/>
    </xf>
    <xf numFmtId="186" fontId="0" fillId="2" borderId="20" xfId="27" applyNumberFormat="1" applyFont="1" applyFill="1" applyBorder="1" applyAlignment="1">
      <alignment vertical="center"/>
    </xf>
    <xf numFmtId="186" fontId="0" fillId="2" borderId="81" xfId="27" applyNumberFormat="1" applyFont="1" applyFill="1" applyBorder="1" applyAlignment="1">
      <alignment vertical="center"/>
    </xf>
    <xf numFmtId="186" fontId="1" fillId="5" borderId="12" xfId="27" applyNumberFormat="1" applyFont="1" applyFill="1" applyBorder="1" applyAlignment="1">
      <alignment vertical="center"/>
    </xf>
    <xf numFmtId="186" fontId="1" fillId="5" borderId="80" xfId="27" applyNumberFormat="1" applyFont="1" applyFill="1" applyBorder="1" applyAlignment="1">
      <alignment vertical="center"/>
    </xf>
    <xf numFmtId="186" fontId="4" fillId="2" borderId="80" xfId="27" applyNumberFormat="1" applyFont="1" applyFill="1" applyBorder="1" applyAlignment="1">
      <alignment vertical="center"/>
    </xf>
    <xf numFmtId="186" fontId="0" fillId="0" borderId="18" xfId="27" applyNumberFormat="1" applyFont="1" applyFill="1" applyBorder="1" applyAlignment="1">
      <alignment vertical="center"/>
    </xf>
    <xf numFmtId="186" fontId="0" fillId="0" borderId="68" xfId="27" applyNumberFormat="1" applyFont="1" applyFill="1" applyBorder="1" applyAlignment="1">
      <alignment vertical="center"/>
    </xf>
    <xf numFmtId="186" fontId="1" fillId="5" borderId="18" xfId="27" applyNumberFormat="1" applyFont="1" applyFill="1" applyBorder="1" applyAlignment="1">
      <alignment vertical="center"/>
    </xf>
    <xf numFmtId="186" fontId="1" fillId="5" borderId="68" xfId="27" applyNumberFormat="1" applyFont="1" applyFill="1" applyBorder="1" applyAlignment="1">
      <alignment vertical="center"/>
    </xf>
    <xf numFmtId="186" fontId="4" fillId="2" borderId="68" xfId="27" applyNumberFormat="1" applyFont="1" applyFill="1" applyBorder="1" applyAlignment="1">
      <alignment vertical="center"/>
    </xf>
    <xf numFmtId="186" fontId="1" fillId="9" borderId="33" xfId="27" applyNumberFormat="1" applyFont="1" applyFill="1" applyBorder="1" applyAlignment="1">
      <alignment vertical="center"/>
    </xf>
    <xf numFmtId="186" fontId="1" fillId="9" borderId="78" xfId="27" applyNumberFormat="1" applyFont="1" applyFill="1" applyBorder="1" applyAlignment="1">
      <alignment vertical="center"/>
    </xf>
    <xf numFmtId="186" fontId="1" fillId="9" borderId="88" xfId="27" applyNumberFormat="1" applyFont="1" applyFill="1" applyBorder="1" applyAlignment="1">
      <alignment vertical="center"/>
    </xf>
    <xf numFmtId="186" fontId="0" fillId="0" borderId="12" xfId="27" applyNumberFormat="1" applyFont="1" applyFill="1" applyBorder="1" applyAlignment="1">
      <alignment vertical="center"/>
    </xf>
    <xf numFmtId="186" fontId="0" fillId="0" borderId="84" xfId="27" applyNumberFormat="1" applyFont="1" applyFill="1" applyBorder="1" applyAlignment="1">
      <alignment vertical="center"/>
    </xf>
    <xf numFmtId="186" fontId="0" fillId="0" borderId="82" xfId="27" applyNumberFormat="1" applyFont="1" applyFill="1" applyBorder="1" applyAlignment="1">
      <alignment vertical="center"/>
    </xf>
    <xf numFmtId="186" fontId="1" fillId="9" borderId="14" xfId="27" applyNumberFormat="1" applyFont="1" applyFill="1" applyBorder="1" applyAlignment="1">
      <alignment vertical="center"/>
    </xf>
    <xf numFmtId="186" fontId="1" fillId="9" borderId="82" xfId="27" applyNumberFormat="1" applyFont="1" applyFill="1" applyBorder="1" applyAlignment="1">
      <alignment vertical="center"/>
    </xf>
    <xf numFmtId="186" fontId="0" fillId="2" borderId="82" xfId="27" applyNumberFormat="1" applyFont="1" applyFill="1" applyBorder="1" applyAlignment="1">
      <alignment vertical="center"/>
    </xf>
    <xf numFmtId="186" fontId="0" fillId="9" borderId="14" xfId="27" applyNumberFormat="1" applyFont="1" applyFill="1" applyBorder="1" applyAlignment="1">
      <alignment vertical="center"/>
    </xf>
    <xf numFmtId="186" fontId="0" fillId="9" borderId="82" xfId="27" applyNumberFormat="1" applyFont="1" applyFill="1" applyBorder="1" applyAlignment="1">
      <alignment vertical="center"/>
    </xf>
    <xf numFmtId="186" fontId="1" fillId="9" borderId="18" xfId="27" applyNumberFormat="1" applyFont="1" applyFill="1" applyBorder="1" applyAlignment="1">
      <alignment vertical="center"/>
    </xf>
    <xf numFmtId="186" fontId="1" fillId="9" borderId="97" xfId="27" applyNumberFormat="1" applyFont="1" applyFill="1" applyBorder="1" applyAlignment="1">
      <alignment vertical="center"/>
    </xf>
    <xf numFmtId="186" fontId="1" fillId="4" borderId="3" xfId="27" applyNumberFormat="1" applyFont="1" applyFill="1" applyBorder="1" applyAlignment="1">
      <alignment vertical="center"/>
    </xf>
    <xf numFmtId="186" fontId="1" fillId="4" borderId="88" xfId="27" applyNumberFormat="1" applyFont="1" applyFill="1" applyBorder="1" applyAlignment="1">
      <alignment vertical="center"/>
    </xf>
    <xf numFmtId="186" fontId="6" fillId="9" borderId="12" xfId="27" applyNumberFormat="1" applyFont="1" applyFill="1" applyBorder="1" applyAlignment="1">
      <alignment horizontal="right" vertical="center"/>
    </xf>
    <xf numFmtId="186" fontId="6" fillId="9" borderId="84" xfId="27" applyNumberFormat="1" applyFont="1" applyFill="1" applyBorder="1" applyAlignment="1">
      <alignment horizontal="right" vertical="center"/>
    </xf>
    <xf numFmtId="186" fontId="5" fillId="0" borderId="14" xfId="27" applyNumberFormat="1" applyFont="1" applyFill="1" applyBorder="1" applyAlignment="1">
      <alignment horizontal="right" vertical="center"/>
    </xf>
    <xf numFmtId="186" fontId="5" fillId="0" borderId="82" xfId="27" applyNumberFormat="1" applyFont="1" applyFill="1" applyBorder="1" applyAlignment="1">
      <alignment horizontal="right" vertical="center"/>
    </xf>
    <xf numFmtId="186" fontId="6" fillId="9" borderId="82" xfId="27" applyNumberFormat="1" applyFont="1" applyFill="1" applyBorder="1" applyAlignment="1">
      <alignment horizontal="right" vertical="center"/>
    </xf>
    <xf numFmtId="186" fontId="5" fillId="5" borderId="14" xfId="27" applyNumberFormat="1" applyFont="1" applyFill="1" applyBorder="1" applyAlignment="1">
      <alignment horizontal="right" vertical="center"/>
    </xf>
    <xf numFmtId="186" fontId="5" fillId="5" borderId="82" xfId="27" applyNumberFormat="1" applyFont="1" applyFill="1" applyBorder="1" applyAlignment="1">
      <alignment horizontal="right" vertical="center"/>
    </xf>
    <xf numFmtId="186" fontId="5" fillId="0" borderId="18" xfId="27" applyNumberFormat="1" applyFont="1" applyFill="1" applyBorder="1" applyAlignment="1">
      <alignment horizontal="right" vertical="center"/>
    </xf>
    <xf numFmtId="186" fontId="5" fillId="0" borderId="97" xfId="27" applyNumberFormat="1" applyFont="1" applyFill="1" applyBorder="1" applyAlignment="1">
      <alignment horizontal="right" vertical="center"/>
    </xf>
    <xf numFmtId="186" fontId="6" fillId="9" borderId="3" xfId="27" applyNumberFormat="1" applyFont="1" applyFill="1" applyBorder="1" applyAlignment="1">
      <alignment horizontal="right" vertical="center"/>
    </xf>
    <xf numFmtId="186" fontId="6" fillId="9" borderId="88" xfId="27" applyNumberFormat="1" applyFont="1" applyFill="1" applyBorder="1" applyAlignment="1">
      <alignment horizontal="right" vertical="center"/>
    </xf>
    <xf numFmtId="186" fontId="5" fillId="0" borderId="34" xfId="27" applyNumberFormat="1" applyFont="1" applyFill="1" applyBorder="1" applyAlignment="1">
      <alignment horizontal="right" vertical="center"/>
    </xf>
    <xf numFmtId="186" fontId="5" fillId="0" borderId="102" xfId="27" applyNumberFormat="1" applyFont="1" applyFill="1" applyBorder="1" applyAlignment="1">
      <alignment horizontal="right" vertical="center"/>
    </xf>
    <xf numFmtId="186" fontId="5" fillId="0" borderId="20" xfId="27" applyNumberFormat="1" applyFont="1" applyFill="1" applyBorder="1" applyAlignment="1">
      <alignment horizontal="right" vertical="center"/>
    </xf>
    <xf numFmtId="186" fontId="5" fillId="0" borderId="103" xfId="27" applyNumberFormat="1" applyFont="1" applyFill="1" applyBorder="1" applyAlignment="1">
      <alignment horizontal="right" vertical="center"/>
    </xf>
    <xf numFmtId="186" fontId="5" fillId="0" borderId="33" xfId="27" applyNumberFormat="1" applyFont="1" applyFill="1" applyBorder="1" applyAlignment="1">
      <alignment horizontal="right" vertical="center"/>
    </xf>
    <xf numFmtId="186" fontId="5" fillId="0" borderId="105" xfId="27" applyNumberFormat="1" applyFont="1" applyFill="1" applyBorder="1" applyAlignment="1">
      <alignment horizontal="right" vertical="center"/>
    </xf>
    <xf numFmtId="186" fontId="6" fillId="9" borderId="3" xfId="27" applyNumberFormat="1" applyFont="1" applyFill="1" applyBorder="1" applyAlignment="1">
      <alignment vertical="center"/>
    </xf>
    <xf numFmtId="186" fontId="6" fillId="9" borderId="63" xfId="27" applyNumberFormat="1" applyFont="1" applyFill="1" applyBorder="1" applyAlignment="1">
      <alignment vertical="center"/>
    </xf>
    <xf numFmtId="186" fontId="5" fillId="5" borderId="3" xfId="27" applyNumberFormat="1" applyFont="1" applyFill="1" applyBorder="1" applyAlignment="1">
      <alignment vertical="center"/>
    </xf>
    <xf numFmtId="186" fontId="5" fillId="5" borderId="63" xfId="27" applyNumberFormat="1" applyFont="1" applyFill="1" applyBorder="1" applyAlignment="1">
      <alignment vertical="center"/>
    </xf>
    <xf numFmtId="186" fontId="5" fillId="0" borderId="30" xfId="27" applyNumberFormat="1" applyFont="1" applyFill="1" applyBorder="1" applyAlignment="1">
      <alignment vertical="center"/>
    </xf>
    <xf numFmtId="186" fontId="5" fillId="0" borderId="64" xfId="27" applyNumberFormat="1" applyFont="1" applyFill="1" applyBorder="1" applyAlignment="1">
      <alignment vertical="center"/>
    </xf>
    <xf numFmtId="186" fontId="5" fillId="0" borderId="14" xfId="27" applyNumberFormat="1" applyFont="1" applyFill="1" applyBorder="1" applyAlignment="1">
      <alignment vertical="center"/>
    </xf>
    <xf numFmtId="186" fontId="5" fillId="0" borderId="65" xfId="27" applyNumberFormat="1" applyFont="1" applyFill="1" applyBorder="1" applyAlignment="1">
      <alignment vertical="center"/>
    </xf>
    <xf numFmtId="186" fontId="5" fillId="0" borderId="24" xfId="27" applyNumberFormat="1" applyFont="1" applyFill="1" applyBorder="1" applyAlignment="1">
      <alignment vertical="center"/>
    </xf>
    <xf numFmtId="186" fontId="5" fillId="0" borderId="66" xfId="27" applyNumberFormat="1" applyFont="1" applyFill="1" applyBorder="1" applyAlignment="1">
      <alignment vertical="center"/>
    </xf>
    <xf numFmtId="186" fontId="5" fillId="0" borderId="3" xfId="27" applyNumberFormat="1" applyFont="1" applyFill="1" applyBorder="1" applyAlignment="1">
      <alignment vertical="center"/>
    </xf>
    <xf numFmtId="186" fontId="5" fillId="0" borderId="63" xfId="27" applyNumberFormat="1" applyFont="1" applyFill="1" applyBorder="1" applyAlignment="1">
      <alignment vertical="center"/>
    </xf>
    <xf numFmtId="186" fontId="5" fillId="0" borderId="14" xfId="0" applyNumberFormat="1" applyFont="1" applyBorder="1" applyAlignment="1">
      <alignment vertical="center"/>
    </xf>
    <xf numFmtId="186" fontId="5" fillId="0" borderId="65" xfId="0" applyNumberFormat="1" applyFont="1" applyBorder="1" applyAlignment="1">
      <alignment vertical="center"/>
    </xf>
    <xf numFmtId="186" fontId="5" fillId="0" borderId="18" xfId="27" applyNumberFormat="1" applyFont="1" applyFill="1" applyBorder="1" applyAlignment="1">
      <alignment vertical="center"/>
    </xf>
    <xf numFmtId="186" fontId="5" fillId="0" borderId="68" xfId="27" applyNumberFormat="1" applyFont="1" applyFill="1" applyBorder="1" applyAlignment="1">
      <alignment vertical="center"/>
    </xf>
    <xf numFmtId="186" fontId="5" fillId="9" borderId="3" xfId="27" applyNumberFormat="1" applyFont="1" applyFill="1" applyBorder="1" applyAlignment="1">
      <alignment vertical="center"/>
    </xf>
    <xf numFmtId="186" fontId="5" fillId="9" borderId="63" xfId="27" applyNumberFormat="1" applyFont="1" applyFill="1" applyBorder="1" applyAlignment="1">
      <alignment vertical="center"/>
    </xf>
    <xf numFmtId="186" fontId="6" fillId="5" borderId="3" xfId="27" applyNumberFormat="1" applyFont="1" applyFill="1" applyBorder="1" applyAlignment="1">
      <alignment vertical="center"/>
    </xf>
    <xf numFmtId="186" fontId="6" fillId="5" borderId="63" xfId="27" applyNumberFormat="1" applyFont="1" applyFill="1" applyBorder="1" applyAlignment="1">
      <alignment vertical="center"/>
    </xf>
    <xf numFmtId="186" fontId="5" fillId="0" borderId="20" xfId="27" applyNumberFormat="1" applyFont="1" applyFill="1" applyBorder="1" applyAlignment="1">
      <alignment vertical="center"/>
    </xf>
    <xf numFmtId="186" fontId="5" fillId="0" borderId="81" xfId="27" applyNumberFormat="1" applyFont="1" applyFill="1" applyBorder="1" applyAlignment="1">
      <alignment vertical="center"/>
    </xf>
    <xf numFmtId="186" fontId="5" fillId="0" borderId="54" xfId="27" applyNumberFormat="1" applyFont="1" applyFill="1" applyBorder="1" applyAlignment="1">
      <alignment vertical="center"/>
    </xf>
    <xf numFmtId="186" fontId="5" fillId="0" borderId="93" xfId="27" applyNumberFormat="1" applyFont="1" applyFill="1" applyBorder="1" applyAlignment="1">
      <alignment vertical="center"/>
    </xf>
    <xf numFmtId="186" fontId="5" fillId="0" borderId="30" xfId="27" applyNumberFormat="1" applyFont="1" applyFill="1" applyBorder="1" applyAlignment="1">
      <alignment horizontal="center" vertical="center"/>
    </xf>
    <xf numFmtId="186" fontId="5" fillId="0" borderId="83" xfId="27" applyNumberFormat="1" applyFont="1" applyFill="1" applyBorder="1" applyAlignment="1">
      <alignment horizontal="center" vertical="center"/>
    </xf>
    <xf numFmtId="186" fontId="5" fillId="0" borderId="82" xfId="27" applyNumberFormat="1" applyFont="1" applyFill="1" applyBorder="1" applyAlignment="1">
      <alignment vertical="center"/>
    </xf>
    <xf numFmtId="186" fontId="5" fillId="0" borderId="91" xfId="27" applyNumberFormat="1" applyFont="1" applyFill="1" applyBorder="1" applyAlignment="1">
      <alignment vertical="center"/>
    </xf>
    <xf numFmtId="186" fontId="6" fillId="9" borderId="3" xfId="27" applyNumberFormat="1" applyFont="1" applyFill="1" applyBorder="1" applyAlignment="1">
      <alignment horizontal="center" vertical="center"/>
    </xf>
    <xf numFmtId="186" fontId="6" fillId="9" borderId="88" xfId="27" applyNumberFormat="1" applyFont="1" applyFill="1" applyBorder="1" applyAlignment="1">
      <alignment horizontal="center" vertical="center"/>
    </xf>
    <xf numFmtId="186" fontId="5" fillId="0" borderId="14" xfId="27" applyNumberFormat="1" applyFont="1" applyFill="1" applyBorder="1" applyAlignment="1">
      <alignment horizontal="center" vertical="center"/>
    </xf>
    <xf numFmtId="186" fontId="5" fillId="0" borderId="82" xfId="27" applyNumberFormat="1" applyFont="1" applyFill="1" applyBorder="1" applyAlignment="1">
      <alignment horizontal="center" vertical="center"/>
    </xf>
    <xf numFmtId="186" fontId="6" fillId="9" borderId="88" xfId="27" applyNumberFormat="1" applyFont="1" applyFill="1" applyBorder="1" applyAlignment="1">
      <alignment vertical="center"/>
    </xf>
    <xf numFmtId="186" fontId="5" fillId="0" borderId="83" xfId="27" applyNumberFormat="1" applyFont="1" applyFill="1" applyBorder="1" applyAlignment="1">
      <alignment vertical="center"/>
    </xf>
    <xf numFmtId="186" fontId="5" fillId="0" borderId="12" xfId="27" applyNumberFormat="1" applyFont="1" applyFill="1" applyBorder="1" applyAlignment="1">
      <alignment vertical="center"/>
    </xf>
    <xf numFmtId="186" fontId="2" fillId="0" borderId="14" xfId="27" applyNumberFormat="1" applyFont="1" applyFill="1" applyBorder="1" applyAlignment="1">
      <alignment vertical="center"/>
    </xf>
    <xf numFmtId="186" fontId="2" fillId="0" borderId="82" xfId="27" applyNumberFormat="1" applyFont="1" applyFill="1" applyBorder="1" applyAlignment="1">
      <alignment vertical="center"/>
    </xf>
    <xf numFmtId="186" fontId="6" fillId="0" borderId="3" xfId="27" applyNumberFormat="1" applyFont="1" applyFill="1" applyBorder="1" applyAlignment="1">
      <alignment vertical="center"/>
    </xf>
    <xf numFmtId="186" fontId="6" fillId="0" borderId="88" xfId="27" applyNumberFormat="1" applyFont="1" applyFill="1" applyBorder="1" applyAlignment="1">
      <alignment vertical="center"/>
    </xf>
    <xf numFmtId="186" fontId="1" fillId="0" borderId="127" xfId="27" applyNumberFormat="1" applyFont="1" applyFill="1" applyBorder="1" applyAlignment="1">
      <alignment vertical="center"/>
    </xf>
    <xf numFmtId="186" fontId="1" fillId="0" borderId="14" xfId="27" applyNumberFormat="1" applyFont="1" applyFill="1" applyBorder="1" applyAlignment="1">
      <alignment vertical="center"/>
    </xf>
    <xf numFmtId="186" fontId="1" fillId="0" borderId="47" xfId="27" applyNumberFormat="1" applyFont="1" applyFill="1" applyBorder="1" applyAlignment="1">
      <alignment vertical="center"/>
    </xf>
    <xf numFmtId="186" fontId="1" fillId="0" borderId="24" xfId="27" applyNumberFormat="1" applyFont="1" applyFill="1" applyBorder="1" applyAlignment="1">
      <alignment vertical="center"/>
    </xf>
    <xf numFmtId="186" fontId="1" fillId="0" borderId="48" xfId="27" applyNumberFormat="1" applyFont="1" applyFill="1" applyBorder="1" applyAlignment="1">
      <alignment vertical="center"/>
    </xf>
    <xf numFmtId="186" fontId="5" fillId="0" borderId="30" xfId="0" applyNumberFormat="1" applyFont="1" applyBorder="1" applyAlignment="1">
      <alignment vertical="center"/>
    </xf>
    <xf numFmtId="186" fontId="5" fillId="0" borderId="83" xfId="0" applyNumberFormat="1" applyFont="1" applyBorder="1" applyAlignment="1">
      <alignment vertical="center"/>
    </xf>
    <xf numFmtId="186" fontId="5" fillId="0" borderId="54" xfId="0" applyNumberFormat="1" applyFont="1" applyBorder="1" applyAlignment="1">
      <alignment vertical="center"/>
    </xf>
    <xf numFmtId="186" fontId="5" fillId="0" borderId="95" xfId="0" applyNumberFormat="1" applyFont="1" applyBorder="1" applyAlignment="1">
      <alignment vertical="center"/>
    </xf>
    <xf numFmtId="186" fontId="0" fillId="0" borderId="34" xfId="27" applyNumberFormat="1" applyFont="1" applyFill="1" applyBorder="1" applyAlignment="1">
      <alignment vertical="center"/>
    </xf>
    <xf numFmtId="186" fontId="0" fillId="0" borderId="64" xfId="27" applyNumberFormat="1" applyFont="1" applyFill="1" applyBorder="1" applyAlignment="1">
      <alignment vertical="center"/>
    </xf>
    <xf numFmtId="186" fontId="0" fillId="0" borderId="24" xfId="27" applyNumberFormat="1" applyFont="1" applyFill="1" applyBorder="1" applyAlignment="1">
      <alignment vertical="center"/>
    </xf>
    <xf numFmtId="186" fontId="0" fillId="0" borderId="66" xfId="27" applyNumberFormat="1" applyFont="1" applyFill="1" applyBorder="1" applyAlignment="1">
      <alignment vertical="center"/>
    </xf>
    <xf numFmtId="186" fontId="0" fillId="2" borderId="30" xfId="27" applyNumberFormat="1" applyFont="1" applyFill="1" applyBorder="1" applyAlignment="1">
      <alignment vertical="center"/>
    </xf>
    <xf numFmtId="186" fontId="4" fillId="0" borderId="30" xfId="27" applyNumberFormat="1" applyFont="1" applyFill="1" applyBorder="1" applyAlignment="1">
      <alignment vertical="center"/>
    </xf>
    <xf numFmtId="186" fontId="4" fillId="0" borderId="64" xfId="27" applyNumberFormat="1" applyFont="1" applyFill="1" applyBorder="1" applyAlignment="1">
      <alignment vertical="center"/>
    </xf>
    <xf numFmtId="186" fontId="4" fillId="0" borderId="33" xfId="27" applyNumberFormat="1" applyFont="1" applyFill="1" applyBorder="1" applyAlignment="1">
      <alignment vertical="center"/>
    </xf>
    <xf numFmtId="186" fontId="4" fillId="0" borderId="78" xfId="27" applyNumberFormat="1" applyFont="1" applyFill="1" applyBorder="1" applyAlignment="1">
      <alignment vertical="center"/>
    </xf>
    <xf numFmtId="186" fontId="4" fillId="0" borderId="34" xfId="27" applyNumberFormat="1" applyFont="1" applyFill="1" applyBorder="1" applyAlignment="1">
      <alignment vertical="center"/>
    </xf>
    <xf numFmtId="186" fontId="4" fillId="0" borderId="79" xfId="27" applyNumberFormat="1" applyFont="1" applyFill="1" applyBorder="1" applyAlignment="1">
      <alignment vertical="center"/>
    </xf>
    <xf numFmtId="186" fontId="4" fillId="0" borderId="18" xfId="27" applyNumberFormat="1" applyFont="1" applyFill="1" applyBorder="1" applyAlignment="1">
      <alignment vertical="center"/>
    </xf>
    <xf numFmtId="186" fontId="0" fillId="0" borderId="30" xfId="27" applyNumberFormat="1" applyFont="1" applyFill="1" applyBorder="1" applyAlignment="1">
      <alignment vertical="center"/>
    </xf>
    <xf numFmtId="186" fontId="4" fillId="0" borderId="54" xfId="27" applyNumberFormat="1" applyFont="1" applyFill="1" applyBorder="1" applyAlignment="1">
      <alignment vertical="center"/>
    </xf>
    <xf numFmtId="186" fontId="4" fillId="0" borderId="93" xfId="27" applyNumberFormat="1" applyFont="1" applyFill="1" applyBorder="1" applyAlignment="1">
      <alignment vertical="center"/>
    </xf>
    <xf numFmtId="186" fontId="1" fillId="9" borderId="3" xfId="27" applyNumberFormat="1" applyFont="1" applyFill="1" applyBorder="1" applyAlignment="1">
      <alignment horizontal="center" vertical="center"/>
    </xf>
    <xf numFmtId="186" fontId="1" fillId="9" borderId="88" xfId="27" applyNumberFormat="1" applyFont="1" applyFill="1" applyBorder="1" applyAlignment="1">
      <alignment horizontal="center" vertical="center"/>
    </xf>
    <xf numFmtId="186" fontId="4" fillId="2" borderId="30" xfId="27" applyNumberFormat="1" applyFont="1" applyFill="1" applyBorder="1" applyAlignment="1">
      <alignment horizontal="center" vertical="center"/>
    </xf>
    <xf numFmtId="186" fontId="4" fillId="0" borderId="83" xfId="27" applyNumberFormat="1" applyFont="1" applyFill="1" applyBorder="1" applyAlignment="1">
      <alignment horizontal="center" vertical="center"/>
    </xf>
    <xf numFmtId="186" fontId="4" fillId="2" borderId="14" xfId="27" applyNumberFormat="1" applyFont="1" applyFill="1" applyBorder="1" applyAlignment="1">
      <alignment horizontal="center" vertical="center"/>
    </xf>
    <xf numFmtId="186" fontId="4" fillId="0" borderId="82" xfId="27" applyNumberFormat="1" applyFont="1" applyFill="1" applyBorder="1" applyAlignment="1">
      <alignment horizontal="center" vertical="center"/>
    </xf>
    <xf numFmtId="186" fontId="4" fillId="2" borderId="24" xfId="27" applyNumberFormat="1" applyFont="1" applyFill="1" applyBorder="1" applyAlignment="1">
      <alignment horizontal="center" vertical="center"/>
    </xf>
    <xf numFmtId="186" fontId="4" fillId="0" borderId="91" xfId="27" applyNumberFormat="1" applyFont="1" applyFill="1" applyBorder="1" applyAlignment="1">
      <alignment horizontal="center" vertical="center"/>
    </xf>
    <xf numFmtId="186" fontId="0" fillId="0" borderId="97" xfId="27" applyNumberFormat="1" applyFont="1" applyFill="1" applyBorder="1" applyAlignment="1">
      <alignment vertical="center"/>
    </xf>
    <xf numFmtId="186" fontId="0" fillId="2" borderId="24" xfId="27" applyNumberFormat="1" applyFont="1" applyFill="1" applyBorder="1" applyAlignment="1">
      <alignment vertical="center"/>
    </xf>
    <xf numFmtId="186" fontId="0" fillId="0" borderId="91" xfId="27" applyNumberFormat="1" applyFont="1" applyFill="1" applyBorder="1" applyAlignment="1">
      <alignment vertical="center"/>
    </xf>
    <xf numFmtId="186" fontId="0" fillId="0" borderId="83" xfId="27" applyNumberFormat="1" applyFont="1" applyFill="1" applyBorder="1" applyAlignment="1">
      <alignment vertical="center"/>
    </xf>
    <xf numFmtId="186" fontId="4" fillId="2" borderId="3" xfId="27" applyNumberFormat="1" applyFont="1" applyFill="1" applyBorder="1" applyAlignment="1">
      <alignment vertical="center"/>
    </xf>
    <xf numFmtId="186" fontId="4" fillId="0" borderId="88" xfId="27" applyNumberFormat="1" applyFont="1" applyFill="1" applyBorder="1" applyAlignment="1">
      <alignment vertical="center"/>
    </xf>
    <xf numFmtId="186" fontId="1" fillId="0" borderId="3" xfId="27" applyNumberFormat="1" applyFont="1" applyFill="1" applyBorder="1" applyAlignment="1">
      <alignment vertical="center"/>
    </xf>
    <xf numFmtId="186" fontId="1" fillId="0" borderId="88" xfId="27" applyNumberFormat="1" applyFont="1" applyFill="1" applyBorder="1" applyAlignment="1">
      <alignment vertical="center"/>
    </xf>
    <xf numFmtId="186" fontId="1" fillId="0" borderId="83" xfId="27" applyNumberFormat="1" applyFont="1" applyFill="1" applyBorder="1" applyAlignment="1">
      <alignment vertical="center"/>
    </xf>
    <xf numFmtId="186" fontId="1" fillId="0" borderId="82" xfId="27" applyNumberFormat="1" applyFont="1" applyFill="1" applyBorder="1" applyAlignment="1">
      <alignment vertical="center"/>
    </xf>
    <xf numFmtId="186" fontId="0" fillId="0" borderId="30" xfId="0" applyNumberFormat="1" applyBorder="1" applyAlignment="1">
      <alignment vertical="center"/>
    </xf>
    <xf numFmtId="186" fontId="0" fillId="0" borderId="83" xfId="0" applyNumberFormat="1" applyBorder="1" applyAlignment="1">
      <alignment vertical="center"/>
    </xf>
    <xf numFmtId="186" fontId="0" fillId="0" borderId="54" xfId="0" applyNumberFormat="1" applyBorder="1" applyAlignment="1">
      <alignment vertical="center"/>
    </xf>
    <xf numFmtId="186" fontId="0" fillId="0" borderId="95" xfId="0" applyNumberFormat="1" applyBorder="1" applyAlignment="1">
      <alignment vertical="center"/>
    </xf>
    <xf numFmtId="186" fontId="0" fillId="0" borderId="67" xfId="27" applyNumberFormat="1" applyFont="1" applyFill="1" applyBorder="1" applyAlignment="1">
      <alignment vertical="center"/>
    </xf>
    <xf numFmtId="186" fontId="0" fillId="0" borderId="3" xfId="27" applyNumberFormat="1" applyFont="1" applyFill="1" applyBorder="1" applyAlignment="1">
      <alignment vertical="center"/>
    </xf>
    <xf numFmtId="186" fontId="0" fillId="0" borderId="63" xfId="27" applyNumberFormat="1" applyFont="1" applyFill="1" applyBorder="1" applyAlignment="1">
      <alignment vertical="center"/>
    </xf>
    <xf numFmtId="186" fontId="0" fillId="0" borderId="54" xfId="27" applyNumberFormat="1" applyFont="1" applyFill="1" applyBorder="1" applyAlignment="1">
      <alignment vertical="center"/>
    </xf>
    <xf numFmtId="186" fontId="0" fillId="0" borderId="93" xfId="27" applyNumberFormat="1" applyFont="1" applyFill="1" applyBorder="1" applyAlignment="1">
      <alignment vertical="center"/>
    </xf>
    <xf numFmtId="186" fontId="4" fillId="0" borderId="3" xfId="27" applyNumberFormat="1" applyFont="1" applyFill="1" applyBorder="1" applyAlignment="1">
      <alignment horizontal="right" vertical="center" shrinkToFit="1"/>
    </xf>
    <xf numFmtId="186" fontId="1" fillId="2" borderId="3" xfId="27" applyNumberFormat="1" applyFont="1" applyFill="1" applyBorder="1" applyAlignment="1">
      <alignment vertical="center"/>
    </xf>
    <xf numFmtId="186" fontId="1" fillId="2" borderId="88" xfId="27" applyNumberFormat="1" applyFont="1" applyFill="1" applyBorder="1" applyAlignment="1">
      <alignment vertical="center"/>
    </xf>
    <xf numFmtId="186" fontId="48" fillId="8" borderId="40" xfId="27" applyNumberFormat="1" applyFont="1" applyFill="1" applyBorder="1" applyAlignment="1">
      <alignment vertical="center"/>
    </xf>
    <xf numFmtId="186" fontId="48" fillId="3" borderId="40" xfId="27" applyNumberFormat="1" applyFont="1" applyFill="1" applyBorder="1" applyAlignment="1">
      <alignment horizontal="right" vertical="center"/>
    </xf>
    <xf numFmtId="186" fontId="48" fillId="10" borderId="40" xfId="27" applyNumberFormat="1" applyFont="1" applyFill="1" applyBorder="1" applyAlignment="1">
      <alignment horizontal="right" vertical="center"/>
    </xf>
    <xf numFmtId="186" fontId="48" fillId="10" borderId="41" xfId="27" applyNumberFormat="1" applyFont="1" applyFill="1" applyBorder="1" applyAlignment="1">
      <alignment vertical="center"/>
    </xf>
    <xf numFmtId="186" fontId="48" fillId="3" borderId="69" xfId="27" applyNumberFormat="1" applyFont="1" applyFill="1" applyBorder="1" applyAlignment="1">
      <alignment horizontal="right" vertical="center"/>
    </xf>
    <xf numFmtId="186" fontId="48" fillId="10" borderId="69" xfId="27" applyNumberFormat="1" applyFont="1" applyFill="1" applyBorder="1" applyAlignment="1">
      <alignment horizontal="right" vertical="center"/>
    </xf>
    <xf numFmtId="186" fontId="48" fillId="10" borderId="1" xfId="27" applyNumberFormat="1" applyFont="1" applyFill="1" applyBorder="1" applyAlignment="1">
      <alignment vertical="center"/>
    </xf>
    <xf numFmtId="186" fontId="48" fillId="8" borderId="50" xfId="0" applyNumberFormat="1" applyFont="1" applyFill="1" applyBorder="1" applyAlignment="1">
      <alignment vertical="center"/>
    </xf>
    <xf numFmtId="186" fontId="48" fillId="3" borderId="50" xfId="0" applyNumberFormat="1" applyFont="1" applyFill="1" applyBorder="1" applyAlignment="1">
      <alignment vertical="center"/>
    </xf>
    <xf numFmtId="186" fontId="48" fillId="10" borderId="50" xfId="0" applyNumberFormat="1" applyFont="1" applyFill="1" applyBorder="1" applyAlignment="1">
      <alignment vertical="center"/>
    </xf>
    <xf numFmtId="186" fontId="48" fillId="10" borderId="53" xfId="0" applyNumberFormat="1" applyFont="1" applyFill="1" applyBorder="1" applyAlignment="1">
      <alignment vertical="center"/>
    </xf>
    <xf numFmtId="186" fontId="4" fillId="5" borderId="36" xfId="27" applyNumberFormat="1" applyFont="1" applyFill="1" applyBorder="1" applyAlignment="1">
      <alignment horizontal="right" vertical="center" shrinkToFit="1"/>
    </xf>
    <xf numFmtId="186" fontId="0" fillId="0" borderId="21" xfId="27" applyNumberFormat="1" applyFont="1" applyFill="1" applyBorder="1" applyAlignment="1">
      <alignment horizontal="right" vertical="center" shrinkToFit="1"/>
    </xf>
    <xf numFmtId="186" fontId="0" fillId="5" borderId="21" xfId="27" applyNumberFormat="1" applyFont="1" applyFill="1" applyBorder="1" applyAlignment="1">
      <alignment horizontal="right" vertical="center" shrinkToFit="1"/>
    </xf>
    <xf numFmtId="186" fontId="1" fillId="5" borderId="64" xfId="27" applyNumberFormat="1" applyFont="1" applyFill="1" applyBorder="1" applyAlignment="1">
      <alignment horizontal="right" vertical="center" shrinkToFit="1"/>
    </xf>
    <xf numFmtId="186" fontId="1" fillId="0" borderId="65" xfId="27" applyNumberFormat="1" applyFont="1" applyFill="1" applyBorder="1" applyAlignment="1">
      <alignment horizontal="right" vertical="center" shrinkToFit="1"/>
    </xf>
    <xf numFmtId="186" fontId="4" fillId="0" borderId="108" xfId="27" applyNumberFormat="1" applyFont="1" applyFill="1" applyBorder="1" applyAlignment="1">
      <alignment horizontal="right" vertical="center"/>
    </xf>
    <xf numFmtId="186" fontId="48" fillId="10" borderId="41" xfId="27" applyNumberFormat="1" applyFont="1" applyFill="1" applyBorder="1" applyAlignment="1">
      <alignment horizontal="right" vertical="center"/>
    </xf>
    <xf numFmtId="0" fontId="49" fillId="5" borderId="49" xfId="0" applyFont="1" applyFill="1" applyBorder="1" applyAlignment="1">
      <alignment horizontal="center" vertical="center"/>
    </xf>
    <xf numFmtId="186" fontId="0" fillId="5" borderId="3" xfId="27" applyNumberFormat="1" applyFont="1" applyFill="1" applyBorder="1" applyAlignment="1">
      <alignment vertical="center"/>
    </xf>
    <xf numFmtId="186" fontId="0" fillId="5" borderId="3" xfId="0" applyNumberFormat="1" applyFill="1" applyBorder="1" applyAlignment="1">
      <alignment vertical="center"/>
    </xf>
    <xf numFmtId="186" fontId="0" fillId="0" borderId="0" xfId="0" applyNumberFormat="1" applyAlignment="1">
      <alignment vertical="center"/>
    </xf>
    <xf numFmtId="186" fontId="0" fillId="0" borderId="3" xfId="0" applyNumberFormat="1" applyBorder="1" applyAlignment="1">
      <alignment vertical="center"/>
    </xf>
    <xf numFmtId="186" fontId="48" fillId="0" borderId="12" xfId="27" applyNumberFormat="1" applyFont="1" applyFill="1" applyBorder="1" applyAlignment="1">
      <alignment vertical="center"/>
    </xf>
    <xf numFmtId="184" fontId="48" fillId="0" borderId="72" xfId="27" applyNumberFormat="1" applyFont="1" applyFill="1" applyBorder="1" applyAlignment="1">
      <alignment vertical="center"/>
    </xf>
    <xf numFmtId="186" fontId="48" fillId="0" borderId="11" xfId="27" applyNumberFormat="1" applyFont="1" applyFill="1" applyBorder="1" applyAlignment="1">
      <alignment vertical="center"/>
    </xf>
    <xf numFmtId="184" fontId="48" fillId="0" borderId="12" xfId="27" applyNumberFormat="1" applyFont="1" applyFill="1" applyBorder="1" applyAlignment="1">
      <alignment vertical="center"/>
    </xf>
    <xf numFmtId="186" fontId="48" fillId="0" borderId="51" xfId="0" applyNumberFormat="1" applyFont="1" applyFill="1" applyBorder="1" applyAlignment="1">
      <alignment vertical="center"/>
    </xf>
    <xf numFmtId="186" fontId="49" fillId="0" borderId="14" xfId="27" applyNumberFormat="1" applyFont="1" applyFill="1" applyBorder="1" applyAlignment="1">
      <alignment vertical="center"/>
    </xf>
    <xf numFmtId="186" fontId="49" fillId="0" borderId="15" xfId="27" applyNumberFormat="1" applyFont="1" applyFill="1" applyBorder="1" applyAlignment="1">
      <alignment vertical="center"/>
    </xf>
    <xf numFmtId="184" fontId="49" fillId="0" borderId="14" xfId="27" applyNumberFormat="1" applyFont="1" applyFill="1" applyBorder="1" applyAlignment="1">
      <alignment vertical="center"/>
    </xf>
    <xf numFmtId="186" fontId="49" fillId="0" borderId="47" xfId="0" applyNumberFormat="1" applyFont="1" applyFill="1" applyBorder="1" applyAlignment="1">
      <alignment vertical="center"/>
    </xf>
    <xf numFmtId="186" fontId="48" fillId="0" borderId="14" xfId="27" applyNumberFormat="1" applyFont="1" applyFill="1" applyBorder="1" applyAlignment="1">
      <alignment vertical="center"/>
    </xf>
    <xf numFmtId="186" fontId="48" fillId="0" borderId="15" xfId="27" applyNumberFormat="1" applyFont="1" applyFill="1" applyBorder="1" applyAlignment="1">
      <alignment vertical="center"/>
    </xf>
    <xf numFmtId="184" fontId="48" fillId="0" borderId="14" xfId="27" applyNumberFormat="1" applyFont="1" applyFill="1" applyBorder="1" applyAlignment="1">
      <alignment vertical="center"/>
    </xf>
    <xf numFmtId="186" fontId="48" fillId="0" borderId="47" xfId="0" applyNumberFormat="1" applyFont="1" applyFill="1" applyBorder="1" applyAlignment="1">
      <alignment vertical="center"/>
    </xf>
    <xf numFmtId="186" fontId="48" fillId="0" borderId="14" xfId="27" applyNumberFormat="1" applyFont="1" applyFill="1" applyBorder="1" applyAlignment="1">
      <alignment horizontal="right" vertical="center"/>
    </xf>
    <xf numFmtId="186" fontId="48" fillId="0" borderId="15" xfId="27" applyNumberFormat="1" applyFont="1" applyFill="1" applyBorder="1" applyAlignment="1">
      <alignment horizontal="right" vertical="center"/>
    </xf>
    <xf numFmtId="184" fontId="48" fillId="0" borderId="14" xfId="27" applyNumberFormat="1" applyFont="1" applyFill="1" applyBorder="1" applyAlignment="1">
      <alignment horizontal="center" vertical="center"/>
    </xf>
    <xf numFmtId="186" fontId="49" fillId="0" borderId="24" xfId="27" applyNumberFormat="1" applyFont="1" applyFill="1" applyBorder="1" applyAlignment="1">
      <alignment vertical="center"/>
    </xf>
    <xf numFmtId="186" fontId="49" fillId="0" borderId="42" xfId="27" applyNumberFormat="1" applyFont="1" applyFill="1" applyBorder="1" applyAlignment="1">
      <alignment vertical="center"/>
    </xf>
    <xf numFmtId="184" fontId="49" fillId="0" borderId="24" xfId="27" applyNumberFormat="1" applyFont="1" applyFill="1" applyBorder="1" applyAlignment="1">
      <alignment vertical="center"/>
    </xf>
    <xf numFmtId="186" fontId="49" fillId="0" borderId="48" xfId="0" applyNumberFormat="1" applyFont="1" applyFill="1" applyBorder="1" applyAlignment="1">
      <alignment vertical="center"/>
    </xf>
    <xf numFmtId="186" fontId="48" fillId="0" borderId="44" xfId="27" applyNumberFormat="1" applyFont="1" applyFill="1" applyBorder="1" applyAlignment="1">
      <alignment horizontal="right" vertical="center"/>
    </xf>
    <xf numFmtId="184" fontId="48" fillId="0" borderId="75" xfId="27" applyNumberFormat="1" applyFont="1" applyFill="1" applyBorder="1" applyAlignment="1">
      <alignment horizontal="right" vertical="center"/>
    </xf>
    <xf numFmtId="186" fontId="48" fillId="0" borderId="70" xfId="27" applyNumberFormat="1" applyFont="1" applyFill="1" applyBorder="1" applyAlignment="1">
      <alignment horizontal="right" vertical="center"/>
    </xf>
    <xf numFmtId="184" fontId="48" fillId="0" borderId="44" xfId="27" applyNumberFormat="1" applyFont="1" applyFill="1" applyBorder="1" applyAlignment="1">
      <alignment horizontal="right" vertical="center"/>
    </xf>
    <xf numFmtId="186" fontId="49" fillId="0" borderId="46" xfId="0" applyNumberFormat="1" applyFont="1" applyFill="1" applyBorder="1" applyAlignment="1">
      <alignment vertical="center"/>
    </xf>
    <xf numFmtId="186" fontId="49" fillId="0" borderId="14" xfId="27" applyNumberFormat="1" applyFont="1" applyFill="1" applyBorder="1" applyAlignment="1">
      <alignment horizontal="right" vertical="center"/>
    </xf>
    <xf numFmtId="184" fontId="49" fillId="0" borderId="73" xfId="27" applyNumberFormat="1" applyFont="1" applyFill="1" applyBorder="1" applyAlignment="1">
      <alignment horizontal="right" vertical="center"/>
    </xf>
    <xf numFmtId="186" fontId="49" fillId="0" borderId="15" xfId="27" applyNumberFormat="1" applyFont="1" applyFill="1" applyBorder="1" applyAlignment="1">
      <alignment horizontal="right" vertical="center"/>
    </xf>
    <xf numFmtId="184" fontId="49" fillId="0" borderId="14" xfId="27" applyNumberFormat="1" applyFont="1" applyFill="1" applyBorder="1" applyAlignment="1">
      <alignment horizontal="right" vertical="center"/>
    </xf>
    <xf numFmtId="186" fontId="49" fillId="0" borderId="13" xfId="27" applyNumberFormat="1" applyFont="1" applyFill="1" applyBorder="1" applyAlignment="1">
      <alignment horizontal="right" vertical="center"/>
    </xf>
    <xf numFmtId="184" fontId="48" fillId="0" borderId="73" xfId="27" applyNumberFormat="1" applyFont="1" applyFill="1" applyBorder="1" applyAlignment="1">
      <alignment horizontal="right" vertical="center"/>
    </xf>
    <xf numFmtId="184" fontId="48" fillId="0" borderId="14" xfId="27" applyNumberFormat="1" applyFont="1" applyFill="1" applyBorder="1" applyAlignment="1">
      <alignment horizontal="right" vertical="center"/>
    </xf>
    <xf numFmtId="186" fontId="49" fillId="0" borderId="24" xfId="27" applyNumberFormat="1" applyFont="1" applyFill="1" applyBorder="1" applyAlignment="1">
      <alignment horizontal="right" vertical="center"/>
    </xf>
    <xf numFmtId="184" fontId="49" fillId="0" borderId="67" xfId="27" applyNumberFormat="1" applyFont="1" applyFill="1" applyBorder="1" applyAlignment="1">
      <alignment horizontal="right" vertical="center"/>
    </xf>
    <xf numFmtId="186" fontId="49" fillId="0" borderId="42" xfId="27" applyNumberFormat="1" applyFont="1" applyFill="1" applyBorder="1" applyAlignment="1">
      <alignment horizontal="right" vertical="center"/>
    </xf>
    <xf numFmtId="184" fontId="49" fillId="0" borderId="24" xfId="27" applyNumberFormat="1" applyFont="1" applyFill="1" applyBorder="1" applyAlignment="1">
      <alignment horizontal="right" vertical="center"/>
    </xf>
    <xf numFmtId="186" fontId="48" fillId="0" borderId="46" xfId="0" applyNumberFormat="1" applyFont="1" applyFill="1" applyBorder="1" applyAlignment="1">
      <alignment vertical="center"/>
    </xf>
    <xf numFmtId="186" fontId="48" fillId="0" borderId="18" xfId="27" applyNumberFormat="1" applyFont="1" applyFill="1" applyBorder="1" applyAlignment="1">
      <alignment horizontal="right" vertical="center"/>
    </xf>
    <xf numFmtId="184" fontId="48" fillId="0" borderId="76" xfId="27" applyNumberFormat="1" applyFont="1" applyFill="1" applyBorder="1" applyAlignment="1">
      <alignment horizontal="right" vertical="center"/>
    </xf>
    <xf numFmtId="186" fontId="48" fillId="0" borderId="16" xfId="27" applyNumberFormat="1" applyFont="1" applyFill="1" applyBorder="1" applyAlignment="1">
      <alignment horizontal="right" vertical="center"/>
    </xf>
    <xf numFmtId="184" fontId="48" fillId="0" borderId="18" xfId="27" applyNumberFormat="1" applyFont="1" applyFill="1" applyBorder="1" applyAlignment="1">
      <alignment horizontal="right" vertical="center"/>
    </xf>
    <xf numFmtId="186" fontId="48" fillId="0" borderId="52" xfId="0" applyNumberFormat="1" applyFont="1" applyFill="1" applyBorder="1" applyAlignment="1">
      <alignment vertical="center"/>
    </xf>
    <xf numFmtId="186" fontId="49" fillId="0" borderId="12" xfId="27" applyNumberFormat="1" applyFont="1" applyFill="1" applyBorder="1" applyAlignment="1">
      <alignment vertical="center"/>
    </xf>
    <xf numFmtId="186" fontId="49" fillId="0" borderId="51" xfId="0" applyNumberFormat="1" applyFont="1" applyFill="1" applyBorder="1" applyAlignment="1">
      <alignment vertical="center"/>
    </xf>
    <xf numFmtId="186" fontId="49" fillId="0" borderId="21" xfId="27" applyNumberFormat="1" applyFont="1" applyFill="1" applyBorder="1" applyAlignment="1">
      <alignment vertical="center"/>
    </xf>
    <xf numFmtId="186" fontId="49" fillId="0" borderId="47" xfId="27" applyNumberFormat="1" applyFont="1" applyFill="1" applyBorder="1" applyAlignment="1">
      <alignment vertical="center"/>
    </xf>
    <xf numFmtId="186" fontId="49" fillId="0" borderId="54" xfId="27" applyNumberFormat="1" applyFont="1" applyFill="1" applyBorder="1" applyAlignment="1">
      <alignment vertical="center"/>
    </xf>
    <xf numFmtId="186" fontId="49" fillId="0" borderId="55" xfId="0" applyNumberFormat="1" applyFont="1" applyFill="1" applyBorder="1" applyAlignment="1">
      <alignment vertical="center"/>
    </xf>
    <xf numFmtId="0" fontId="48" fillId="10" borderId="61" xfId="0" applyFont="1" applyFill="1" applyBorder="1" applyAlignment="1">
      <alignment vertical="center"/>
    </xf>
    <xf numFmtId="0" fontId="48" fillId="10" borderId="158" xfId="0" applyFont="1" applyFill="1" applyBorder="1" applyAlignment="1">
      <alignment vertical="center"/>
    </xf>
    <xf numFmtId="0" fontId="48" fillId="14" borderId="1" xfId="0" applyFont="1" applyFill="1" applyBorder="1" applyAlignment="1">
      <alignment horizontal="left" vertical="center"/>
    </xf>
    <xf numFmtId="186" fontId="48" fillId="14" borderId="41" xfId="27" applyNumberFormat="1" applyFont="1" applyFill="1" applyBorder="1" applyAlignment="1">
      <alignment vertical="center"/>
    </xf>
    <xf numFmtId="186" fontId="48" fillId="14" borderId="53" xfId="0" applyNumberFormat="1" applyFont="1" applyFill="1" applyBorder="1" applyAlignment="1">
      <alignment vertical="center"/>
    </xf>
    <xf numFmtId="0" fontId="48" fillId="14" borderId="61" xfId="0" applyFont="1" applyFill="1" applyBorder="1" applyAlignment="1">
      <alignment horizontal="center" vertical="center"/>
    </xf>
    <xf numFmtId="186" fontId="48" fillId="14" borderId="41" xfId="27" applyNumberFormat="1" applyFont="1" applyFill="1" applyBorder="1" applyAlignment="1">
      <alignment horizontal="right" vertical="center"/>
    </xf>
    <xf numFmtId="0" fontId="48" fillId="14" borderId="56" xfId="0" applyFont="1" applyFill="1" applyBorder="1" applyAlignment="1">
      <alignment horizontal="center" vertical="center"/>
    </xf>
    <xf numFmtId="0" fontId="48" fillId="14" borderId="57" xfId="0" applyFont="1" applyFill="1" applyBorder="1" applyAlignment="1">
      <alignment horizontal="left" vertical="center"/>
    </xf>
    <xf numFmtId="186" fontId="48" fillId="14" borderId="58" xfId="27" applyNumberFormat="1" applyFont="1" applyFill="1" applyBorder="1" applyAlignment="1">
      <alignment vertical="center"/>
    </xf>
    <xf numFmtId="186" fontId="48" fillId="14" borderId="59" xfId="0" applyNumberFormat="1" applyFont="1" applyFill="1" applyBorder="1" applyAlignment="1">
      <alignment vertical="center"/>
    </xf>
    <xf numFmtId="0" fontId="48" fillId="14" borderId="142" xfId="0" applyFont="1" applyFill="1" applyBorder="1" applyAlignment="1">
      <alignment horizontal="center" vertical="center"/>
    </xf>
    <xf numFmtId="0" fontId="48" fillId="14" borderId="143" xfId="0" applyFont="1" applyFill="1" applyBorder="1" applyAlignment="1">
      <alignment vertical="center"/>
    </xf>
    <xf numFmtId="186" fontId="48" fillId="14" borderId="44" xfId="27" applyNumberFormat="1" applyFont="1" applyFill="1" applyBorder="1" applyAlignment="1">
      <alignment horizontal="right" vertical="center"/>
    </xf>
    <xf numFmtId="186" fontId="48" fillId="14" borderId="46" xfId="0" applyNumberFormat="1" applyFont="1" applyFill="1" applyBorder="1" applyAlignment="1">
      <alignment vertical="center"/>
    </xf>
    <xf numFmtId="0" fontId="48" fillId="14" borderId="38" xfId="0" applyFont="1" applyFill="1" applyBorder="1" applyAlignment="1">
      <alignment horizontal="center" vertical="center"/>
    </xf>
    <xf numFmtId="0" fontId="48" fillId="14" borderId="15" xfId="0" applyFont="1" applyFill="1" applyBorder="1" applyAlignment="1">
      <alignment horizontal="left" vertical="center"/>
    </xf>
    <xf numFmtId="186" fontId="48" fillId="14" borderId="14" xfId="27" applyNumberFormat="1" applyFont="1" applyFill="1" applyBorder="1" applyAlignment="1">
      <alignment horizontal="right" vertical="center"/>
    </xf>
    <xf numFmtId="186" fontId="48" fillId="14" borderId="47" xfId="0" applyNumberFormat="1" applyFont="1" applyFill="1" applyBorder="1" applyAlignment="1">
      <alignment vertical="center"/>
    </xf>
    <xf numFmtId="0" fontId="48" fillId="14" borderId="13" xfId="0" applyFont="1" applyFill="1" applyBorder="1" applyAlignment="1">
      <alignment horizontal="left" vertical="center"/>
    </xf>
    <xf numFmtId="0" fontId="48" fillId="14" borderId="13" xfId="0" applyFont="1" applyFill="1" applyBorder="1" applyAlignment="1">
      <alignment vertical="center"/>
    </xf>
    <xf numFmtId="0" fontId="48" fillId="14" borderId="92" xfId="0" applyFont="1" applyFill="1" applyBorder="1" applyAlignment="1">
      <alignment horizontal="center" vertical="center"/>
    </xf>
    <xf numFmtId="0" fontId="48" fillId="14" borderId="85" xfId="0" applyFont="1" applyFill="1" applyBorder="1" applyAlignment="1">
      <alignment vertical="center"/>
    </xf>
    <xf numFmtId="186" fontId="48" fillId="14" borderId="18" xfId="27" applyNumberFormat="1" applyFont="1" applyFill="1" applyBorder="1" applyAlignment="1">
      <alignment horizontal="right" vertical="center"/>
    </xf>
    <xf numFmtId="186" fontId="48" fillId="14" borderId="52" xfId="0" applyNumberFormat="1" applyFont="1" applyFill="1" applyBorder="1" applyAlignment="1">
      <alignment vertical="center"/>
    </xf>
    <xf numFmtId="0" fontId="3" fillId="3" borderId="121" xfId="62" applyFont="1" applyFill="1" applyBorder="1" applyAlignment="1" applyProtection="1">
      <alignment horizontal="center" vertical="center"/>
    </xf>
    <xf numFmtId="0" fontId="3" fillId="3" borderId="121" xfId="62" applyFill="1" applyBorder="1" applyAlignment="1" applyProtection="1">
      <alignment horizontal="center" vertical="center"/>
    </xf>
    <xf numFmtId="14" fontId="62" fillId="0" borderId="0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 shrinkToFit="1"/>
    </xf>
    <xf numFmtId="0" fontId="57" fillId="0" borderId="101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/>
    </xf>
    <xf numFmtId="0" fontId="63" fillId="0" borderId="128" xfId="0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 vertical="center"/>
    </xf>
    <xf numFmtId="0" fontId="1" fillId="4" borderId="133" xfId="0" applyFont="1" applyFill="1" applyBorder="1" applyAlignment="1">
      <alignment horizontal="center" vertical="center"/>
    </xf>
    <xf numFmtId="0" fontId="1" fillId="4" borderId="106" xfId="0" applyFont="1" applyFill="1" applyBorder="1" applyAlignment="1">
      <alignment horizontal="center" vertical="center"/>
    </xf>
    <xf numFmtId="0" fontId="1" fillId="3" borderId="89" xfId="0" applyFont="1" applyFill="1" applyBorder="1" applyAlignment="1">
      <alignment horizontal="distributed" vertical="center"/>
    </xf>
    <xf numFmtId="0" fontId="1" fillId="3" borderId="5" xfId="0" applyFont="1" applyFill="1" applyBorder="1" applyAlignment="1">
      <alignment horizontal="distributed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6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distributed" vertical="center"/>
    </xf>
    <xf numFmtId="0" fontId="1" fillId="3" borderId="6" xfId="0" applyFont="1" applyFill="1" applyBorder="1" applyAlignment="1">
      <alignment horizontal="distributed" vertical="center"/>
    </xf>
    <xf numFmtId="0" fontId="1" fillId="3" borderId="33" xfId="0" applyFont="1" applyFill="1" applyBorder="1" applyAlignment="1">
      <alignment horizontal="distributed" vertical="center"/>
    </xf>
    <xf numFmtId="0" fontId="1" fillId="3" borderId="156" xfId="0" applyFont="1" applyFill="1" applyBorder="1" applyAlignment="1">
      <alignment horizontal="distributed" vertical="center"/>
    </xf>
    <xf numFmtId="0" fontId="1" fillId="3" borderId="157" xfId="0" applyFont="1" applyFill="1" applyBorder="1" applyAlignment="1">
      <alignment horizontal="distributed" vertical="center"/>
    </xf>
    <xf numFmtId="0" fontId="1" fillId="4" borderId="13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132" xfId="0" applyFont="1" applyFill="1" applyBorder="1" applyAlignment="1">
      <alignment horizontal="distributed" vertical="center"/>
    </xf>
    <xf numFmtId="0" fontId="1" fillId="4" borderId="89" xfId="0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4" borderId="129" xfId="0" applyFont="1" applyFill="1" applyBorder="1" applyAlignment="1">
      <alignment horizontal="center" vertical="center"/>
    </xf>
    <xf numFmtId="0" fontId="1" fillId="4" borderId="10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1" fillId="4" borderId="130" xfId="0" applyFont="1" applyFill="1" applyBorder="1" applyAlignment="1">
      <alignment horizontal="center" vertical="center"/>
    </xf>
    <xf numFmtId="3" fontId="15" fillId="3" borderId="134" xfId="0" applyNumberFormat="1" applyFont="1" applyFill="1" applyBorder="1" applyAlignment="1">
      <alignment horizontal="center" vertical="center"/>
    </xf>
    <xf numFmtId="3" fontId="15" fillId="3" borderId="69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3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35" xfId="0" applyFont="1" applyFill="1" applyBorder="1" applyAlignment="1">
      <alignment horizontal="center" vertical="center"/>
    </xf>
    <xf numFmtId="0" fontId="1" fillId="4" borderId="86" xfId="0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/>
    </xf>
    <xf numFmtId="0" fontId="12" fillId="3" borderId="136" xfId="0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distributed" vertical="center"/>
    </xf>
    <xf numFmtId="0" fontId="6" fillId="3" borderId="6" xfId="0" applyFont="1" applyFill="1" applyBorder="1" applyAlignment="1">
      <alignment horizontal="distributed" vertical="center"/>
    </xf>
    <xf numFmtId="0" fontId="6" fillId="3" borderId="5" xfId="0" applyFont="1" applyFill="1" applyBorder="1" applyAlignment="1">
      <alignment horizontal="distributed" vertical="center"/>
    </xf>
    <xf numFmtId="0" fontId="14" fillId="3" borderId="3" xfId="0" applyFont="1" applyFill="1" applyBorder="1" applyAlignment="1">
      <alignment horizontal="center" vertical="center"/>
    </xf>
    <xf numFmtId="0" fontId="12" fillId="4" borderId="133" xfId="0" applyFont="1" applyFill="1" applyBorder="1" applyAlignment="1">
      <alignment horizontal="center" vertical="center"/>
    </xf>
    <xf numFmtId="0" fontId="12" fillId="4" borderId="10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distributed" vertical="center"/>
    </xf>
    <xf numFmtId="0" fontId="6" fillId="3" borderId="13" xfId="0" applyFont="1" applyFill="1" applyBorder="1" applyAlignment="1">
      <alignment horizontal="distributed" vertical="center"/>
    </xf>
    <xf numFmtId="0" fontId="12" fillId="4" borderId="134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3" fontId="12" fillId="3" borderId="6" xfId="0" applyNumberFormat="1" applyFont="1" applyFill="1" applyBorder="1" applyAlignment="1">
      <alignment horizontal="center" vertical="center"/>
    </xf>
    <xf numFmtId="3" fontId="12" fillId="3" borderId="5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distributed" vertical="center"/>
    </xf>
    <xf numFmtId="0" fontId="6" fillId="3" borderId="10" xfId="0" applyFont="1" applyFill="1" applyBorder="1" applyAlignment="1">
      <alignment horizontal="distributed" vertical="center"/>
    </xf>
    <xf numFmtId="0" fontId="1" fillId="4" borderId="1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distributed" vertical="center"/>
    </xf>
    <xf numFmtId="0" fontId="6" fillId="3" borderId="89" xfId="0" applyFont="1" applyFill="1" applyBorder="1" applyAlignment="1">
      <alignment horizontal="distributed" vertical="center"/>
    </xf>
    <xf numFmtId="0" fontId="21" fillId="0" borderId="0" xfId="0" applyFont="1" applyBorder="1" applyAlignment="1">
      <alignment vertical="center"/>
    </xf>
    <xf numFmtId="0" fontId="6" fillId="4" borderId="135" xfId="0" applyFont="1" applyFill="1" applyBorder="1" applyAlignment="1">
      <alignment horizontal="center" vertical="center"/>
    </xf>
    <xf numFmtId="0" fontId="6" fillId="4" borderId="86" xfId="0" applyFont="1" applyFill="1" applyBorder="1" applyAlignment="1">
      <alignment horizontal="center" vertical="center"/>
    </xf>
    <xf numFmtId="0" fontId="6" fillId="4" borderId="13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8" fillId="10" borderId="45" xfId="0" applyFont="1" applyFill="1" applyBorder="1" applyAlignment="1">
      <alignment horizontal="center" vertical="center"/>
    </xf>
    <xf numFmtId="0" fontId="48" fillId="10" borderId="148" xfId="0" applyFont="1" applyFill="1" applyBorder="1" applyAlignment="1">
      <alignment horizontal="center" vertical="center"/>
    </xf>
    <xf numFmtId="0" fontId="48" fillId="10" borderId="137" xfId="0" applyFont="1" applyFill="1" applyBorder="1" applyAlignment="1">
      <alignment horizontal="center" vertical="center"/>
    </xf>
    <xf numFmtId="0" fontId="48" fillId="10" borderId="10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55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8" fillId="10" borderId="109" xfId="0" applyFont="1" applyFill="1" applyBorder="1" applyAlignment="1">
      <alignment horizontal="center" vertical="center"/>
    </xf>
    <xf numFmtId="0" fontId="48" fillId="10" borderId="110" xfId="0" applyFont="1" applyFill="1" applyBorder="1" applyAlignment="1">
      <alignment horizontal="center" vertical="center"/>
    </xf>
    <xf numFmtId="0" fontId="48" fillId="10" borderId="149" xfId="0" applyFont="1" applyFill="1" applyBorder="1" applyAlignment="1">
      <alignment horizontal="center" vertical="center"/>
    </xf>
    <xf numFmtId="0" fontId="48" fillId="10" borderId="56" xfId="0" applyFont="1" applyFill="1" applyBorder="1" applyAlignment="1">
      <alignment horizontal="center" vertical="center"/>
    </xf>
    <xf numFmtId="0" fontId="48" fillId="10" borderId="4" xfId="0" applyFont="1" applyFill="1" applyBorder="1" applyAlignment="1">
      <alignment horizontal="center" vertical="center"/>
    </xf>
    <xf numFmtId="0" fontId="48" fillId="10" borderId="57" xfId="0" applyFont="1" applyFill="1" applyBorder="1" applyAlignment="1">
      <alignment horizontal="center" vertical="center"/>
    </xf>
    <xf numFmtId="0" fontId="48" fillId="10" borderId="152" xfId="0" applyFont="1" applyFill="1" applyBorder="1" applyAlignment="1">
      <alignment horizontal="center" vertical="center"/>
    </xf>
    <xf numFmtId="0" fontId="48" fillId="10" borderId="153" xfId="0" applyFont="1" applyFill="1" applyBorder="1" applyAlignment="1">
      <alignment horizontal="center" vertical="center"/>
    </xf>
    <xf numFmtId="0" fontId="48" fillId="8" borderId="101" xfId="0" applyFont="1" applyFill="1" applyBorder="1" applyAlignment="1">
      <alignment horizontal="center" vertical="center" wrapText="1"/>
    </xf>
    <xf numFmtId="0" fontId="48" fillId="8" borderId="101" xfId="0" applyFont="1" applyFill="1" applyBorder="1" applyAlignment="1">
      <alignment horizontal="center" vertical="center"/>
    </xf>
    <xf numFmtId="0" fontId="48" fillId="8" borderId="56" xfId="0" applyFont="1" applyFill="1" applyBorder="1" applyAlignment="1">
      <alignment horizontal="center" vertical="center"/>
    </xf>
    <xf numFmtId="0" fontId="48" fillId="5" borderId="144" xfId="0" applyFont="1" applyFill="1" applyBorder="1" applyAlignment="1">
      <alignment horizontal="distributed" vertical="center"/>
    </xf>
    <xf numFmtId="0" fontId="48" fillId="5" borderId="145" xfId="0" applyFont="1" applyFill="1" applyBorder="1" applyAlignment="1">
      <alignment horizontal="distributed" vertical="center"/>
    </xf>
    <xf numFmtId="0" fontId="48" fillId="5" borderId="138" xfId="0" applyFont="1" applyFill="1" applyBorder="1" applyAlignment="1">
      <alignment horizontal="distributed" vertical="center"/>
    </xf>
    <xf numFmtId="0" fontId="48" fillId="5" borderId="139" xfId="0" applyFont="1" applyFill="1" applyBorder="1" applyAlignment="1">
      <alignment horizontal="distributed" vertical="center"/>
    </xf>
    <xf numFmtId="0" fontId="48" fillId="5" borderId="146" xfId="0" applyFont="1" applyFill="1" applyBorder="1" applyAlignment="1">
      <alignment horizontal="distributed" vertical="center"/>
    </xf>
    <xf numFmtId="0" fontId="48" fillId="5" borderId="147" xfId="0" applyFont="1" applyFill="1" applyBorder="1" applyAlignment="1">
      <alignment horizontal="distributed" vertical="center"/>
    </xf>
    <xf numFmtId="0" fontId="48" fillId="8" borderId="133" xfId="0" applyFont="1" applyFill="1" applyBorder="1" applyAlignment="1">
      <alignment horizontal="center" vertical="center"/>
    </xf>
    <xf numFmtId="0" fontId="48" fillId="8" borderId="69" xfId="0" applyFont="1" applyFill="1" applyBorder="1" applyAlignment="1">
      <alignment horizontal="center" vertical="center"/>
    </xf>
    <xf numFmtId="0" fontId="48" fillId="10" borderId="40" xfId="0" applyFont="1" applyFill="1" applyBorder="1" applyAlignment="1">
      <alignment horizontal="center" vertical="center"/>
    </xf>
    <xf numFmtId="0" fontId="48" fillId="10" borderId="43" xfId="0" applyFont="1" applyFill="1" applyBorder="1" applyAlignment="1">
      <alignment horizontal="center" vertical="center"/>
    </xf>
    <xf numFmtId="0" fontId="48" fillId="10" borderId="61" xfId="0" applyFont="1" applyFill="1" applyBorder="1" applyAlignment="1">
      <alignment horizontal="center" vertical="center"/>
    </xf>
    <xf numFmtId="0" fontId="48" fillId="10" borderId="1" xfId="0" applyFont="1" applyFill="1" applyBorder="1" applyAlignment="1">
      <alignment horizontal="center" vertical="center"/>
    </xf>
    <xf numFmtId="3" fontId="48" fillId="3" borderId="109" xfId="0" applyNumberFormat="1" applyFont="1" applyFill="1" applyBorder="1" applyAlignment="1">
      <alignment horizontal="center" vertical="center" wrapText="1"/>
    </xf>
    <xf numFmtId="3" fontId="48" fillId="3" borderId="101" xfId="0" applyNumberFormat="1" applyFont="1" applyFill="1" applyBorder="1" applyAlignment="1">
      <alignment horizontal="center" vertical="center" wrapText="1"/>
    </xf>
    <xf numFmtId="3" fontId="48" fillId="3" borderId="56" xfId="0" applyNumberFormat="1" applyFont="1" applyFill="1" applyBorder="1" applyAlignment="1">
      <alignment horizontal="center" vertical="center" wrapText="1"/>
    </xf>
    <xf numFmtId="3" fontId="48" fillId="10" borderId="140" xfId="0" applyNumberFormat="1" applyFont="1" applyFill="1" applyBorder="1" applyAlignment="1">
      <alignment horizontal="center" vertical="center" wrapText="1"/>
    </xf>
    <xf numFmtId="3" fontId="48" fillId="10" borderId="141" xfId="0" applyNumberFormat="1" applyFont="1" applyFill="1" applyBorder="1" applyAlignment="1">
      <alignment horizontal="center" vertical="center" wrapText="1"/>
    </xf>
    <xf numFmtId="3" fontId="48" fillId="10" borderId="56" xfId="0" applyNumberFormat="1" applyFont="1" applyFill="1" applyBorder="1" applyAlignment="1">
      <alignment horizontal="center" vertical="center" wrapText="1"/>
    </xf>
    <xf numFmtId="0" fontId="48" fillId="5" borderId="142" xfId="0" applyFont="1" applyFill="1" applyBorder="1" applyAlignment="1">
      <alignment horizontal="distributed" vertical="center"/>
    </xf>
    <xf numFmtId="0" fontId="48" fillId="5" borderId="143" xfId="0" applyFont="1" applyFill="1" applyBorder="1" applyAlignment="1">
      <alignment horizontal="distributed" vertical="center"/>
    </xf>
    <xf numFmtId="0" fontId="48" fillId="5" borderId="38" xfId="0" applyFont="1" applyFill="1" applyBorder="1" applyAlignment="1">
      <alignment horizontal="distributed" vertical="center"/>
    </xf>
    <xf numFmtId="0" fontId="48" fillId="5" borderId="13" xfId="0" applyFont="1" applyFill="1" applyBorder="1" applyAlignment="1">
      <alignment horizontal="distributed" vertical="center"/>
    </xf>
    <xf numFmtId="0" fontId="48" fillId="5" borderId="39" xfId="0" applyFont="1" applyFill="1" applyBorder="1" applyAlignment="1">
      <alignment horizontal="distributed" vertical="center"/>
    </xf>
    <xf numFmtId="0" fontId="48" fillId="5" borderId="23" xfId="0" applyFont="1" applyFill="1" applyBorder="1" applyAlignment="1">
      <alignment horizontal="distributed" vertical="center"/>
    </xf>
    <xf numFmtId="0" fontId="48" fillId="3" borderId="136" xfId="0" applyFont="1" applyFill="1" applyBorder="1" applyAlignment="1">
      <alignment horizontal="center" vertical="center"/>
    </xf>
    <xf numFmtId="0" fontId="48" fillId="3" borderId="43" xfId="0" applyFont="1" applyFill="1" applyBorder="1" applyAlignment="1">
      <alignment horizontal="center" vertical="center"/>
    </xf>
    <xf numFmtId="0" fontId="49" fillId="5" borderId="150" xfId="0" applyFont="1" applyFill="1" applyBorder="1" applyAlignment="1">
      <alignment horizontal="distributed" vertical="center"/>
    </xf>
    <xf numFmtId="0" fontId="49" fillId="5" borderId="151" xfId="0" applyFont="1" applyFill="1" applyBorder="1" applyAlignment="1">
      <alignment horizontal="distributed" vertical="center"/>
    </xf>
    <xf numFmtId="0" fontId="49" fillId="5" borderId="138" xfId="0" applyFont="1" applyFill="1" applyBorder="1" applyAlignment="1">
      <alignment horizontal="distributed" vertical="center"/>
    </xf>
    <xf numFmtId="0" fontId="49" fillId="5" borderId="139" xfId="0" applyFont="1" applyFill="1" applyBorder="1" applyAlignment="1">
      <alignment horizontal="distributed" vertical="center"/>
    </xf>
    <xf numFmtId="0" fontId="3" fillId="0" borderId="0" xfId="0" applyFont="1" applyAlignment="1">
      <alignment horizontal="center" vertical="center" wrapText="1"/>
    </xf>
    <xf numFmtId="0" fontId="3" fillId="6" borderId="126" xfId="63" applyFill="1" applyBorder="1" applyAlignment="1">
      <alignment horizontal="center" vertical="center"/>
    </xf>
    <xf numFmtId="0" fontId="3" fillId="6" borderId="154" xfId="63" applyFill="1" applyBorder="1" applyAlignment="1">
      <alignment horizontal="center" vertical="center"/>
    </xf>
    <xf numFmtId="0" fontId="3" fillId="6" borderId="155" xfId="63" applyFill="1" applyBorder="1" applyAlignment="1">
      <alignment horizontal="center" vertical="center"/>
    </xf>
    <xf numFmtId="0" fontId="32" fillId="0" borderId="0" xfId="63" applyFont="1" applyAlignment="1">
      <alignment horizontal="center"/>
    </xf>
    <xf numFmtId="0" fontId="3" fillId="5" borderId="126" xfId="63" applyFill="1" applyBorder="1" applyAlignment="1">
      <alignment horizontal="center" vertical="center"/>
    </xf>
    <xf numFmtId="0" fontId="3" fillId="5" borderId="154" xfId="63" applyFill="1" applyBorder="1" applyAlignment="1">
      <alignment horizontal="center" vertical="center"/>
    </xf>
    <xf numFmtId="0" fontId="3" fillId="5" borderId="155" xfId="63" applyFill="1" applyBorder="1" applyAlignment="1">
      <alignment horizontal="center" vertical="center"/>
    </xf>
    <xf numFmtId="0" fontId="32" fillId="0" borderId="0" xfId="63" applyFont="1" applyAlignment="1">
      <alignment horizontal="center" vertical="center"/>
    </xf>
    <xf numFmtId="178" fontId="3" fillId="5" borderId="126" xfId="63" applyNumberFormat="1" applyFill="1" applyBorder="1" applyAlignment="1">
      <alignment horizontal="center"/>
    </xf>
    <xf numFmtId="178" fontId="3" fillId="5" borderId="154" xfId="63" applyNumberFormat="1" applyFill="1" applyBorder="1" applyAlignment="1">
      <alignment horizontal="center"/>
    </xf>
    <xf numFmtId="178" fontId="3" fillId="5" borderId="155" xfId="63" applyNumberFormat="1" applyFill="1" applyBorder="1" applyAlignment="1">
      <alignment horizontal="center"/>
    </xf>
    <xf numFmtId="0" fontId="3" fillId="5" borderId="126" xfId="63" applyFill="1" applyBorder="1" applyAlignment="1">
      <alignment horizontal="center"/>
    </xf>
    <xf numFmtId="0" fontId="3" fillId="5" borderId="154" xfId="63" applyFill="1" applyBorder="1" applyAlignment="1">
      <alignment horizontal="center"/>
    </xf>
    <xf numFmtId="0" fontId="3" fillId="5" borderId="155" xfId="63" applyFill="1" applyBorder="1" applyAlignment="1">
      <alignment horizontal="center"/>
    </xf>
  </cellXfs>
  <cellStyles count="64">
    <cellStyle name="??&amp;O?&amp;H?_x0008_??_x0007__x0001__x0001_" xfId="1" xr:uid="{00000000-0005-0000-0000-000000000000}"/>
    <cellStyle name="_x0003_A_x0001_O_x0003_O_x0003_≫_x0001_O_x0003_²_x0001_O_x0003_O_x0003_O_x0003_O_x0003_O_x0003_I" xfId="2" xr:uid="{00000000-0005-0000-0000-000001000000}"/>
    <cellStyle name="category" xfId="3" xr:uid="{00000000-0005-0000-0000-000002000000}"/>
    <cellStyle name="Comma [0]_ SG&amp;A Bridge " xfId="4" xr:uid="{00000000-0005-0000-0000-000003000000}"/>
    <cellStyle name="Comma_ SG&amp;A Bridge " xfId="5" xr:uid="{00000000-0005-0000-0000-000004000000}"/>
    <cellStyle name="Currency [0]_ SG&amp;A Bridge " xfId="6" xr:uid="{00000000-0005-0000-0000-000005000000}"/>
    <cellStyle name="Currency_ SG&amp;A Bridge " xfId="7" xr:uid="{00000000-0005-0000-0000-000006000000}"/>
    <cellStyle name="Currency1" xfId="8" xr:uid="{00000000-0005-0000-0000-000007000000}"/>
    <cellStyle name="Grey" xfId="9" xr:uid="{00000000-0005-0000-0000-000008000000}"/>
    <cellStyle name="HEADER" xfId="10" xr:uid="{00000000-0005-0000-0000-000009000000}"/>
    <cellStyle name="Header1" xfId="11" xr:uid="{00000000-0005-0000-0000-00000A000000}"/>
    <cellStyle name="Header2" xfId="12" xr:uid="{00000000-0005-0000-0000-00000B000000}"/>
    <cellStyle name="Input [yellow]" xfId="13" xr:uid="{00000000-0005-0000-0000-00000C000000}"/>
    <cellStyle name="Model" xfId="14" xr:uid="{00000000-0005-0000-0000-00000D000000}"/>
    <cellStyle name="Normal - Style1" xfId="15" xr:uid="{00000000-0005-0000-0000-00000E000000}"/>
    <cellStyle name="Normal_ SG&amp;A Bridge " xfId="16" xr:uid="{00000000-0005-0000-0000-00000F000000}"/>
    <cellStyle name="Percent [2]" xfId="17" xr:uid="{00000000-0005-0000-0000-000010000000}"/>
    <cellStyle name="subhead" xfId="18" xr:uid="{00000000-0005-0000-0000-000011000000}"/>
    <cellStyle name="_x0001_v_x0001_h_x0001_h_x0001_e_x0001_b_x0001_b_x0001_v_x0001_v_x0001_v_x0001_j_x0001_e_x0001_j_x0001_e_x0001_v_x0001_I" xfId="19" xr:uid="{00000000-0005-0000-0000-000012000000}"/>
    <cellStyle name="_x0001_v_x0001_j_x0001_e_x0001_j_x0001_e_x0001_v_x0001_I" xfId="20" xr:uid="{00000000-0005-0000-0000-000013000000}"/>
    <cellStyle name="_x0001_v_x0001_v_x0001_b_x0001_h_x0001_j_x0001_h_x0001_h_x0001_v_x0001_v_x0001_h_x0001_h_x0001_e_x0001_b_x0001_b_x0001_v_x0001_v_x0001_v_x0001_j_x0001_e_x0001_j_x0001_e_x0001_v_x0001_I" xfId="21" xr:uid="{00000000-0005-0000-0000-000014000000}"/>
    <cellStyle name="똿뗦먛귟 [0.00]_PRODUCT DETAIL Q1" xfId="22" xr:uid="{00000000-0005-0000-0000-000015000000}"/>
    <cellStyle name="똿뗦먛귟_PRODUCT DETAIL Q1" xfId="23" xr:uid="{00000000-0005-0000-0000-000016000000}"/>
    <cellStyle name="믅됞 [0.00]_PRODUCT DETAIL Q1" xfId="24" xr:uid="{00000000-0005-0000-0000-000017000000}"/>
    <cellStyle name="믅됞_PRODUCT DETAIL Q1" xfId="25" xr:uid="{00000000-0005-0000-0000-000018000000}"/>
    <cellStyle name="뷭?_BOOKSHIP" xfId="26" xr:uid="{00000000-0005-0000-0000-000019000000}"/>
    <cellStyle name="쉼표 [0]" xfId="27" builtinId="6"/>
    <cellStyle name="스타일 1" xfId="28" xr:uid="{00000000-0005-0000-0000-00001B000000}"/>
    <cellStyle name="스타일 10" xfId="29" xr:uid="{00000000-0005-0000-0000-00001C000000}"/>
    <cellStyle name="스타일 11" xfId="30" xr:uid="{00000000-0005-0000-0000-00001D000000}"/>
    <cellStyle name="스타일 12" xfId="31" xr:uid="{00000000-0005-0000-0000-00001E000000}"/>
    <cellStyle name="스타일 13" xfId="32" xr:uid="{00000000-0005-0000-0000-00001F000000}"/>
    <cellStyle name="스타일 14" xfId="33" xr:uid="{00000000-0005-0000-0000-000020000000}"/>
    <cellStyle name="스타일 15" xfId="34" xr:uid="{00000000-0005-0000-0000-000021000000}"/>
    <cellStyle name="스타일 16" xfId="35" xr:uid="{00000000-0005-0000-0000-000022000000}"/>
    <cellStyle name="스타일 17" xfId="36" xr:uid="{00000000-0005-0000-0000-000023000000}"/>
    <cellStyle name="스타일 18" xfId="37" xr:uid="{00000000-0005-0000-0000-000024000000}"/>
    <cellStyle name="스타일 19" xfId="38" xr:uid="{00000000-0005-0000-0000-000025000000}"/>
    <cellStyle name="스타일 2" xfId="39" xr:uid="{00000000-0005-0000-0000-000026000000}"/>
    <cellStyle name="스타일 20" xfId="40" xr:uid="{00000000-0005-0000-0000-000027000000}"/>
    <cellStyle name="스타일 21" xfId="41" xr:uid="{00000000-0005-0000-0000-000028000000}"/>
    <cellStyle name="스타일 22" xfId="42" xr:uid="{00000000-0005-0000-0000-000029000000}"/>
    <cellStyle name="스타일 23" xfId="43" xr:uid="{00000000-0005-0000-0000-00002A000000}"/>
    <cellStyle name="스타일 24" xfId="44" xr:uid="{00000000-0005-0000-0000-00002B000000}"/>
    <cellStyle name="스타일 25" xfId="45" xr:uid="{00000000-0005-0000-0000-00002C000000}"/>
    <cellStyle name="스타일 26" xfId="46" xr:uid="{00000000-0005-0000-0000-00002D000000}"/>
    <cellStyle name="스타일 27" xfId="47" xr:uid="{00000000-0005-0000-0000-00002E000000}"/>
    <cellStyle name="스타일 28" xfId="48" xr:uid="{00000000-0005-0000-0000-00002F000000}"/>
    <cellStyle name="스타일 29" xfId="49" xr:uid="{00000000-0005-0000-0000-000030000000}"/>
    <cellStyle name="스타일 3" xfId="50" xr:uid="{00000000-0005-0000-0000-000031000000}"/>
    <cellStyle name="스타일 30" xfId="51" xr:uid="{00000000-0005-0000-0000-000032000000}"/>
    <cellStyle name="스타일 4" xfId="52" xr:uid="{00000000-0005-0000-0000-000033000000}"/>
    <cellStyle name="스타일 5" xfId="53" xr:uid="{00000000-0005-0000-0000-000034000000}"/>
    <cellStyle name="스타일 6" xfId="54" xr:uid="{00000000-0005-0000-0000-000035000000}"/>
    <cellStyle name="스타일 7" xfId="55" xr:uid="{00000000-0005-0000-0000-000036000000}"/>
    <cellStyle name="스타일 8" xfId="56" xr:uid="{00000000-0005-0000-0000-000037000000}"/>
    <cellStyle name="스타일 9" xfId="57" xr:uid="{00000000-0005-0000-0000-000038000000}"/>
    <cellStyle name="콤마 [0]_`97 9월결산 추정양식" xfId="58" xr:uid="{00000000-0005-0000-0000-000039000000}"/>
    <cellStyle name="콤마_`97 9월결산 추정양식" xfId="59" xr:uid="{00000000-0005-0000-0000-00003A000000}"/>
    <cellStyle name="표준" xfId="0" builtinId="0"/>
    <cellStyle name="표준_06.02.05" xfId="60" xr:uid="{00000000-0005-0000-0000-00003C000000}"/>
    <cellStyle name="표준_2 BS,PL 작성방법 및산식(13년3월말)" xfId="61" xr:uid="{00000000-0005-0000-0000-00003D000000}"/>
    <cellStyle name="표준_예수금부표" xfId="62" xr:uid="{00000000-0005-0000-0000-00003E000000}"/>
    <cellStyle name="표준_주요사업실적(12월29일)" xfId="63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0</xdr:row>
      <xdr:rowOff>142875</xdr:rowOff>
    </xdr:from>
    <xdr:to>
      <xdr:col>11</xdr:col>
      <xdr:colOff>161925</xdr:colOff>
      <xdr:row>8</xdr:row>
      <xdr:rowOff>19050</xdr:rowOff>
    </xdr:to>
    <xdr:sp macro="[0]!WordArt1_Click" textlink="">
      <xdr:nvSpPr>
        <xdr:cNvPr id="10466" name="WordArt 1">
          <a:extLst>
            <a:ext uri="{FF2B5EF4-FFF2-40B4-BE49-F238E27FC236}">
              <a16:creationId xmlns:a16="http://schemas.microsoft.com/office/drawing/2014/main" id="{00000000-0008-0000-0100-0000E22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2390775" y="142875"/>
          <a:ext cx="6067425" cy="1304925"/>
        </a:xfrm>
        <a:prstGeom prst="rect">
          <a:avLst/>
        </a:prstGeom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defRPr sz="1000"/>
          </a:pPr>
          <a:r>
            <a:rPr lang="ko-KR" altLang="en-US" sz="3600" b="1" i="0" u="sng" strike="noStrike" baseline="0">
              <a:solidFill>
                <a:srgbClr val="000000"/>
              </a:solidFill>
              <a:latin typeface="HY나무B"/>
              <a:ea typeface="HY나무B"/>
            </a:rPr>
            <a:t>재무제표서식 및 작성방법</a:t>
          </a:r>
        </a:p>
      </xdr:txBody>
    </xdr:sp>
    <xdr:clientData/>
  </xdr:twoCellAnchor>
  <xdr:oneCellAnchor>
    <xdr:from>
      <xdr:col>10</xdr:col>
      <xdr:colOff>0</xdr:colOff>
      <xdr:row>12</xdr:row>
      <xdr:rowOff>62753</xdr:rowOff>
    </xdr:from>
    <xdr:ext cx="582724" cy="201850"/>
    <xdr:sp macro="" textlink="">
      <xdr:nvSpPr>
        <xdr:cNvPr id="4103" name="Text Box 7">
          <a:extLst>
            <a:ext uri="{FF2B5EF4-FFF2-40B4-BE49-F238E27FC236}">
              <a16:creationId xmlns:a16="http://schemas.microsoft.com/office/drawing/2014/main" id="{00000000-0008-0000-0100-000007100000}"/>
            </a:ext>
          </a:extLst>
        </xdr:cNvPr>
        <xdr:cNvSpPr txBox="1">
          <a:spLocks noChangeArrowheads="1"/>
        </xdr:cNvSpPr>
      </xdr:nvSpPr>
      <xdr:spPr bwMode="auto">
        <a:xfrm>
          <a:off x="7507941" y="2752165"/>
          <a:ext cx="582724" cy="201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과목선택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12</xdr:row>
          <xdr:rowOff>47625</xdr:rowOff>
        </xdr:from>
        <xdr:to>
          <xdr:col>13</xdr:col>
          <xdr:colOff>123825</xdr:colOff>
          <xdr:row>14</xdr:row>
          <xdr:rowOff>200025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12</xdr:row>
          <xdr:rowOff>47625</xdr:rowOff>
        </xdr:from>
        <xdr:to>
          <xdr:col>8</xdr:col>
          <xdr:colOff>600075</xdr:colOff>
          <xdr:row>14</xdr:row>
          <xdr:rowOff>200025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13</xdr:row>
          <xdr:rowOff>38100</xdr:rowOff>
        </xdr:from>
        <xdr:to>
          <xdr:col>11</xdr:col>
          <xdr:colOff>371475</xdr:colOff>
          <xdr:row>14</xdr:row>
          <xdr:rowOff>276225</xdr:rowOff>
        </xdr:to>
        <xdr:sp macro="" textlink="">
          <xdr:nvSpPr>
            <xdr:cNvPr id="4100" name="Combo1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12</xdr:row>
          <xdr:rowOff>47625</xdr:rowOff>
        </xdr:from>
        <xdr:to>
          <xdr:col>14</xdr:col>
          <xdr:colOff>400050</xdr:colOff>
          <xdr:row>14</xdr:row>
          <xdr:rowOff>200025</xdr:rowOff>
        </xdr:to>
        <xdr:sp macro="" textlink="">
          <xdr:nvSpPr>
            <xdr:cNvPr id="4106" name="CommandButton5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57150</xdr:rowOff>
        </xdr:from>
        <xdr:to>
          <xdr:col>10</xdr:col>
          <xdr:colOff>561975</xdr:colOff>
          <xdr:row>12</xdr:row>
          <xdr:rowOff>276225</xdr:rowOff>
        </xdr:to>
        <xdr:sp macro="" textlink="">
          <xdr:nvSpPr>
            <xdr:cNvPr id="4118" name="Opt1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12</xdr:row>
          <xdr:rowOff>57150</xdr:rowOff>
        </xdr:from>
        <xdr:to>
          <xdr:col>11</xdr:col>
          <xdr:colOff>390525</xdr:colOff>
          <xdr:row>12</xdr:row>
          <xdr:rowOff>276225</xdr:rowOff>
        </xdr:to>
        <xdr:sp macro="" textlink="">
          <xdr:nvSpPr>
            <xdr:cNvPr id="4121" name="Opt2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142875</xdr:colOff>
      <xdr:row>34</xdr:row>
      <xdr:rowOff>228600</xdr:rowOff>
    </xdr:from>
    <xdr:to>
      <xdr:col>31</xdr:col>
      <xdr:colOff>161925</xdr:colOff>
      <xdr:row>35</xdr:row>
      <xdr:rowOff>209550</xdr:rowOff>
    </xdr:to>
    <xdr:pic>
      <xdr:nvPicPr>
        <xdr:cNvPr id="5123" name="Picture 1">
          <a:extLst>
            <a:ext uri="{FF2B5EF4-FFF2-40B4-BE49-F238E27FC236}">
              <a16:creationId xmlns:a16="http://schemas.microsoft.com/office/drawing/2014/main" id="{00000000-0008-0000-02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0972800"/>
          <a:ext cx="1019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/&#45453;&#54801;&#50629;&#47924;/&#44592;&#54925;&#44284;/&#44032;&#44208;&#49328;/2000.3/3&#44032;&#44208;&#49328;(&#54633;&#4932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924;&#51032;&#51088;&#47308;/&#44032;&#44208;&#49328;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036;&#48512;&#54924;&#51032;&#51088;&#47308;\2002%20&#44208;&#49328;&#48372;&#44256;&#49436;(&#48537;&#51076;3%20%20&#51312;&#54633;%20&#51088;&#52404;&#54876;&#50857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51064;&#49688;/&#48148;&#53461;%20&#54868;&#47732;/&#44608;&#51064;&#49688;/&#50641;&#49472;/&#44208;&#49328;/2003/2003%20&#44208;&#49328;&#48372;&#44256;&#49436;(&#45236;&#48512;&#50857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50689;&#44288;&#47532;&#54016;/&#44032;%20%20&#44208;%20&#49328;/2002&#44032;&#44208;&#49328;/3&#50900;/2001.6&#50900;&#44032;&#44208;&#493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0689;&#44288;&#47532;&#54016;\&#44032;%20%20&#44208;%20&#49328;\2002&#44032;&#44208;&#49328;\3&#50900;\2001.6&#50900;&#44032;&#44208;&#493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036;&#48512;&#54924;&#51032;&#51088;&#47308;\2002&#44208;&#49328;&#48372;&#51221;&#48372;&#44256;&#49436;(&#54200;&#51665;&#5085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ANARO2000/TMP/2002&#44208;&#49328;&#48372;&#51221;&#48372;&#44256;&#49436;(&#54200;&#51665;&#50857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NARO2000\TMP\2002&#44208;&#49328;&#48372;&#51221;&#48372;&#44256;&#49436;(&#54200;&#51665;&#5085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49468;&#54000;&#48652;&#49345;&#50668;&#44552;\&#44221;&#50689;&#44288;&#47532;&#54016;\&#44032;%20%20&#44208;%20&#49328;\2002&#44032;&#44208;&#49328;\3&#50900;\2001.6&#50900;&#44032;&#4420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608;&#49440;&#54840;/Local%20Settings/Temporary%20Internet%20Files/Content.IE5/GDEFW1YJ/&#51060;&#52285;&#49885;/&#44032;&#44208;&#49328;/2008/3&#50900;/&#51089;&#50629;/&#48537;&#51076;1.%209&#50900;&#47568;%20&#45824;&#52636;&#44552;&#48512;&#54364;(&#48376;&#5121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3.종합자금수급(운용)"/>
      <sheetName val="4.종합자금수급(조달)"/>
      <sheetName val="5.대출금이자계산"/>
      <sheetName val="6.예수금이자계산"/>
      <sheetName val="7.차입금이자계산"/>
      <sheetName val="8.예치금이자계산"/>
      <sheetName val="9.신용기타수익"/>
      <sheetName val="10.신용기타비용"/>
      <sheetName val="11.일반사업수익"/>
      <sheetName val="12.일반사업비용"/>
      <sheetName val="13.공제사업수익"/>
      <sheetName val="14.공제사업비용"/>
      <sheetName val="15.지도관리비(인건비및 퇴직)"/>
      <sheetName val="16.지도관리비(지도사업비등)"/>
      <sheetName val="17.지도관리비(경비소요액)"/>
      <sheetName val="18.대손충당금"/>
      <sheetName val="19.감가상각충당금"/>
      <sheetName val="20.사업외특별,법인세"/>
      <sheetName val="부표1) 일시퇴직시 퇴직금 산출표(Ⅰ),(Ⅱ)"/>
      <sheetName val="주요비율"/>
      <sheetName val="데이터시트"/>
    </sheetNames>
    <sheetDataSet>
      <sheetData sheetId="0">
        <row r="8">
          <cell r="D8">
            <v>379</v>
          </cell>
          <cell r="E8">
            <v>429</v>
          </cell>
          <cell r="G8">
            <v>180</v>
          </cell>
          <cell r="H8">
            <v>33</v>
          </cell>
          <cell r="I8">
            <v>107</v>
          </cell>
        </row>
        <row r="9">
          <cell r="E9">
            <v>0</v>
          </cell>
          <cell r="G9">
            <v>220</v>
          </cell>
          <cell r="H9">
            <v>71</v>
          </cell>
          <cell r="I9">
            <v>269</v>
          </cell>
        </row>
        <row r="10">
          <cell r="D10">
            <v>1</v>
          </cell>
          <cell r="E10">
            <v>0</v>
          </cell>
          <cell r="G10">
            <v>0</v>
          </cell>
          <cell r="H10">
            <v>0</v>
          </cell>
          <cell r="I10">
            <v>0</v>
          </cell>
        </row>
        <row r="12">
          <cell r="D12">
            <v>10717</v>
          </cell>
          <cell r="E12">
            <v>10953</v>
          </cell>
          <cell r="G12">
            <v>10200</v>
          </cell>
          <cell r="H12">
            <v>1838</v>
          </cell>
          <cell r="I12">
            <v>8362</v>
          </cell>
        </row>
        <row r="13">
          <cell r="D13">
            <v>6448</v>
          </cell>
          <cell r="E13">
            <v>7437</v>
          </cell>
          <cell r="G13">
            <v>7000</v>
          </cell>
          <cell r="H13">
            <v>2469</v>
          </cell>
          <cell r="I13">
            <v>7931</v>
          </cell>
        </row>
        <row r="14">
          <cell r="D14">
            <v>0</v>
          </cell>
          <cell r="E14" t="str">
            <v xml:space="preserve"> </v>
          </cell>
          <cell r="G14">
            <v>0</v>
          </cell>
          <cell r="H14">
            <v>0</v>
          </cell>
          <cell r="I14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D17">
            <v>4817</v>
          </cell>
          <cell r="E17">
            <v>4213</v>
          </cell>
          <cell r="G17">
            <v>4200</v>
          </cell>
          <cell r="H17">
            <v>965</v>
          </cell>
          <cell r="I17">
            <v>4035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2</v>
          </cell>
        </row>
        <row r="20">
          <cell r="D20">
            <v>9</v>
          </cell>
        </row>
        <row r="21">
          <cell r="D21">
            <v>10</v>
          </cell>
        </row>
        <row r="23">
          <cell r="D23">
            <v>0</v>
          </cell>
          <cell r="E23">
            <v>44335</v>
          </cell>
          <cell r="G23">
            <v>44708</v>
          </cell>
        </row>
        <row r="24">
          <cell r="D24">
            <v>0</v>
          </cell>
          <cell r="E24">
            <v>18387</v>
          </cell>
          <cell r="G24">
            <v>38182</v>
          </cell>
        </row>
        <row r="26">
          <cell r="D26">
            <v>11018</v>
          </cell>
          <cell r="E26">
            <v>10718</v>
          </cell>
          <cell r="G26">
            <v>10000</v>
          </cell>
          <cell r="H26">
            <v>3421</v>
          </cell>
          <cell r="I26">
            <v>9579</v>
          </cell>
        </row>
        <row r="27">
          <cell r="D27">
            <v>383258</v>
          </cell>
          <cell r="E27">
            <v>402317</v>
          </cell>
          <cell r="G27">
            <v>452000</v>
          </cell>
          <cell r="I27">
            <v>25663</v>
          </cell>
        </row>
        <row r="28">
          <cell r="D28">
            <v>337237</v>
          </cell>
          <cell r="E28">
            <v>381571</v>
          </cell>
          <cell r="G28">
            <v>428651</v>
          </cell>
        </row>
        <row r="29">
          <cell r="D29">
            <v>248434</v>
          </cell>
          <cell r="E29">
            <v>266443</v>
          </cell>
          <cell r="G29">
            <v>303971</v>
          </cell>
        </row>
        <row r="30">
          <cell r="D30">
            <v>595</v>
          </cell>
          <cell r="E30">
            <v>973</v>
          </cell>
          <cell r="G30">
            <v>1627</v>
          </cell>
        </row>
        <row r="31">
          <cell r="D31">
            <v>159705</v>
          </cell>
          <cell r="E31">
            <v>161512</v>
          </cell>
          <cell r="G31">
            <v>184600</v>
          </cell>
          <cell r="H31">
            <v>163651</v>
          </cell>
          <cell r="I31">
            <v>57349</v>
          </cell>
        </row>
        <row r="32">
          <cell r="D32">
            <v>79369</v>
          </cell>
          <cell r="E32">
            <v>70736</v>
          </cell>
          <cell r="G32">
            <v>74100</v>
          </cell>
          <cell r="H32">
            <v>16652</v>
          </cell>
          <cell r="I32">
            <v>71348</v>
          </cell>
        </row>
        <row r="33">
          <cell r="D33">
            <v>3007</v>
          </cell>
          <cell r="E33">
            <v>3796</v>
          </cell>
          <cell r="G33">
            <v>5000</v>
          </cell>
          <cell r="H33">
            <v>4137</v>
          </cell>
          <cell r="I33">
            <v>1299</v>
          </cell>
        </row>
      </sheetData>
      <sheetData sheetId="1">
        <row r="7">
          <cell r="D7">
            <v>12995455</v>
          </cell>
          <cell r="E7">
            <v>11049000</v>
          </cell>
        </row>
        <row r="8">
          <cell r="D8">
            <v>33931864</v>
          </cell>
          <cell r="E8">
            <v>33787800</v>
          </cell>
        </row>
        <row r="9">
          <cell r="D9">
            <v>33860510</v>
          </cell>
          <cell r="E9">
            <v>0</v>
          </cell>
        </row>
        <row r="10">
          <cell r="D10">
            <v>1006808</v>
          </cell>
          <cell r="E10">
            <v>1074900</v>
          </cell>
        </row>
        <row r="11">
          <cell r="D11">
            <v>453</v>
          </cell>
          <cell r="E11">
            <v>0</v>
          </cell>
        </row>
        <row r="12">
          <cell r="D12">
            <v>521608</v>
          </cell>
          <cell r="E12">
            <v>554000</v>
          </cell>
        </row>
        <row r="13">
          <cell r="D13">
            <v>118608</v>
          </cell>
          <cell r="E13">
            <v>147500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I16">
            <v>0</v>
          </cell>
        </row>
        <row r="18">
          <cell r="D18">
            <v>28939086</v>
          </cell>
          <cell r="E18">
            <v>29259071</v>
          </cell>
        </row>
        <row r="19">
          <cell r="D19">
            <v>614628</v>
          </cell>
          <cell r="E19">
            <v>81346</v>
          </cell>
        </row>
        <row r="20">
          <cell r="D20">
            <v>1316952</v>
          </cell>
          <cell r="E20">
            <v>2149478</v>
          </cell>
        </row>
        <row r="21">
          <cell r="D21">
            <v>134</v>
          </cell>
          <cell r="E21">
            <v>16000</v>
          </cell>
        </row>
        <row r="22">
          <cell r="D22">
            <v>7380469</v>
          </cell>
          <cell r="E22">
            <v>3821440</v>
          </cell>
        </row>
        <row r="23">
          <cell r="D23">
            <v>0</v>
          </cell>
          <cell r="F23">
            <v>0</v>
          </cell>
          <cell r="G23">
            <v>0</v>
          </cell>
          <cell r="I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</row>
        <row r="26">
          <cell r="D26">
            <v>89190</v>
          </cell>
          <cell r="E26">
            <v>80000</v>
          </cell>
          <cell r="F26">
            <v>42882</v>
          </cell>
          <cell r="G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I27">
            <v>0</v>
          </cell>
        </row>
        <row r="30">
          <cell r="D30">
            <v>19875</v>
          </cell>
          <cell r="E30">
            <v>17243</v>
          </cell>
        </row>
        <row r="31">
          <cell r="D31">
            <v>3319</v>
          </cell>
          <cell r="E31">
            <v>0</v>
          </cell>
        </row>
        <row r="32">
          <cell r="D32">
            <v>4223</v>
          </cell>
          <cell r="E32">
            <v>0</v>
          </cell>
        </row>
        <row r="33">
          <cell r="D33">
            <v>7086</v>
          </cell>
          <cell r="E33">
            <v>3600</v>
          </cell>
        </row>
        <row r="34">
          <cell r="D34">
            <v>1202</v>
          </cell>
          <cell r="E34">
            <v>0</v>
          </cell>
        </row>
        <row r="35">
          <cell r="D35">
            <v>2032</v>
          </cell>
          <cell r="E35">
            <v>0</v>
          </cell>
        </row>
        <row r="37">
          <cell r="D37">
            <v>3938</v>
          </cell>
          <cell r="E37">
            <v>7400</v>
          </cell>
        </row>
        <row r="38">
          <cell r="D38">
            <v>996</v>
          </cell>
          <cell r="E38">
            <v>0</v>
          </cell>
        </row>
        <row r="39">
          <cell r="D39">
            <v>67</v>
          </cell>
          <cell r="E39">
            <v>0</v>
          </cell>
        </row>
        <row r="42">
          <cell r="D42">
            <v>211417</v>
          </cell>
          <cell r="E42">
            <v>328000</v>
          </cell>
        </row>
        <row r="43">
          <cell r="D43">
            <v>23303</v>
          </cell>
          <cell r="E43">
            <v>50000</v>
          </cell>
        </row>
        <row r="45">
          <cell r="D45">
            <v>230622</v>
          </cell>
          <cell r="E45">
            <v>317100</v>
          </cell>
        </row>
        <row r="47">
          <cell r="D47">
            <v>478392</v>
          </cell>
          <cell r="E47">
            <v>560000</v>
          </cell>
        </row>
        <row r="48">
          <cell r="D48">
            <v>44836</v>
          </cell>
          <cell r="E48">
            <v>60000</v>
          </cell>
        </row>
        <row r="50">
          <cell r="D50">
            <v>241798</v>
          </cell>
          <cell r="E50">
            <v>339100</v>
          </cell>
        </row>
        <row r="52">
          <cell r="D52">
            <v>0</v>
          </cell>
          <cell r="E52">
            <v>0</v>
          </cell>
        </row>
        <row r="53">
          <cell r="D53">
            <v>0</v>
          </cell>
          <cell r="E53">
            <v>0</v>
          </cell>
        </row>
        <row r="55">
          <cell r="D55">
            <v>0</v>
          </cell>
          <cell r="E55">
            <v>0</v>
          </cell>
        </row>
        <row r="57">
          <cell r="D57">
            <v>0</v>
          </cell>
          <cell r="E57">
            <v>0</v>
          </cell>
        </row>
        <row r="58">
          <cell r="D58">
            <v>0</v>
          </cell>
          <cell r="E58">
            <v>0</v>
          </cell>
        </row>
        <row r="60">
          <cell r="D60">
            <v>0</v>
          </cell>
          <cell r="E60">
            <v>0</v>
          </cell>
        </row>
        <row r="62">
          <cell r="D62">
            <v>4000</v>
          </cell>
          <cell r="E62">
            <v>6000</v>
          </cell>
        </row>
        <row r="63">
          <cell r="D63">
            <v>27905</v>
          </cell>
          <cell r="E63">
            <v>31070</v>
          </cell>
        </row>
        <row r="65">
          <cell r="D65">
            <v>12318</v>
          </cell>
          <cell r="E65">
            <v>0</v>
          </cell>
        </row>
        <row r="66">
          <cell r="D66">
            <v>0</v>
          </cell>
          <cell r="E66">
            <v>0</v>
          </cell>
        </row>
        <row r="68">
          <cell r="D68">
            <v>10837</v>
          </cell>
          <cell r="E68">
            <v>4000</v>
          </cell>
        </row>
        <row r="69">
          <cell r="D69">
            <v>12501</v>
          </cell>
          <cell r="E69">
            <v>19119</v>
          </cell>
        </row>
        <row r="71">
          <cell r="D71">
            <v>1483423</v>
          </cell>
          <cell r="E71">
            <v>1533665</v>
          </cell>
        </row>
        <row r="72">
          <cell r="D72">
            <v>790058</v>
          </cell>
          <cell r="E72">
            <v>885175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I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I75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I77">
            <v>0</v>
          </cell>
        </row>
        <row r="78">
          <cell r="D78">
            <v>34505</v>
          </cell>
          <cell r="E78">
            <v>20000</v>
          </cell>
          <cell r="F78">
            <v>0</v>
          </cell>
          <cell r="G78">
            <v>0</v>
          </cell>
          <cell r="I78">
            <v>67366</v>
          </cell>
        </row>
        <row r="80">
          <cell r="D80">
            <v>359230</v>
          </cell>
          <cell r="E80">
            <v>0</v>
          </cell>
          <cell r="F80">
            <v>0</v>
          </cell>
          <cell r="I80">
            <v>22000</v>
          </cell>
        </row>
        <row r="82">
          <cell r="D82">
            <v>564155</v>
          </cell>
          <cell r="E82">
            <v>788000</v>
          </cell>
        </row>
        <row r="83">
          <cell r="D83">
            <v>4063029</v>
          </cell>
          <cell r="E83">
            <v>4756169</v>
          </cell>
        </row>
        <row r="84">
          <cell r="D84">
            <v>67016</v>
          </cell>
          <cell r="E84">
            <v>160708</v>
          </cell>
        </row>
        <row r="85">
          <cell r="D85">
            <v>43812</v>
          </cell>
          <cell r="E85">
            <v>114910</v>
          </cell>
        </row>
        <row r="86">
          <cell r="D86">
            <v>4320381</v>
          </cell>
          <cell r="E86">
            <v>5562266</v>
          </cell>
        </row>
        <row r="87">
          <cell r="E87">
            <v>300000</v>
          </cell>
        </row>
        <row r="89">
          <cell r="D89">
            <v>372651</v>
          </cell>
          <cell r="E89">
            <v>329700</v>
          </cell>
        </row>
        <row r="90">
          <cell r="D90">
            <v>3323</v>
          </cell>
        </row>
        <row r="92">
          <cell r="D92">
            <v>1236708</v>
          </cell>
          <cell r="E92">
            <v>105812</v>
          </cell>
        </row>
        <row r="93">
          <cell r="D93">
            <v>0</v>
          </cell>
          <cell r="E93">
            <v>0</v>
          </cell>
        </row>
        <row r="98">
          <cell r="D98">
            <v>120138</v>
          </cell>
          <cell r="E98">
            <v>91244</v>
          </cell>
        </row>
      </sheetData>
      <sheetData sheetId="2">
        <row r="8">
          <cell r="D8">
            <v>6372</v>
          </cell>
          <cell r="E8">
            <v>6374</v>
          </cell>
          <cell r="F8">
            <v>6762</v>
          </cell>
          <cell r="G8">
            <v>6435</v>
          </cell>
          <cell r="H8">
            <v>6480</v>
          </cell>
          <cell r="I8">
            <v>6525</v>
          </cell>
          <cell r="J8">
            <v>6565</v>
          </cell>
          <cell r="K8">
            <v>6610</v>
          </cell>
          <cell r="L8">
            <v>6650</v>
          </cell>
          <cell r="M8">
            <v>6695</v>
          </cell>
          <cell r="N8">
            <v>6735</v>
          </cell>
          <cell r="O8">
            <v>6780</v>
          </cell>
        </row>
        <row r="9">
          <cell r="D9">
            <v>44443</v>
          </cell>
          <cell r="E9">
            <v>40758</v>
          </cell>
          <cell r="F9">
            <v>41601</v>
          </cell>
          <cell r="G9">
            <v>42634</v>
          </cell>
          <cell r="H9">
            <v>42900</v>
          </cell>
          <cell r="I9">
            <v>43200</v>
          </cell>
          <cell r="J9">
            <v>43500</v>
          </cell>
          <cell r="K9">
            <v>43770</v>
          </cell>
          <cell r="L9">
            <v>44060</v>
          </cell>
          <cell r="M9">
            <v>44340</v>
          </cell>
          <cell r="N9">
            <v>44630</v>
          </cell>
          <cell r="O9">
            <v>44910</v>
          </cell>
        </row>
        <row r="10">
          <cell r="D10">
            <v>93805</v>
          </cell>
          <cell r="E10">
            <v>81973</v>
          </cell>
          <cell r="F10">
            <v>88313</v>
          </cell>
          <cell r="G10">
            <v>88500</v>
          </cell>
          <cell r="H10">
            <v>88700</v>
          </cell>
          <cell r="I10">
            <v>88900</v>
          </cell>
          <cell r="J10">
            <v>89100</v>
          </cell>
          <cell r="K10">
            <v>89300</v>
          </cell>
          <cell r="L10">
            <v>89500</v>
          </cell>
          <cell r="M10">
            <v>89700</v>
          </cell>
          <cell r="N10">
            <v>89900</v>
          </cell>
          <cell r="O10">
            <v>90100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D12">
            <v>1000</v>
          </cell>
          <cell r="E12">
            <v>5582</v>
          </cell>
          <cell r="F12">
            <v>6500</v>
          </cell>
          <cell r="G12">
            <v>6500</v>
          </cell>
          <cell r="H12">
            <v>6500</v>
          </cell>
          <cell r="I12">
            <v>6500</v>
          </cell>
          <cell r="J12">
            <v>6500</v>
          </cell>
          <cell r="K12">
            <v>6500</v>
          </cell>
          <cell r="L12">
            <v>6500</v>
          </cell>
          <cell r="M12">
            <v>6500</v>
          </cell>
          <cell r="N12">
            <v>6500</v>
          </cell>
          <cell r="O12">
            <v>6500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5">
          <cell r="D15">
            <v>228592</v>
          </cell>
          <cell r="E15">
            <v>200860</v>
          </cell>
          <cell r="F15">
            <v>210076</v>
          </cell>
          <cell r="G15">
            <v>212742</v>
          </cell>
          <cell r="H15">
            <v>215383</v>
          </cell>
          <cell r="I15">
            <v>218014</v>
          </cell>
          <cell r="J15">
            <v>220665</v>
          </cell>
          <cell r="K15">
            <v>223296</v>
          </cell>
          <cell r="L15">
            <v>225937</v>
          </cell>
          <cell r="M15">
            <v>228578</v>
          </cell>
          <cell r="N15">
            <v>231209</v>
          </cell>
          <cell r="O15">
            <v>233790</v>
          </cell>
        </row>
        <row r="16">
          <cell r="D16">
            <v>3354</v>
          </cell>
          <cell r="E16">
            <v>2038</v>
          </cell>
          <cell r="F16">
            <v>1964</v>
          </cell>
          <cell r="G16">
            <v>2000</v>
          </cell>
          <cell r="H16">
            <v>2050</v>
          </cell>
          <cell r="I16">
            <v>2100</v>
          </cell>
          <cell r="J16">
            <v>2150</v>
          </cell>
          <cell r="K16">
            <v>2200</v>
          </cell>
          <cell r="L16">
            <v>2250</v>
          </cell>
          <cell r="M16">
            <v>2300</v>
          </cell>
          <cell r="N16">
            <v>2350</v>
          </cell>
          <cell r="O16">
            <v>2400</v>
          </cell>
        </row>
        <row r="17">
          <cell r="D17">
            <v>87358</v>
          </cell>
          <cell r="E17">
            <v>81151</v>
          </cell>
          <cell r="F17">
            <v>79067</v>
          </cell>
          <cell r="G17">
            <v>80070</v>
          </cell>
          <cell r="H17">
            <v>81080</v>
          </cell>
          <cell r="I17">
            <v>82090</v>
          </cell>
          <cell r="J17">
            <v>83090</v>
          </cell>
          <cell r="K17">
            <v>84100</v>
          </cell>
          <cell r="L17">
            <v>85100</v>
          </cell>
          <cell r="M17">
            <v>86110</v>
          </cell>
          <cell r="N17">
            <v>87120</v>
          </cell>
          <cell r="O17">
            <v>88100</v>
          </cell>
        </row>
        <row r="18">
          <cell r="D18">
            <v>60</v>
          </cell>
          <cell r="E18">
            <v>50</v>
          </cell>
          <cell r="F18">
            <v>72</v>
          </cell>
          <cell r="G18">
            <v>80</v>
          </cell>
          <cell r="H18">
            <v>90</v>
          </cell>
          <cell r="I18">
            <v>100</v>
          </cell>
          <cell r="J18">
            <v>110</v>
          </cell>
          <cell r="K18">
            <v>120</v>
          </cell>
          <cell r="L18">
            <v>130</v>
          </cell>
          <cell r="M18">
            <v>140</v>
          </cell>
          <cell r="N18">
            <v>150</v>
          </cell>
          <cell r="O18">
            <v>160</v>
          </cell>
        </row>
        <row r="19">
          <cell r="D19">
            <v>41</v>
          </cell>
          <cell r="E19">
            <v>9</v>
          </cell>
          <cell r="F19">
            <v>29</v>
          </cell>
          <cell r="G19">
            <v>28</v>
          </cell>
          <cell r="H19">
            <v>27</v>
          </cell>
          <cell r="I19">
            <v>26</v>
          </cell>
          <cell r="J19">
            <v>25</v>
          </cell>
          <cell r="K19">
            <v>24</v>
          </cell>
          <cell r="L19">
            <v>24</v>
          </cell>
          <cell r="M19">
            <v>48</v>
          </cell>
          <cell r="N19">
            <v>48</v>
          </cell>
          <cell r="O19">
            <v>48</v>
          </cell>
        </row>
        <row r="20">
          <cell r="D20">
            <v>60</v>
          </cell>
          <cell r="E20">
            <v>35</v>
          </cell>
          <cell r="F20">
            <v>30</v>
          </cell>
          <cell r="G20">
            <v>30</v>
          </cell>
          <cell r="H20">
            <v>30</v>
          </cell>
          <cell r="I20">
            <v>30</v>
          </cell>
          <cell r="J20">
            <v>30</v>
          </cell>
          <cell r="K20">
            <v>30</v>
          </cell>
          <cell r="L20">
            <v>30</v>
          </cell>
          <cell r="M20">
            <v>30</v>
          </cell>
          <cell r="N20">
            <v>30</v>
          </cell>
          <cell r="O20">
            <v>30</v>
          </cell>
        </row>
        <row r="21">
          <cell r="D21">
            <v>1533</v>
          </cell>
          <cell r="E21">
            <v>1802</v>
          </cell>
          <cell r="F21">
            <v>3600</v>
          </cell>
          <cell r="G21">
            <v>3650</v>
          </cell>
          <cell r="H21">
            <v>3690</v>
          </cell>
          <cell r="I21">
            <v>3740</v>
          </cell>
          <cell r="J21">
            <v>3780</v>
          </cell>
          <cell r="K21">
            <v>3830</v>
          </cell>
          <cell r="L21">
            <v>3880</v>
          </cell>
          <cell r="M21">
            <v>3920</v>
          </cell>
          <cell r="N21">
            <v>3970</v>
          </cell>
          <cell r="O21">
            <v>4000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6">
          <cell r="D26">
            <v>477</v>
          </cell>
          <cell r="E26">
            <v>60</v>
          </cell>
          <cell r="F26">
            <v>243</v>
          </cell>
          <cell r="G26">
            <v>236</v>
          </cell>
          <cell r="H26">
            <v>229</v>
          </cell>
          <cell r="I26">
            <v>222</v>
          </cell>
          <cell r="J26">
            <v>215</v>
          </cell>
          <cell r="K26">
            <v>208</v>
          </cell>
          <cell r="L26">
            <v>201</v>
          </cell>
          <cell r="M26">
            <v>194</v>
          </cell>
          <cell r="N26">
            <v>187</v>
          </cell>
          <cell r="O26">
            <v>180</v>
          </cell>
        </row>
        <row r="27">
          <cell r="D27">
            <v>980</v>
          </cell>
          <cell r="E27">
            <v>949</v>
          </cell>
          <cell r="F27">
            <v>931</v>
          </cell>
          <cell r="G27">
            <v>709</v>
          </cell>
          <cell r="H27">
            <v>709</v>
          </cell>
          <cell r="I27">
            <v>709</v>
          </cell>
          <cell r="J27">
            <v>709</v>
          </cell>
          <cell r="K27">
            <v>709</v>
          </cell>
          <cell r="L27">
            <v>709</v>
          </cell>
          <cell r="M27">
            <v>709</v>
          </cell>
          <cell r="N27">
            <v>709</v>
          </cell>
          <cell r="O27">
            <v>709</v>
          </cell>
        </row>
        <row r="28">
          <cell r="D28">
            <v>198</v>
          </cell>
          <cell r="E28">
            <v>83</v>
          </cell>
          <cell r="F28">
            <v>88</v>
          </cell>
          <cell r="G28">
            <v>106</v>
          </cell>
          <cell r="H28">
            <v>106</v>
          </cell>
          <cell r="I28">
            <v>106</v>
          </cell>
          <cell r="J28">
            <v>132</v>
          </cell>
          <cell r="K28">
            <v>132</v>
          </cell>
          <cell r="L28">
            <v>132</v>
          </cell>
          <cell r="M28">
            <v>165</v>
          </cell>
          <cell r="N28">
            <v>165</v>
          </cell>
          <cell r="O28">
            <v>120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>
            <v>1</v>
          </cell>
          <cell r="E36">
            <v>1</v>
          </cell>
          <cell r="F36">
            <v>1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D38">
            <v>120</v>
          </cell>
          <cell r="E38">
            <v>117</v>
          </cell>
          <cell r="F38">
            <v>117</v>
          </cell>
          <cell r="G38">
            <v>117</v>
          </cell>
          <cell r="H38">
            <v>117</v>
          </cell>
          <cell r="I38">
            <v>117</v>
          </cell>
          <cell r="J38">
            <v>117</v>
          </cell>
          <cell r="K38">
            <v>117</v>
          </cell>
          <cell r="L38">
            <v>117</v>
          </cell>
          <cell r="M38">
            <v>117</v>
          </cell>
          <cell r="N38">
            <v>117</v>
          </cell>
          <cell r="O38">
            <v>117</v>
          </cell>
        </row>
        <row r="41">
          <cell r="D41">
            <v>1500</v>
          </cell>
          <cell r="E41">
            <v>1965</v>
          </cell>
          <cell r="F41">
            <v>1456</v>
          </cell>
          <cell r="G41">
            <v>1460</v>
          </cell>
          <cell r="H41">
            <v>1470</v>
          </cell>
          <cell r="I41">
            <v>1480</v>
          </cell>
          <cell r="J41">
            <v>1490</v>
          </cell>
          <cell r="K41">
            <v>1500</v>
          </cell>
          <cell r="L41">
            <v>1510</v>
          </cell>
          <cell r="M41">
            <v>1520</v>
          </cell>
          <cell r="N41">
            <v>1530</v>
          </cell>
          <cell r="O41">
            <v>1540</v>
          </cell>
        </row>
        <row r="42">
          <cell r="D42">
            <v>0</v>
          </cell>
          <cell r="E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>
            <v>2000</v>
          </cell>
          <cell r="E43">
            <v>3191</v>
          </cell>
          <cell r="F43">
            <v>1727</v>
          </cell>
          <cell r="G43">
            <v>1760</v>
          </cell>
          <cell r="H43">
            <v>1790</v>
          </cell>
          <cell r="I43">
            <v>1820</v>
          </cell>
          <cell r="J43">
            <v>1850</v>
          </cell>
          <cell r="K43">
            <v>1880</v>
          </cell>
          <cell r="L43">
            <v>1910</v>
          </cell>
          <cell r="M43">
            <v>1940</v>
          </cell>
          <cell r="N43">
            <v>1970</v>
          </cell>
          <cell r="O43">
            <v>2000</v>
          </cell>
        </row>
        <row r="44">
          <cell r="D44">
            <v>500</v>
          </cell>
          <cell r="E44">
            <v>1526</v>
          </cell>
          <cell r="F44">
            <v>1511</v>
          </cell>
          <cell r="G44">
            <v>1300</v>
          </cell>
          <cell r="H44">
            <v>1300</v>
          </cell>
          <cell r="I44">
            <v>1200</v>
          </cell>
          <cell r="J44">
            <v>1000</v>
          </cell>
          <cell r="K44">
            <v>1000</v>
          </cell>
          <cell r="L44">
            <v>900</v>
          </cell>
          <cell r="M44">
            <v>600</v>
          </cell>
          <cell r="N44">
            <v>600</v>
          </cell>
          <cell r="O44">
            <v>500</v>
          </cell>
        </row>
        <row r="45">
          <cell r="D45">
            <v>36549</v>
          </cell>
          <cell r="E45">
            <v>5259</v>
          </cell>
          <cell r="F45">
            <v>8730</v>
          </cell>
          <cell r="G45">
            <v>10760</v>
          </cell>
          <cell r="H45">
            <v>13106</v>
          </cell>
          <cell r="I45">
            <v>17398</v>
          </cell>
          <cell r="J45">
            <v>20079</v>
          </cell>
          <cell r="K45">
            <v>22321</v>
          </cell>
          <cell r="L45">
            <v>24547</v>
          </cell>
          <cell r="M45">
            <v>26681</v>
          </cell>
          <cell r="N45">
            <v>29782</v>
          </cell>
          <cell r="O45">
            <v>34709</v>
          </cell>
        </row>
        <row r="47">
          <cell r="D47">
            <v>973</v>
          </cell>
          <cell r="E47">
            <v>1376</v>
          </cell>
          <cell r="F47">
            <v>1098</v>
          </cell>
          <cell r="G47">
            <v>1090</v>
          </cell>
          <cell r="H47">
            <v>1080</v>
          </cell>
          <cell r="I47">
            <v>1070</v>
          </cell>
          <cell r="J47">
            <v>1060</v>
          </cell>
          <cell r="K47">
            <v>1050</v>
          </cell>
          <cell r="L47">
            <v>1040</v>
          </cell>
          <cell r="M47">
            <v>1030</v>
          </cell>
          <cell r="N47">
            <v>1020</v>
          </cell>
          <cell r="O47">
            <v>1010</v>
          </cell>
        </row>
        <row r="48">
          <cell r="D48">
            <v>1000</v>
          </cell>
          <cell r="E48">
            <v>928</v>
          </cell>
          <cell r="F48">
            <v>988</v>
          </cell>
          <cell r="G48">
            <v>980</v>
          </cell>
          <cell r="H48">
            <v>970</v>
          </cell>
          <cell r="I48">
            <v>960</v>
          </cell>
          <cell r="J48">
            <v>950</v>
          </cell>
          <cell r="K48">
            <v>940</v>
          </cell>
          <cell r="L48">
            <v>930</v>
          </cell>
          <cell r="M48">
            <v>920</v>
          </cell>
          <cell r="N48">
            <v>910</v>
          </cell>
          <cell r="O48">
            <v>900</v>
          </cell>
        </row>
        <row r="49">
          <cell r="D49">
            <v>6000</v>
          </cell>
          <cell r="E49">
            <v>5057</v>
          </cell>
          <cell r="F49">
            <v>4959</v>
          </cell>
          <cell r="G49">
            <v>5070</v>
          </cell>
          <cell r="H49">
            <v>5190</v>
          </cell>
          <cell r="I49">
            <v>5300</v>
          </cell>
          <cell r="J49">
            <v>5420</v>
          </cell>
          <cell r="K49">
            <v>5530</v>
          </cell>
          <cell r="L49">
            <v>5650</v>
          </cell>
          <cell r="M49">
            <v>5760</v>
          </cell>
          <cell r="N49">
            <v>5880</v>
          </cell>
          <cell r="O49">
            <v>6000</v>
          </cell>
        </row>
        <row r="50">
          <cell r="D50">
            <v>1200</v>
          </cell>
          <cell r="E50">
            <v>1180</v>
          </cell>
          <cell r="F50">
            <v>1182</v>
          </cell>
          <cell r="G50">
            <v>1182</v>
          </cell>
          <cell r="H50">
            <v>1182</v>
          </cell>
          <cell r="I50">
            <v>1182</v>
          </cell>
          <cell r="J50">
            <v>1182</v>
          </cell>
          <cell r="K50">
            <v>1182</v>
          </cell>
          <cell r="L50">
            <v>1182</v>
          </cell>
          <cell r="M50">
            <v>1182</v>
          </cell>
          <cell r="N50">
            <v>1182</v>
          </cell>
          <cell r="O50">
            <v>1482</v>
          </cell>
        </row>
        <row r="51">
          <cell r="D51">
            <v>25371</v>
          </cell>
          <cell r="E51">
            <v>24993</v>
          </cell>
          <cell r="F51">
            <v>24733</v>
          </cell>
          <cell r="G51">
            <v>24933</v>
          </cell>
          <cell r="H51">
            <v>28933</v>
          </cell>
          <cell r="I51">
            <v>29033</v>
          </cell>
          <cell r="J51">
            <v>29133</v>
          </cell>
          <cell r="K51">
            <v>29133</v>
          </cell>
          <cell r="L51">
            <v>29133</v>
          </cell>
          <cell r="M51">
            <v>29433</v>
          </cell>
          <cell r="N51">
            <v>29433</v>
          </cell>
          <cell r="O51">
            <v>29433</v>
          </cell>
        </row>
        <row r="52">
          <cell r="D52">
            <v>62</v>
          </cell>
          <cell r="E52">
            <v>19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D53">
            <v>2190</v>
          </cell>
          <cell r="E53">
            <v>2008</v>
          </cell>
          <cell r="F53">
            <v>2274</v>
          </cell>
          <cell r="G53">
            <v>2190</v>
          </cell>
          <cell r="H53">
            <v>2200</v>
          </cell>
          <cell r="I53">
            <v>2210</v>
          </cell>
          <cell r="J53">
            <v>2230</v>
          </cell>
          <cell r="K53">
            <v>2240</v>
          </cell>
          <cell r="L53">
            <v>2250</v>
          </cell>
          <cell r="M53">
            <v>2260</v>
          </cell>
          <cell r="N53">
            <v>2270</v>
          </cell>
          <cell r="O53">
            <v>2280</v>
          </cell>
        </row>
        <row r="54">
          <cell r="D54">
            <v>25385</v>
          </cell>
          <cell r="E54">
            <v>2352</v>
          </cell>
          <cell r="F54">
            <v>5122</v>
          </cell>
          <cell r="G54">
            <v>7350</v>
          </cell>
          <cell r="H54">
            <v>9600</v>
          </cell>
          <cell r="I54">
            <v>11850</v>
          </cell>
          <cell r="J54">
            <v>14200</v>
          </cell>
          <cell r="K54">
            <v>16450</v>
          </cell>
          <cell r="L54">
            <v>18700</v>
          </cell>
          <cell r="M54">
            <v>20990</v>
          </cell>
          <cell r="N54">
            <v>23240</v>
          </cell>
          <cell r="O54">
            <v>25490</v>
          </cell>
        </row>
      </sheetData>
      <sheetData sheetId="3">
        <row r="5">
          <cell r="C5">
            <v>14970</v>
          </cell>
          <cell r="D5">
            <v>11811</v>
          </cell>
          <cell r="E5">
            <v>15206</v>
          </cell>
          <cell r="F5">
            <v>11390</v>
          </cell>
          <cell r="G5">
            <v>11460</v>
          </cell>
          <cell r="H5">
            <v>11540</v>
          </cell>
          <cell r="I5">
            <v>11610</v>
          </cell>
          <cell r="J5">
            <v>11690</v>
          </cell>
          <cell r="K5">
            <v>11770</v>
          </cell>
          <cell r="L5">
            <v>11840</v>
          </cell>
          <cell r="M5">
            <v>11920</v>
          </cell>
          <cell r="N5">
            <v>11990</v>
          </cell>
        </row>
        <row r="6">
          <cell r="C6">
            <v>15534</v>
          </cell>
          <cell r="D6">
            <v>11830</v>
          </cell>
          <cell r="E6">
            <v>12615</v>
          </cell>
          <cell r="F6">
            <v>12820</v>
          </cell>
          <cell r="G6">
            <v>12900</v>
          </cell>
          <cell r="H6">
            <v>12990</v>
          </cell>
          <cell r="I6">
            <v>13070</v>
          </cell>
          <cell r="J6">
            <v>13160</v>
          </cell>
          <cell r="K6">
            <v>13240</v>
          </cell>
          <cell r="L6">
            <v>13330</v>
          </cell>
          <cell r="M6">
            <v>13410</v>
          </cell>
          <cell r="N6">
            <v>13500</v>
          </cell>
        </row>
        <row r="7">
          <cell r="C7">
            <v>58963</v>
          </cell>
          <cell r="D7">
            <v>55024</v>
          </cell>
          <cell r="E7">
            <v>55313</v>
          </cell>
          <cell r="F7">
            <v>56210</v>
          </cell>
          <cell r="G7">
            <v>56580</v>
          </cell>
          <cell r="H7">
            <v>56960</v>
          </cell>
          <cell r="I7">
            <v>57330</v>
          </cell>
          <cell r="J7">
            <v>57710</v>
          </cell>
          <cell r="K7">
            <v>58070</v>
          </cell>
          <cell r="L7">
            <v>58450</v>
          </cell>
          <cell r="M7">
            <v>58820</v>
          </cell>
          <cell r="N7">
            <v>59200</v>
          </cell>
        </row>
        <row r="8">
          <cell r="C8">
            <v>43939</v>
          </cell>
          <cell r="D8">
            <v>42846</v>
          </cell>
          <cell r="E8">
            <v>42576</v>
          </cell>
          <cell r="F8">
            <v>43270</v>
          </cell>
          <cell r="G8">
            <v>43550</v>
          </cell>
          <cell r="H8">
            <v>43840</v>
          </cell>
          <cell r="I8">
            <v>44130</v>
          </cell>
          <cell r="J8">
            <v>44410</v>
          </cell>
          <cell r="K8">
            <v>44700</v>
          </cell>
          <cell r="L8">
            <v>44990</v>
          </cell>
          <cell r="M8">
            <v>45270</v>
          </cell>
          <cell r="N8">
            <v>45670</v>
          </cell>
        </row>
        <row r="9">
          <cell r="C9">
            <v>251732</v>
          </cell>
          <cell r="D9">
            <v>245880</v>
          </cell>
          <cell r="E9">
            <v>254866</v>
          </cell>
          <cell r="F9">
            <v>258830</v>
          </cell>
          <cell r="G9">
            <v>260500</v>
          </cell>
          <cell r="H9">
            <v>262120</v>
          </cell>
          <cell r="I9">
            <v>263490</v>
          </cell>
          <cell r="J9">
            <v>265010</v>
          </cell>
          <cell r="K9">
            <v>266480</v>
          </cell>
          <cell r="L9">
            <v>268010</v>
          </cell>
          <cell r="M9">
            <v>269470</v>
          </cell>
          <cell r="N9">
            <v>270910</v>
          </cell>
        </row>
        <row r="10">
          <cell r="C10">
            <v>20078</v>
          </cell>
          <cell r="D10">
            <v>12726</v>
          </cell>
          <cell r="E10">
            <v>12607</v>
          </cell>
          <cell r="F10">
            <v>12800</v>
          </cell>
          <cell r="G10">
            <v>13000</v>
          </cell>
          <cell r="H10">
            <v>13200</v>
          </cell>
          <cell r="I10">
            <v>13400</v>
          </cell>
          <cell r="J10">
            <v>13600</v>
          </cell>
          <cell r="K10">
            <v>13800</v>
          </cell>
          <cell r="L10">
            <v>14000</v>
          </cell>
          <cell r="M10">
            <v>14200</v>
          </cell>
          <cell r="N10">
            <v>14400</v>
          </cell>
        </row>
        <row r="11">
          <cell r="C11">
            <v>2731</v>
          </cell>
          <cell r="D11">
            <v>2218</v>
          </cell>
          <cell r="E11">
            <v>2087</v>
          </cell>
          <cell r="F11">
            <v>2120</v>
          </cell>
          <cell r="G11">
            <v>2140</v>
          </cell>
          <cell r="H11">
            <v>2150</v>
          </cell>
          <cell r="I11">
            <v>2160</v>
          </cell>
          <cell r="J11">
            <v>2180</v>
          </cell>
          <cell r="K11">
            <v>2190</v>
          </cell>
          <cell r="L11">
            <v>2210</v>
          </cell>
          <cell r="M11">
            <v>2220</v>
          </cell>
          <cell r="N11">
            <v>2230</v>
          </cell>
        </row>
        <row r="12">
          <cell r="C12">
            <v>32027</v>
          </cell>
          <cell r="D12">
            <v>26437</v>
          </cell>
          <cell r="E12">
            <v>28080</v>
          </cell>
          <cell r="F12">
            <v>28540</v>
          </cell>
          <cell r="G12">
            <v>28720</v>
          </cell>
          <cell r="H12">
            <v>28920</v>
          </cell>
          <cell r="I12">
            <v>29100</v>
          </cell>
          <cell r="J12">
            <v>29300</v>
          </cell>
          <cell r="K12">
            <v>29480</v>
          </cell>
          <cell r="L12">
            <v>29670</v>
          </cell>
          <cell r="M12">
            <v>29860</v>
          </cell>
          <cell r="N12">
            <v>30050</v>
          </cell>
        </row>
        <row r="13">
          <cell r="C13">
            <v>1355</v>
          </cell>
          <cell r="D13">
            <v>1152</v>
          </cell>
          <cell r="E13">
            <v>1197</v>
          </cell>
          <cell r="F13">
            <v>1210</v>
          </cell>
          <cell r="G13">
            <v>1220</v>
          </cell>
          <cell r="H13">
            <v>1230</v>
          </cell>
          <cell r="I13">
            <v>1240</v>
          </cell>
          <cell r="J13">
            <v>1250</v>
          </cell>
          <cell r="K13">
            <v>1260</v>
          </cell>
          <cell r="L13">
            <v>1270</v>
          </cell>
          <cell r="M13">
            <v>1280</v>
          </cell>
          <cell r="N13">
            <v>1280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963</v>
          </cell>
          <cell r="D15">
            <v>485</v>
          </cell>
          <cell r="E15">
            <v>664</v>
          </cell>
          <cell r="F15">
            <v>680</v>
          </cell>
          <cell r="G15">
            <v>700</v>
          </cell>
          <cell r="H15">
            <v>720</v>
          </cell>
          <cell r="I15">
            <v>740</v>
          </cell>
          <cell r="J15">
            <v>760</v>
          </cell>
          <cell r="K15">
            <v>780</v>
          </cell>
          <cell r="L15">
            <v>800</v>
          </cell>
          <cell r="M15">
            <v>820</v>
          </cell>
          <cell r="N15">
            <v>840</v>
          </cell>
        </row>
        <row r="16">
          <cell r="C16">
            <v>1914</v>
          </cell>
          <cell r="D16">
            <v>1260</v>
          </cell>
          <cell r="E16">
            <v>1126</v>
          </cell>
          <cell r="F16">
            <v>1130</v>
          </cell>
          <cell r="G16">
            <v>1230</v>
          </cell>
          <cell r="H16">
            <v>1330</v>
          </cell>
          <cell r="I16">
            <v>1430</v>
          </cell>
          <cell r="J16">
            <v>1530</v>
          </cell>
          <cell r="K16">
            <v>1630</v>
          </cell>
          <cell r="L16">
            <v>1730</v>
          </cell>
          <cell r="M16">
            <v>1830</v>
          </cell>
          <cell r="N16">
            <v>1930</v>
          </cell>
        </row>
        <row r="18">
          <cell r="C18">
            <v>2400</v>
          </cell>
          <cell r="D18">
            <v>822</v>
          </cell>
          <cell r="E18">
            <v>2860</v>
          </cell>
          <cell r="F18">
            <v>2981</v>
          </cell>
          <cell r="G18">
            <v>2981</v>
          </cell>
          <cell r="H18">
            <v>2981</v>
          </cell>
          <cell r="I18">
            <v>2981</v>
          </cell>
          <cell r="J18">
            <v>2981</v>
          </cell>
          <cell r="K18">
            <v>2981</v>
          </cell>
          <cell r="L18">
            <v>2981</v>
          </cell>
          <cell r="M18">
            <v>2956</v>
          </cell>
          <cell r="N18">
            <v>2906</v>
          </cell>
        </row>
        <row r="19">
          <cell r="C19">
            <v>1776</v>
          </cell>
          <cell r="D19">
            <v>1160</v>
          </cell>
          <cell r="E19">
            <v>1333</v>
          </cell>
          <cell r="F19">
            <v>1333</v>
          </cell>
          <cell r="G19">
            <v>1333</v>
          </cell>
          <cell r="H19">
            <v>1333</v>
          </cell>
          <cell r="I19">
            <v>1333</v>
          </cell>
          <cell r="J19">
            <v>1333</v>
          </cell>
          <cell r="K19">
            <v>1333</v>
          </cell>
          <cell r="L19">
            <v>1333</v>
          </cell>
          <cell r="M19">
            <v>1333</v>
          </cell>
          <cell r="N19">
            <v>1333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2">
          <cell r="C22">
            <v>16689</v>
          </cell>
          <cell r="D22">
            <v>15166</v>
          </cell>
          <cell r="E22">
            <v>12992</v>
          </cell>
          <cell r="F22">
            <v>13000</v>
          </cell>
          <cell r="G22">
            <v>13020</v>
          </cell>
          <cell r="H22">
            <v>15020</v>
          </cell>
          <cell r="I22">
            <v>15040</v>
          </cell>
          <cell r="J22">
            <v>15060</v>
          </cell>
          <cell r="K22">
            <v>15080</v>
          </cell>
          <cell r="L22">
            <v>15100</v>
          </cell>
          <cell r="M22">
            <v>15120</v>
          </cell>
          <cell r="N22">
            <v>17120</v>
          </cell>
        </row>
        <row r="23">
          <cell r="C23">
            <v>200</v>
          </cell>
          <cell r="D23">
            <v>1316</v>
          </cell>
          <cell r="E23">
            <v>1095</v>
          </cell>
          <cell r="F23">
            <v>1000</v>
          </cell>
          <cell r="G23">
            <v>900</v>
          </cell>
          <cell r="H23">
            <v>800</v>
          </cell>
          <cell r="I23">
            <v>700</v>
          </cell>
          <cell r="J23">
            <v>600</v>
          </cell>
          <cell r="K23">
            <v>500</v>
          </cell>
          <cell r="L23">
            <v>400</v>
          </cell>
          <cell r="M23">
            <v>300</v>
          </cell>
          <cell r="N23">
            <v>200</v>
          </cell>
        </row>
        <row r="24">
          <cell r="C24">
            <v>56613</v>
          </cell>
          <cell r="D24">
            <v>14359</v>
          </cell>
          <cell r="E24">
            <v>19509</v>
          </cell>
          <cell r="F24">
            <v>23500</v>
          </cell>
          <cell r="G24">
            <v>27500</v>
          </cell>
          <cell r="H24">
            <v>31500</v>
          </cell>
          <cell r="I24">
            <v>35500</v>
          </cell>
          <cell r="J24">
            <v>39500</v>
          </cell>
          <cell r="K24">
            <v>43500</v>
          </cell>
          <cell r="L24">
            <v>47500</v>
          </cell>
          <cell r="M24">
            <v>52500</v>
          </cell>
          <cell r="N24">
            <v>56500</v>
          </cell>
        </row>
        <row r="26">
          <cell r="C26">
            <v>1000</v>
          </cell>
          <cell r="D26">
            <v>1027</v>
          </cell>
          <cell r="E26">
            <v>1199</v>
          </cell>
          <cell r="F26">
            <v>1180</v>
          </cell>
          <cell r="G26">
            <v>1160</v>
          </cell>
          <cell r="H26">
            <v>1140</v>
          </cell>
          <cell r="I26">
            <v>1120</v>
          </cell>
          <cell r="J26">
            <v>1100</v>
          </cell>
          <cell r="K26">
            <v>1080</v>
          </cell>
          <cell r="L26">
            <v>1060</v>
          </cell>
          <cell r="M26">
            <v>1040</v>
          </cell>
          <cell r="N26">
            <v>1020</v>
          </cell>
        </row>
        <row r="27">
          <cell r="C27">
            <v>6000</v>
          </cell>
          <cell r="D27">
            <v>5058</v>
          </cell>
          <cell r="E27">
            <v>4961</v>
          </cell>
          <cell r="F27">
            <v>5070</v>
          </cell>
          <cell r="G27">
            <v>5190</v>
          </cell>
          <cell r="H27">
            <v>5300</v>
          </cell>
          <cell r="I27">
            <v>5420</v>
          </cell>
          <cell r="J27">
            <v>5530</v>
          </cell>
          <cell r="K27">
            <v>5650</v>
          </cell>
          <cell r="L27">
            <v>5760</v>
          </cell>
          <cell r="M27">
            <v>5880</v>
          </cell>
          <cell r="N27">
            <v>6000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>
            <v>227</v>
          </cell>
          <cell r="D29">
            <v>135</v>
          </cell>
          <cell r="E29">
            <v>135</v>
          </cell>
          <cell r="F29">
            <v>175</v>
          </cell>
          <cell r="G29">
            <v>175</v>
          </cell>
          <cell r="H29">
            <v>175</v>
          </cell>
          <cell r="I29">
            <v>175</v>
          </cell>
          <cell r="J29">
            <v>175</v>
          </cell>
          <cell r="K29">
            <v>175</v>
          </cell>
          <cell r="L29">
            <v>175</v>
          </cell>
          <cell r="M29">
            <v>175</v>
          </cell>
          <cell r="N29">
            <v>175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2">
          <cell r="C32">
            <v>1080</v>
          </cell>
          <cell r="D32">
            <v>1522</v>
          </cell>
          <cell r="E32">
            <v>1066</v>
          </cell>
          <cell r="F32">
            <v>1070</v>
          </cell>
          <cell r="G32">
            <v>1080</v>
          </cell>
          <cell r="H32">
            <v>1090</v>
          </cell>
          <cell r="I32">
            <v>1100</v>
          </cell>
          <cell r="J32">
            <v>1110</v>
          </cell>
          <cell r="K32">
            <v>1120</v>
          </cell>
          <cell r="L32">
            <v>1130</v>
          </cell>
          <cell r="M32">
            <v>1140</v>
          </cell>
          <cell r="N32">
            <v>1150</v>
          </cell>
        </row>
        <row r="33">
          <cell r="C33">
            <v>10679</v>
          </cell>
          <cell r="D33">
            <v>8630</v>
          </cell>
          <cell r="E33">
            <v>8625</v>
          </cell>
          <cell r="F33">
            <v>8625</v>
          </cell>
          <cell r="G33">
            <v>8625</v>
          </cell>
          <cell r="H33">
            <v>8625</v>
          </cell>
          <cell r="I33">
            <v>9325</v>
          </cell>
          <cell r="J33">
            <v>9325</v>
          </cell>
          <cell r="K33">
            <v>9325</v>
          </cell>
          <cell r="L33">
            <v>9325</v>
          </cell>
          <cell r="M33">
            <v>9325</v>
          </cell>
          <cell r="N33">
            <v>10025</v>
          </cell>
        </row>
        <row r="34">
          <cell r="C34">
            <v>5000</v>
          </cell>
          <cell r="D34">
            <v>4415</v>
          </cell>
          <cell r="E34">
            <v>4813</v>
          </cell>
          <cell r="F34">
            <v>4883</v>
          </cell>
          <cell r="G34">
            <v>4953</v>
          </cell>
          <cell r="H34">
            <v>5023</v>
          </cell>
          <cell r="I34">
            <v>5093</v>
          </cell>
          <cell r="J34">
            <v>5163</v>
          </cell>
          <cell r="K34">
            <v>5233</v>
          </cell>
          <cell r="L34">
            <v>5303</v>
          </cell>
          <cell r="M34">
            <v>5373</v>
          </cell>
          <cell r="N34">
            <v>5436</v>
          </cell>
        </row>
        <row r="35">
          <cell r="C35">
            <v>223</v>
          </cell>
          <cell r="D35">
            <v>223</v>
          </cell>
          <cell r="E35">
            <v>223</v>
          </cell>
          <cell r="F35">
            <v>223</v>
          </cell>
          <cell r="G35">
            <v>4223</v>
          </cell>
          <cell r="H35">
            <v>4223</v>
          </cell>
          <cell r="I35">
            <v>4223</v>
          </cell>
          <cell r="J35">
            <v>4223</v>
          </cell>
          <cell r="K35">
            <v>4223</v>
          </cell>
          <cell r="L35">
            <v>4223</v>
          </cell>
          <cell r="M35">
            <v>4223</v>
          </cell>
          <cell r="N35">
            <v>4223</v>
          </cell>
        </row>
        <row r="36">
          <cell r="C36">
            <v>4801</v>
          </cell>
          <cell r="D36">
            <v>4689</v>
          </cell>
          <cell r="E36">
            <v>4673</v>
          </cell>
          <cell r="F36">
            <v>4673</v>
          </cell>
          <cell r="G36">
            <v>4673</v>
          </cell>
          <cell r="H36">
            <v>4673</v>
          </cell>
          <cell r="I36">
            <v>4673</v>
          </cell>
          <cell r="J36">
            <v>4673</v>
          </cell>
          <cell r="K36">
            <v>4673</v>
          </cell>
          <cell r="L36">
            <v>4673</v>
          </cell>
          <cell r="M36">
            <v>4673</v>
          </cell>
          <cell r="N36">
            <v>4801</v>
          </cell>
        </row>
        <row r="37">
          <cell r="C37">
            <v>20230</v>
          </cell>
          <cell r="D37">
            <v>1505</v>
          </cell>
          <cell r="E37">
            <v>3353</v>
          </cell>
          <cell r="F37">
            <v>5200</v>
          </cell>
          <cell r="G37">
            <v>7100</v>
          </cell>
          <cell r="H37">
            <v>9000</v>
          </cell>
          <cell r="I37">
            <v>10900</v>
          </cell>
          <cell r="J37">
            <v>12800</v>
          </cell>
          <cell r="K37">
            <v>14700</v>
          </cell>
          <cell r="L37">
            <v>16600</v>
          </cell>
          <cell r="M37">
            <v>18500</v>
          </cell>
          <cell r="N37">
            <v>20400</v>
          </cell>
        </row>
      </sheetData>
      <sheetData sheetId="4">
        <row r="8">
          <cell r="C8">
            <v>4753485</v>
          </cell>
          <cell r="D8">
            <v>1198177</v>
          </cell>
          <cell r="F8">
            <v>9497002</v>
          </cell>
          <cell r="G8">
            <v>0</v>
          </cell>
          <cell r="H8">
            <v>6591467</v>
          </cell>
          <cell r="I8">
            <v>1067159</v>
          </cell>
          <cell r="J8">
            <v>347009</v>
          </cell>
          <cell r="M8">
            <v>7363</v>
          </cell>
          <cell r="N8">
            <v>19222216</v>
          </cell>
          <cell r="O8">
            <v>0</v>
          </cell>
          <cell r="P8">
            <v>563306</v>
          </cell>
          <cell r="Q8">
            <v>1734318</v>
          </cell>
          <cell r="R8">
            <v>494018</v>
          </cell>
        </row>
        <row r="9">
          <cell r="C9">
            <v>61673</v>
          </cell>
          <cell r="D9">
            <v>12755</v>
          </cell>
          <cell r="F9">
            <v>163454</v>
          </cell>
          <cell r="G9">
            <v>0</v>
          </cell>
          <cell r="H9">
            <v>101400</v>
          </cell>
          <cell r="I9">
            <v>26400</v>
          </cell>
          <cell r="J9">
            <v>19322</v>
          </cell>
          <cell r="M9">
            <v>141</v>
          </cell>
          <cell r="N9">
            <v>206786</v>
          </cell>
          <cell r="O9">
            <v>0</v>
          </cell>
          <cell r="P9">
            <v>35000</v>
          </cell>
          <cell r="Q9">
            <v>32800</v>
          </cell>
          <cell r="R9">
            <v>28644</v>
          </cell>
        </row>
        <row r="10">
          <cell r="C10">
            <v>1278775</v>
          </cell>
          <cell r="D10">
            <v>36</v>
          </cell>
          <cell r="F10">
            <v>2806508</v>
          </cell>
          <cell r="G10">
            <v>0</v>
          </cell>
          <cell r="H10">
            <v>754010</v>
          </cell>
          <cell r="I10">
            <v>345450</v>
          </cell>
          <cell r="J10">
            <v>155340</v>
          </cell>
          <cell r="M10">
            <v>0</v>
          </cell>
          <cell r="N10">
            <v>7790502</v>
          </cell>
          <cell r="O10">
            <v>0</v>
          </cell>
          <cell r="P10">
            <v>143000</v>
          </cell>
          <cell r="Q10">
            <v>490900</v>
          </cell>
          <cell r="R10">
            <v>210680</v>
          </cell>
        </row>
        <row r="11">
          <cell r="C11">
            <v>1092</v>
          </cell>
          <cell r="D11">
            <v>278</v>
          </cell>
          <cell r="F11">
            <v>1378</v>
          </cell>
          <cell r="G11">
            <v>0</v>
          </cell>
          <cell r="J11">
            <v>732</v>
          </cell>
          <cell r="M11">
            <v>0</v>
          </cell>
          <cell r="N11">
            <v>10809</v>
          </cell>
          <cell r="O11">
            <v>0</v>
          </cell>
          <cell r="P11">
            <v>0</v>
          </cell>
          <cell r="Q11">
            <v>0</v>
          </cell>
          <cell r="R11">
            <v>1464</v>
          </cell>
        </row>
        <row r="12">
          <cell r="C12">
            <v>228</v>
          </cell>
          <cell r="D12">
            <v>104</v>
          </cell>
          <cell r="F12">
            <v>2383</v>
          </cell>
          <cell r="G12">
            <v>0</v>
          </cell>
          <cell r="J12">
            <v>2350</v>
          </cell>
          <cell r="M12">
            <v>0</v>
          </cell>
          <cell r="N12">
            <v>1987</v>
          </cell>
          <cell r="O12">
            <v>0</v>
          </cell>
          <cell r="P12">
            <v>0</v>
          </cell>
          <cell r="Q12">
            <v>0</v>
          </cell>
          <cell r="R12">
            <v>4700</v>
          </cell>
        </row>
        <row r="13">
          <cell r="C13">
            <v>980</v>
          </cell>
          <cell r="D13">
            <v>660</v>
          </cell>
          <cell r="F13">
            <v>1201</v>
          </cell>
          <cell r="G13">
            <v>0</v>
          </cell>
          <cell r="J13">
            <v>1140</v>
          </cell>
          <cell r="M13">
            <v>0</v>
          </cell>
          <cell r="N13">
            <v>1463</v>
          </cell>
          <cell r="O13">
            <v>0</v>
          </cell>
          <cell r="P13">
            <v>0</v>
          </cell>
          <cell r="Q13">
            <v>0</v>
          </cell>
          <cell r="R13">
            <v>2280</v>
          </cell>
        </row>
        <row r="14">
          <cell r="C14">
            <v>2238</v>
          </cell>
          <cell r="D14">
            <v>6786</v>
          </cell>
          <cell r="F14">
            <v>36023</v>
          </cell>
          <cell r="G14">
            <v>0</v>
          </cell>
          <cell r="J14">
            <v>870</v>
          </cell>
          <cell r="M14">
            <v>0</v>
          </cell>
          <cell r="O14">
            <v>0</v>
          </cell>
          <cell r="P14">
            <v>0</v>
          </cell>
          <cell r="Q14">
            <v>0</v>
          </cell>
          <cell r="R14">
            <v>1740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9">
          <cell r="C19">
            <v>2998</v>
          </cell>
          <cell r="D19">
            <v>2988</v>
          </cell>
          <cell r="F19">
            <v>2848</v>
          </cell>
          <cell r="G19">
            <v>0</v>
          </cell>
          <cell r="I19">
            <v>0</v>
          </cell>
          <cell r="J19">
            <v>2533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4628</v>
          </cell>
          <cell r="D20">
            <v>32740</v>
          </cell>
          <cell r="F20">
            <v>47539</v>
          </cell>
          <cell r="G20">
            <v>0</v>
          </cell>
          <cell r="I20">
            <v>0</v>
          </cell>
          <cell r="J20">
            <v>1710</v>
          </cell>
          <cell r="M20">
            <v>153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820</v>
          </cell>
          <cell r="D21">
            <v>1554</v>
          </cell>
          <cell r="F21">
            <v>4294</v>
          </cell>
          <cell r="G21">
            <v>0</v>
          </cell>
          <cell r="I21">
            <v>0</v>
          </cell>
          <cell r="J21">
            <v>2861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1</v>
          </cell>
          <cell r="D29">
            <v>0</v>
          </cell>
          <cell r="F29">
            <v>428</v>
          </cell>
          <cell r="G29">
            <v>0</v>
          </cell>
          <cell r="H29">
            <v>0</v>
          </cell>
          <cell r="I29">
            <v>0</v>
          </cell>
          <cell r="J29">
            <v>428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2254</v>
          </cell>
          <cell r="D31">
            <v>1328</v>
          </cell>
          <cell r="F31">
            <v>3085</v>
          </cell>
          <cell r="G31">
            <v>0</v>
          </cell>
          <cell r="H31">
            <v>2692</v>
          </cell>
          <cell r="I31">
            <v>0</v>
          </cell>
          <cell r="J31">
            <v>392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</sheetData>
      <sheetData sheetId="5">
        <row r="6">
          <cell r="B6">
            <v>0</v>
          </cell>
          <cell r="C6">
            <v>0</v>
          </cell>
          <cell r="E6">
            <v>0</v>
          </cell>
          <cell r="H6">
            <v>0</v>
          </cell>
          <cell r="J6">
            <v>0</v>
          </cell>
        </row>
        <row r="7">
          <cell r="B7">
            <v>409</v>
          </cell>
          <cell r="C7">
            <v>0</v>
          </cell>
          <cell r="E7">
            <v>0</v>
          </cell>
          <cell r="H7">
            <v>44050</v>
          </cell>
          <cell r="J7">
            <v>148160</v>
          </cell>
        </row>
        <row r="8">
          <cell r="B8">
            <v>232589</v>
          </cell>
          <cell r="C8">
            <v>3</v>
          </cell>
          <cell r="E8">
            <v>0</v>
          </cell>
          <cell r="H8">
            <v>42698</v>
          </cell>
          <cell r="J8">
            <v>870672</v>
          </cell>
        </row>
        <row r="9">
          <cell r="B9">
            <v>394423</v>
          </cell>
          <cell r="C9">
            <v>0</v>
          </cell>
          <cell r="E9">
            <v>0</v>
          </cell>
          <cell r="H9">
            <v>33648</v>
          </cell>
          <cell r="J9">
            <v>1337319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4961215</v>
          </cell>
          <cell r="C11">
            <v>6722364</v>
          </cell>
          <cell r="E11">
            <v>0</v>
          </cell>
          <cell r="H11">
            <v>6625703</v>
          </cell>
          <cell r="J11">
            <v>15083746</v>
          </cell>
        </row>
        <row r="12">
          <cell r="B12">
            <v>0</v>
          </cell>
          <cell r="C12">
            <v>0</v>
          </cell>
          <cell r="E12">
            <v>0</v>
          </cell>
          <cell r="I12">
            <v>0</v>
          </cell>
          <cell r="J12">
            <v>0</v>
          </cell>
        </row>
        <row r="13">
          <cell r="B13">
            <v>333264</v>
          </cell>
          <cell r="C13">
            <v>1094620</v>
          </cell>
          <cell r="E13">
            <v>0</v>
          </cell>
          <cell r="H13">
            <v>1060300</v>
          </cell>
          <cell r="J13">
            <v>1003781</v>
          </cell>
        </row>
        <row r="14">
          <cell r="B14">
            <v>105851</v>
          </cell>
          <cell r="C14">
            <v>337694</v>
          </cell>
          <cell r="E14">
            <v>0</v>
          </cell>
          <cell r="H14">
            <v>288225</v>
          </cell>
          <cell r="J14">
            <v>157055</v>
          </cell>
        </row>
        <row r="15">
          <cell r="B15">
            <v>575958</v>
          </cell>
          <cell r="C15">
            <v>2634267</v>
          </cell>
          <cell r="E15">
            <v>0</v>
          </cell>
          <cell r="H15">
            <v>2684633</v>
          </cell>
          <cell r="J15">
            <v>2314325</v>
          </cell>
        </row>
        <row r="16">
          <cell r="B16">
            <v>1402</v>
          </cell>
          <cell r="C16">
            <v>221082</v>
          </cell>
          <cell r="E16">
            <v>0</v>
          </cell>
          <cell r="H16">
            <v>248251</v>
          </cell>
          <cell r="J16">
            <v>98440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1616</v>
          </cell>
          <cell r="C18">
            <v>0</v>
          </cell>
          <cell r="E18">
            <v>0</v>
          </cell>
          <cell r="H18">
            <v>185</v>
          </cell>
          <cell r="J18">
            <v>8501</v>
          </cell>
        </row>
        <row r="19">
          <cell r="B19">
            <v>29781</v>
          </cell>
          <cell r="C19">
            <v>67864</v>
          </cell>
          <cell r="E19">
            <v>0</v>
          </cell>
          <cell r="H19">
            <v>64885</v>
          </cell>
          <cell r="J19">
            <v>111241</v>
          </cell>
        </row>
      </sheetData>
      <sheetData sheetId="6">
        <row r="6"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I7">
            <v>0</v>
          </cell>
          <cell r="J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20605</v>
          </cell>
          <cell r="F11">
            <v>5171</v>
          </cell>
          <cell r="H11">
            <v>0</v>
          </cell>
          <cell r="I11">
            <v>2969889</v>
          </cell>
          <cell r="J11">
            <v>231454</v>
          </cell>
        </row>
        <row r="13">
          <cell r="D13">
            <v>25536</v>
          </cell>
          <cell r="E13">
            <v>0</v>
          </cell>
          <cell r="F13">
            <v>0</v>
          </cell>
          <cell r="H13">
            <v>0</v>
          </cell>
          <cell r="I13">
            <v>25536</v>
          </cell>
          <cell r="J13">
            <v>780</v>
          </cell>
        </row>
        <row r="14">
          <cell r="D14">
            <v>892572</v>
          </cell>
          <cell r="E14">
            <v>0</v>
          </cell>
          <cell r="F14">
            <v>0</v>
          </cell>
          <cell r="H14">
            <v>0</v>
          </cell>
          <cell r="I14">
            <v>892560</v>
          </cell>
          <cell r="J14">
            <v>44800</v>
          </cell>
        </row>
        <row r="15">
          <cell r="D15">
            <v>71923</v>
          </cell>
          <cell r="E15">
            <v>0</v>
          </cell>
          <cell r="F15">
            <v>0</v>
          </cell>
          <cell r="H15">
            <v>0</v>
          </cell>
          <cell r="I15">
            <v>71923</v>
          </cell>
          <cell r="J15">
            <v>2197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116060</v>
          </cell>
          <cell r="E26">
            <v>0</v>
          </cell>
          <cell r="F26">
            <v>0</v>
          </cell>
          <cell r="H26">
            <v>0</v>
          </cell>
          <cell r="I26">
            <v>116121</v>
          </cell>
          <cell r="J26">
            <v>3574</v>
          </cell>
        </row>
        <row r="27">
          <cell r="D27">
            <v>53747</v>
          </cell>
          <cell r="E27">
            <v>0</v>
          </cell>
          <cell r="F27">
            <v>0</v>
          </cell>
          <cell r="H27">
            <v>0</v>
          </cell>
          <cell r="I27">
            <v>53747</v>
          </cell>
          <cell r="J27">
            <v>2254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J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J32">
            <v>8798</v>
          </cell>
        </row>
      </sheetData>
      <sheetData sheetId="7">
        <row r="7">
          <cell r="B7">
            <v>592481</v>
          </cell>
          <cell r="C7">
            <v>0</v>
          </cell>
          <cell r="E7">
            <v>280949</v>
          </cell>
          <cell r="G7">
            <v>2792985</v>
          </cell>
        </row>
        <row r="8">
          <cell r="B8">
            <v>1222357</v>
          </cell>
          <cell r="C8">
            <v>0</v>
          </cell>
          <cell r="E8">
            <v>600942</v>
          </cell>
          <cell r="G8">
            <v>5889401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</row>
        <row r="10">
          <cell r="B10">
            <v>0</v>
          </cell>
          <cell r="C10">
            <v>531405</v>
          </cell>
          <cell r="E10">
            <v>673592</v>
          </cell>
          <cell r="G10">
            <v>426952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</row>
      </sheetData>
      <sheetData sheetId="8">
        <row r="6">
          <cell r="D6">
            <v>44062</v>
          </cell>
          <cell r="E6">
            <v>0</v>
          </cell>
          <cell r="G6">
            <v>0</v>
          </cell>
          <cell r="H6">
            <v>170938</v>
          </cell>
        </row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</row>
        <row r="8">
          <cell r="D8">
            <v>1357</v>
          </cell>
          <cell r="E8">
            <v>0</v>
          </cell>
          <cell r="G8">
            <v>0</v>
          </cell>
          <cell r="H8">
            <v>5643</v>
          </cell>
        </row>
        <row r="9">
          <cell r="D9">
            <v>74412</v>
          </cell>
          <cell r="E9">
            <v>0</v>
          </cell>
          <cell r="G9">
            <v>0</v>
          </cell>
          <cell r="H9">
            <v>245588</v>
          </cell>
        </row>
        <row r="10">
          <cell r="D10">
            <v>13706</v>
          </cell>
          <cell r="E10">
            <v>0</v>
          </cell>
          <cell r="G10">
            <v>0</v>
          </cell>
          <cell r="H10">
            <v>56294</v>
          </cell>
        </row>
        <row r="11">
          <cell r="D11">
            <v>10056</v>
          </cell>
          <cell r="E11">
            <v>0</v>
          </cell>
          <cell r="G11">
            <v>0</v>
          </cell>
          <cell r="H11">
            <v>0</v>
          </cell>
        </row>
        <row r="12">
          <cell r="D12">
            <v>1901</v>
          </cell>
          <cell r="E12">
            <v>0</v>
          </cell>
          <cell r="G12">
            <v>0</v>
          </cell>
          <cell r="H12">
            <v>7099</v>
          </cell>
        </row>
        <row r="13">
          <cell r="D13">
            <v>990</v>
          </cell>
          <cell r="E13">
            <v>0</v>
          </cell>
          <cell r="G13">
            <v>0</v>
          </cell>
          <cell r="H13">
            <v>1010</v>
          </cell>
        </row>
        <row r="14">
          <cell r="D14">
            <v>36510</v>
          </cell>
          <cell r="E14">
            <v>0</v>
          </cell>
          <cell r="G14">
            <v>0</v>
          </cell>
          <cell r="H14">
            <v>113490</v>
          </cell>
        </row>
        <row r="15">
          <cell r="D15">
            <v>16</v>
          </cell>
          <cell r="E15">
            <v>0</v>
          </cell>
          <cell r="G15">
            <v>0</v>
          </cell>
          <cell r="H15">
            <v>84</v>
          </cell>
        </row>
        <row r="16">
          <cell r="D16">
            <v>9106</v>
          </cell>
          <cell r="E16">
            <v>0</v>
          </cell>
          <cell r="G16">
            <v>0</v>
          </cell>
          <cell r="H16">
            <v>30894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</row>
        <row r="19">
          <cell r="D19">
            <v>30</v>
          </cell>
          <cell r="E19">
            <v>0</v>
          </cell>
          <cell r="G19">
            <v>0</v>
          </cell>
          <cell r="H19">
            <v>970</v>
          </cell>
        </row>
        <row r="20">
          <cell r="D20">
            <v>19580</v>
          </cell>
          <cell r="E20">
            <v>0</v>
          </cell>
          <cell r="G20">
            <v>0</v>
          </cell>
          <cell r="H20">
            <v>80420</v>
          </cell>
        </row>
        <row r="21">
          <cell r="D21">
            <v>2561</v>
          </cell>
          <cell r="E21">
            <v>0</v>
          </cell>
          <cell r="G21">
            <v>0</v>
          </cell>
          <cell r="H21">
            <v>9439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</row>
        <row r="23">
          <cell r="D23">
            <v>24830</v>
          </cell>
          <cell r="E23">
            <v>0</v>
          </cell>
          <cell r="G23">
            <v>0</v>
          </cell>
          <cell r="H23">
            <v>75170</v>
          </cell>
        </row>
        <row r="24">
          <cell r="D24">
            <v>47399</v>
          </cell>
          <cell r="E24">
            <v>0</v>
          </cell>
          <cell r="G24">
            <v>0</v>
          </cell>
          <cell r="H24">
            <v>102601</v>
          </cell>
        </row>
        <row r="25">
          <cell r="D25">
            <v>3324</v>
          </cell>
          <cell r="E25">
            <v>0</v>
          </cell>
          <cell r="G25">
            <v>0</v>
          </cell>
          <cell r="H25">
            <v>11676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</row>
        <row r="27">
          <cell r="D27">
            <v>3235</v>
          </cell>
          <cell r="E27">
            <v>0</v>
          </cell>
          <cell r="G27">
            <v>0</v>
          </cell>
          <cell r="H27">
            <v>6476</v>
          </cell>
        </row>
        <row r="30">
          <cell r="D30">
            <v>0</v>
          </cell>
          <cell r="E30">
            <v>0</v>
          </cell>
          <cell r="G30">
            <v>0</v>
          </cell>
          <cell r="H30">
            <v>0</v>
          </cell>
        </row>
        <row r="31">
          <cell r="D31">
            <v>163082</v>
          </cell>
          <cell r="E31">
            <v>0</v>
          </cell>
          <cell r="G31">
            <v>0</v>
          </cell>
          <cell r="H31">
            <v>486918</v>
          </cell>
        </row>
        <row r="32">
          <cell r="D32">
            <v>585</v>
          </cell>
          <cell r="E32">
            <v>0</v>
          </cell>
          <cell r="G32">
            <v>0</v>
          </cell>
          <cell r="H32">
            <v>2415</v>
          </cell>
        </row>
        <row r="33">
          <cell r="D33">
            <v>1037</v>
          </cell>
          <cell r="E33">
            <v>0</v>
          </cell>
          <cell r="G33">
            <v>0</v>
          </cell>
          <cell r="H33">
            <v>0</v>
          </cell>
        </row>
        <row r="34">
          <cell r="D34">
            <v>3784</v>
          </cell>
          <cell r="E34">
            <v>0</v>
          </cell>
          <cell r="G34">
            <v>0</v>
          </cell>
          <cell r="H34">
            <v>6216</v>
          </cell>
        </row>
        <row r="36">
          <cell r="D36">
            <v>0</v>
          </cell>
          <cell r="E36">
            <v>0</v>
          </cell>
          <cell r="G36">
            <v>0</v>
          </cell>
          <cell r="H36">
            <v>0</v>
          </cell>
        </row>
        <row r="37">
          <cell r="D37">
            <v>39135</v>
          </cell>
          <cell r="E37">
            <v>0</v>
          </cell>
          <cell r="G37">
            <v>0</v>
          </cell>
          <cell r="H37">
            <v>110865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G40">
            <v>0</v>
          </cell>
          <cell r="H40">
            <v>0</v>
          </cell>
        </row>
      </sheetData>
      <sheetData sheetId="9">
        <row r="6">
          <cell r="D6">
            <v>12746</v>
          </cell>
          <cell r="E6">
            <v>0</v>
          </cell>
          <cell r="G6">
            <v>0</v>
          </cell>
          <cell r="H6">
            <v>54754</v>
          </cell>
        </row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</row>
        <row r="8">
          <cell r="D8">
            <v>18700</v>
          </cell>
          <cell r="E8">
            <v>0</v>
          </cell>
          <cell r="G8">
            <v>0</v>
          </cell>
          <cell r="H8">
            <v>43300</v>
          </cell>
        </row>
        <row r="9">
          <cell r="D9">
            <v>46976</v>
          </cell>
          <cell r="E9">
            <v>0</v>
          </cell>
          <cell r="G9">
            <v>0</v>
          </cell>
          <cell r="H9">
            <v>153024</v>
          </cell>
        </row>
        <row r="10">
          <cell r="D10">
            <v>100323</v>
          </cell>
          <cell r="E10">
            <v>0</v>
          </cell>
          <cell r="G10">
            <v>0</v>
          </cell>
          <cell r="H10">
            <v>250676</v>
          </cell>
        </row>
        <row r="11">
          <cell r="D11">
            <v>11032</v>
          </cell>
          <cell r="E11">
            <v>0</v>
          </cell>
          <cell r="G11">
            <v>0</v>
          </cell>
          <cell r="H11">
            <v>66567</v>
          </cell>
        </row>
        <row r="12">
          <cell r="D12">
            <v>0</v>
          </cell>
          <cell r="E12">
            <v>0</v>
          </cell>
          <cell r="G12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504000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68000</v>
          </cell>
        </row>
        <row r="15">
          <cell r="D15">
            <v>2813</v>
          </cell>
          <cell r="E15">
            <v>0</v>
          </cell>
          <cell r="G15">
            <v>0</v>
          </cell>
          <cell r="H15">
            <v>25000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</row>
        <row r="17">
          <cell r="D17">
            <v>28618</v>
          </cell>
          <cell r="E17">
            <v>0</v>
          </cell>
          <cell r="G17">
            <v>0</v>
          </cell>
          <cell r="H17">
            <v>451000</v>
          </cell>
        </row>
        <row r="18">
          <cell r="D18">
            <v>662</v>
          </cell>
          <cell r="E18">
            <v>0</v>
          </cell>
          <cell r="G18">
            <v>0</v>
          </cell>
          <cell r="H18">
            <v>10000</v>
          </cell>
        </row>
        <row r="19">
          <cell r="D19">
            <v>19148</v>
          </cell>
          <cell r="E19">
            <v>0</v>
          </cell>
          <cell r="G19">
            <v>0</v>
          </cell>
          <cell r="H19">
            <v>298000</v>
          </cell>
        </row>
        <row r="21">
          <cell r="D21">
            <v>187</v>
          </cell>
          <cell r="E21">
            <v>0</v>
          </cell>
          <cell r="G21">
            <v>0</v>
          </cell>
          <cell r="H21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</row>
        <row r="24">
          <cell r="D24">
            <v>1</v>
          </cell>
          <cell r="E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</row>
        <row r="27">
          <cell r="D27">
            <v>0</v>
          </cell>
          <cell r="E27">
            <v>0</v>
          </cell>
          <cell r="G27">
            <v>0</v>
          </cell>
          <cell r="H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  <cell r="H29">
            <v>3877000</v>
          </cell>
        </row>
      </sheetData>
      <sheetData sheetId="10">
        <row r="6">
          <cell r="D6">
            <v>3707</v>
          </cell>
          <cell r="G6">
            <v>0</v>
          </cell>
          <cell r="H6">
            <v>0</v>
          </cell>
        </row>
        <row r="7">
          <cell r="D7">
            <v>2553</v>
          </cell>
          <cell r="G7">
            <v>0</v>
          </cell>
          <cell r="H7">
            <v>4052</v>
          </cell>
        </row>
        <row r="8">
          <cell r="D8">
            <v>1154</v>
          </cell>
          <cell r="G8">
            <v>0</v>
          </cell>
          <cell r="H8">
            <v>9600</v>
          </cell>
        </row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2">
          <cell r="D12">
            <v>0</v>
          </cell>
          <cell r="E12">
            <v>0</v>
          </cell>
          <cell r="G12">
            <v>0</v>
          </cell>
          <cell r="H12">
            <v>0</v>
          </cell>
        </row>
        <row r="13">
          <cell r="D13">
            <v>921</v>
          </cell>
          <cell r="E13">
            <v>0</v>
          </cell>
          <cell r="G13">
            <v>0</v>
          </cell>
          <cell r="H13">
            <v>2679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</row>
        <row r="19">
          <cell r="D19">
            <v>49805</v>
          </cell>
          <cell r="E19">
            <v>0</v>
          </cell>
          <cell r="G19">
            <v>0</v>
          </cell>
          <cell r="H19">
            <v>315000</v>
          </cell>
        </row>
        <row r="20">
          <cell r="E20">
            <v>0</v>
          </cell>
          <cell r="G20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</row>
        <row r="24">
          <cell r="D24">
            <v>5184</v>
          </cell>
          <cell r="E24">
            <v>0</v>
          </cell>
          <cell r="G24">
            <v>0</v>
          </cell>
          <cell r="H24">
            <v>28500</v>
          </cell>
        </row>
        <row r="27">
          <cell r="D27">
            <v>79612</v>
          </cell>
          <cell r="G27">
            <v>0</v>
          </cell>
          <cell r="H27">
            <v>303000</v>
          </cell>
        </row>
        <row r="28">
          <cell r="D28">
            <v>5829</v>
          </cell>
          <cell r="E28">
            <v>0</v>
          </cell>
          <cell r="G28">
            <v>0</v>
          </cell>
          <cell r="H28">
            <v>95000</v>
          </cell>
        </row>
        <row r="29">
          <cell r="D29">
            <v>5303</v>
          </cell>
          <cell r="E29">
            <v>3769</v>
          </cell>
          <cell r="G29">
            <v>0</v>
          </cell>
          <cell r="H29">
            <v>85000</v>
          </cell>
        </row>
        <row r="30">
          <cell r="D30">
            <v>0</v>
          </cell>
          <cell r="E30">
            <v>0</v>
          </cell>
          <cell r="G30">
            <v>0</v>
          </cell>
          <cell r="H30">
            <v>0</v>
          </cell>
        </row>
        <row r="31">
          <cell r="D31">
            <v>0</v>
          </cell>
          <cell r="E31">
            <v>0</v>
          </cell>
          <cell r="G31">
            <v>0</v>
          </cell>
          <cell r="H31">
            <v>0</v>
          </cell>
        </row>
        <row r="32">
          <cell r="D32">
            <v>2090</v>
          </cell>
          <cell r="E32">
            <v>0</v>
          </cell>
          <cell r="G32">
            <v>0</v>
          </cell>
          <cell r="H32">
            <v>6500</v>
          </cell>
        </row>
        <row r="33">
          <cell r="D33">
            <v>1384</v>
          </cell>
          <cell r="E33">
            <v>0</v>
          </cell>
          <cell r="G33">
            <v>0</v>
          </cell>
        </row>
        <row r="36">
          <cell r="D36">
            <v>0</v>
          </cell>
          <cell r="G36">
            <v>0</v>
          </cell>
          <cell r="H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</row>
        <row r="39">
          <cell r="D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G40">
            <v>0</v>
          </cell>
          <cell r="H40">
            <v>0</v>
          </cell>
        </row>
        <row r="41">
          <cell r="D41">
            <v>0</v>
          </cell>
          <cell r="E41">
            <v>0</v>
          </cell>
          <cell r="G41">
            <v>0</v>
          </cell>
          <cell r="H41">
            <v>0</v>
          </cell>
        </row>
        <row r="44">
          <cell r="D44">
            <v>0</v>
          </cell>
          <cell r="E44">
            <v>0</v>
          </cell>
          <cell r="G44">
            <v>0</v>
          </cell>
          <cell r="H44">
            <v>2000</v>
          </cell>
        </row>
        <row r="45">
          <cell r="D45">
            <v>0</v>
          </cell>
          <cell r="E45">
            <v>0</v>
          </cell>
          <cell r="G45">
            <v>0</v>
          </cell>
          <cell r="H45">
            <v>3000</v>
          </cell>
        </row>
        <row r="46">
          <cell r="D46">
            <v>0</v>
          </cell>
          <cell r="E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G47">
            <v>0</v>
          </cell>
          <cell r="H47">
            <v>0</v>
          </cell>
        </row>
        <row r="48">
          <cell r="D48">
            <v>0</v>
          </cell>
          <cell r="E48">
            <v>0</v>
          </cell>
          <cell r="G48">
            <v>0</v>
          </cell>
          <cell r="H48">
            <v>1000</v>
          </cell>
        </row>
        <row r="50">
          <cell r="D50">
            <v>1923</v>
          </cell>
          <cell r="E50">
            <v>0</v>
          </cell>
          <cell r="G50">
            <v>0</v>
          </cell>
          <cell r="H50">
            <v>8000</v>
          </cell>
        </row>
        <row r="51">
          <cell r="D51">
            <v>737</v>
          </cell>
          <cell r="E51">
            <v>0</v>
          </cell>
          <cell r="G51">
            <v>0</v>
          </cell>
          <cell r="H51">
            <v>3263</v>
          </cell>
        </row>
        <row r="52">
          <cell r="D52">
            <v>0</v>
          </cell>
          <cell r="E52">
            <v>0</v>
          </cell>
          <cell r="G52">
            <v>0</v>
          </cell>
          <cell r="H52">
            <v>0</v>
          </cell>
        </row>
        <row r="53">
          <cell r="D53">
            <v>0</v>
          </cell>
          <cell r="E53">
            <v>0</v>
          </cell>
          <cell r="G53">
            <v>0</v>
          </cell>
          <cell r="H53">
            <v>0</v>
          </cell>
        </row>
      </sheetData>
      <sheetData sheetId="11">
        <row r="6">
          <cell r="C6">
            <v>72</v>
          </cell>
          <cell r="D6">
            <v>0</v>
          </cell>
          <cell r="F6">
            <v>0</v>
          </cell>
          <cell r="G6">
            <v>4228</v>
          </cell>
        </row>
        <row r="7">
          <cell r="C7">
            <v>0</v>
          </cell>
          <cell r="D7">
            <v>0</v>
          </cell>
          <cell r="F7">
            <v>0</v>
          </cell>
          <cell r="G7">
            <v>300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1000</v>
          </cell>
        </row>
        <row r="11">
          <cell r="C11">
            <v>137</v>
          </cell>
          <cell r="D11">
            <v>0</v>
          </cell>
          <cell r="F11">
            <v>0</v>
          </cell>
          <cell r="G11">
            <v>863</v>
          </cell>
        </row>
        <row r="12">
          <cell r="C12">
            <v>184</v>
          </cell>
          <cell r="D12">
            <v>0</v>
          </cell>
          <cell r="F12">
            <v>0</v>
          </cell>
          <cell r="G12">
            <v>616</v>
          </cell>
        </row>
        <row r="14">
          <cell r="C14">
            <v>6380</v>
          </cell>
          <cell r="D14">
            <v>0</v>
          </cell>
          <cell r="F14">
            <v>0</v>
          </cell>
          <cell r="G14">
            <v>48020</v>
          </cell>
        </row>
        <row r="15">
          <cell r="C15">
            <v>7089</v>
          </cell>
          <cell r="D15">
            <v>0</v>
          </cell>
          <cell r="F15">
            <v>0</v>
          </cell>
          <cell r="G15">
            <v>251911</v>
          </cell>
        </row>
        <row r="16">
          <cell r="C16">
            <v>607</v>
          </cell>
          <cell r="D16">
            <v>0</v>
          </cell>
          <cell r="F16">
            <v>0</v>
          </cell>
          <cell r="G16">
            <v>3093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</row>
        <row r="19">
          <cell r="C19">
            <v>18188</v>
          </cell>
          <cell r="D19">
            <v>0</v>
          </cell>
          <cell r="F19">
            <v>0</v>
          </cell>
          <cell r="G19">
            <v>102112</v>
          </cell>
        </row>
        <row r="20">
          <cell r="C20">
            <v>22427</v>
          </cell>
          <cell r="D20">
            <v>0</v>
          </cell>
          <cell r="F20">
            <v>0</v>
          </cell>
          <cell r="G20">
            <v>175573</v>
          </cell>
        </row>
        <row r="21">
          <cell r="C21">
            <v>0</v>
          </cell>
          <cell r="D21">
            <v>0</v>
          </cell>
          <cell r="F21">
            <v>0</v>
          </cell>
          <cell r="G21">
            <v>0</v>
          </cell>
        </row>
        <row r="22">
          <cell r="C22">
            <v>1245</v>
          </cell>
          <cell r="D22">
            <v>0</v>
          </cell>
          <cell r="F22">
            <v>0</v>
          </cell>
          <cell r="G22">
            <v>6755</v>
          </cell>
        </row>
        <row r="23">
          <cell r="C23">
            <v>3459</v>
          </cell>
          <cell r="D23">
            <v>0</v>
          </cell>
          <cell r="F23">
            <v>0</v>
          </cell>
          <cell r="G23">
            <v>9341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</row>
        <row r="33">
          <cell r="C33">
            <v>528</v>
          </cell>
          <cell r="D33">
            <v>0</v>
          </cell>
          <cell r="F33">
            <v>0</v>
          </cell>
          <cell r="G33">
            <v>24052</v>
          </cell>
        </row>
        <row r="34">
          <cell r="C34">
            <v>1340</v>
          </cell>
          <cell r="D34">
            <v>0</v>
          </cell>
          <cell r="F34">
            <v>0</v>
          </cell>
          <cell r="G34">
            <v>5150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  <row r="41">
          <cell r="C41">
            <v>1754</v>
          </cell>
          <cell r="D41">
            <v>0</v>
          </cell>
          <cell r="F41">
            <v>0</v>
          </cell>
          <cell r="G41">
            <v>17346</v>
          </cell>
        </row>
        <row r="42">
          <cell r="C42">
            <v>0</v>
          </cell>
          <cell r="D42">
            <v>0</v>
          </cell>
          <cell r="F42">
            <v>0</v>
          </cell>
          <cell r="G42">
            <v>0</v>
          </cell>
        </row>
      </sheetData>
      <sheetData sheetId="12">
        <row r="8">
          <cell r="C8">
            <v>41765</v>
          </cell>
          <cell r="D8">
            <v>40483</v>
          </cell>
          <cell r="F8">
            <v>25062</v>
          </cell>
          <cell r="G8">
            <v>3355000</v>
          </cell>
          <cell r="I8">
            <v>239043</v>
          </cell>
        </row>
        <row r="9">
          <cell r="C9">
            <v>65762</v>
          </cell>
          <cell r="D9">
            <v>0</v>
          </cell>
          <cell r="F9">
            <v>22912</v>
          </cell>
          <cell r="G9">
            <v>1950000</v>
          </cell>
          <cell r="I9">
            <v>166725</v>
          </cell>
        </row>
        <row r="10">
          <cell r="C10">
            <v>159427</v>
          </cell>
          <cell r="D10">
            <v>0</v>
          </cell>
          <cell r="F10">
            <v>0</v>
          </cell>
          <cell r="I10">
            <v>525000</v>
          </cell>
        </row>
        <row r="11">
          <cell r="C11">
            <v>62541</v>
          </cell>
          <cell r="D11">
            <v>0</v>
          </cell>
          <cell r="F11">
            <v>0</v>
          </cell>
          <cell r="G11">
            <v>0</v>
          </cell>
          <cell r="I11">
            <v>225000</v>
          </cell>
        </row>
        <row r="12">
          <cell r="C12">
            <v>18841</v>
          </cell>
          <cell r="D12">
            <v>0</v>
          </cell>
          <cell r="F12">
            <v>0</v>
          </cell>
          <cell r="G12">
            <v>0</v>
          </cell>
          <cell r="I12">
            <v>65000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I16">
            <v>0</v>
          </cell>
        </row>
        <row r="17">
          <cell r="C17">
            <v>306</v>
          </cell>
          <cell r="D17">
            <v>0</v>
          </cell>
          <cell r="F17">
            <v>0</v>
          </cell>
          <cell r="G17">
            <v>0</v>
          </cell>
          <cell r="I17">
            <v>1000</v>
          </cell>
        </row>
        <row r="18">
          <cell r="C18">
            <v>37</v>
          </cell>
          <cell r="D18">
            <v>0</v>
          </cell>
          <cell r="F18">
            <v>0</v>
          </cell>
          <cell r="G18">
            <v>0</v>
          </cell>
          <cell r="I18">
            <v>100</v>
          </cell>
        </row>
      </sheetData>
      <sheetData sheetId="13">
        <row r="6">
          <cell r="C6">
            <v>44359</v>
          </cell>
          <cell r="D6">
            <v>0</v>
          </cell>
          <cell r="F6">
            <v>0</v>
          </cell>
          <cell r="I6">
            <v>155641</v>
          </cell>
        </row>
        <row r="7">
          <cell r="C7">
            <v>9216</v>
          </cell>
          <cell r="D7">
            <v>0</v>
          </cell>
          <cell r="F7">
            <v>0</v>
          </cell>
          <cell r="I7">
            <v>108284</v>
          </cell>
        </row>
        <row r="9">
          <cell r="C9">
            <v>4568</v>
          </cell>
          <cell r="D9">
            <v>0</v>
          </cell>
          <cell r="F9">
            <v>0</v>
          </cell>
          <cell r="I9">
            <v>30432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C13">
            <v>0</v>
          </cell>
          <cell r="D13">
            <v>0</v>
          </cell>
          <cell r="F13">
            <v>39155</v>
          </cell>
          <cell r="G13">
            <v>3355000</v>
          </cell>
          <cell r="H13">
            <v>213881</v>
          </cell>
        </row>
        <row r="14">
          <cell r="C14">
            <v>0</v>
          </cell>
          <cell r="D14">
            <v>0</v>
          </cell>
          <cell r="F14">
            <v>73022</v>
          </cell>
          <cell r="G14">
            <v>1950000</v>
          </cell>
          <cell r="H14">
            <v>131625</v>
          </cell>
        </row>
        <row r="16">
          <cell r="C16">
            <v>12</v>
          </cell>
          <cell r="D16">
            <v>0</v>
          </cell>
          <cell r="F16">
            <v>0</v>
          </cell>
          <cell r="G16">
            <v>0</v>
          </cell>
          <cell r="H16">
            <v>35</v>
          </cell>
        </row>
        <row r="17">
          <cell r="C17">
            <v>246</v>
          </cell>
          <cell r="D17">
            <v>0</v>
          </cell>
          <cell r="F17">
            <v>0</v>
          </cell>
          <cell r="G17">
            <v>0</v>
          </cell>
          <cell r="H17">
            <v>750</v>
          </cell>
        </row>
        <row r="18">
          <cell r="C18">
            <v>88</v>
          </cell>
          <cell r="D18">
            <v>0</v>
          </cell>
          <cell r="F18">
            <v>0</v>
          </cell>
          <cell r="G18">
            <v>0</v>
          </cell>
          <cell r="H18">
            <v>300</v>
          </cell>
        </row>
      </sheetData>
      <sheetData sheetId="14">
        <row r="7">
          <cell r="E7">
            <v>28757</v>
          </cell>
          <cell r="F7">
            <v>7189</v>
          </cell>
          <cell r="G7">
            <v>21568</v>
          </cell>
        </row>
        <row r="8">
          <cell r="E8">
            <v>14378</v>
          </cell>
          <cell r="F8">
            <v>5991</v>
          </cell>
          <cell r="G8">
            <v>8387</v>
          </cell>
        </row>
        <row r="9">
          <cell r="E9">
            <v>7190</v>
          </cell>
          <cell r="F9">
            <v>0</v>
          </cell>
          <cell r="G9">
            <v>7190</v>
          </cell>
        </row>
        <row r="10">
          <cell r="E10">
            <v>46000</v>
          </cell>
          <cell r="F10">
            <v>8800</v>
          </cell>
          <cell r="G10">
            <v>37200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5">
          <cell r="E15">
            <v>1698773</v>
          </cell>
          <cell r="F15">
            <v>393266</v>
          </cell>
          <cell r="G15">
            <v>1305507</v>
          </cell>
        </row>
        <row r="16">
          <cell r="E16">
            <v>39600</v>
          </cell>
          <cell r="F16">
            <v>9800</v>
          </cell>
          <cell r="G16">
            <v>29800</v>
          </cell>
        </row>
        <row r="17">
          <cell r="E17">
            <v>266031</v>
          </cell>
          <cell r="F17">
            <v>64751</v>
          </cell>
          <cell r="G17">
            <v>201280</v>
          </cell>
        </row>
        <row r="18">
          <cell r="E18">
            <v>453421</v>
          </cell>
          <cell r="F18">
            <v>216349</v>
          </cell>
          <cell r="G18">
            <v>237072</v>
          </cell>
        </row>
        <row r="19">
          <cell r="E19">
            <v>453421</v>
          </cell>
          <cell r="F19">
            <v>0</v>
          </cell>
          <cell r="G19">
            <v>453421</v>
          </cell>
        </row>
        <row r="20">
          <cell r="E20">
            <v>0</v>
          </cell>
          <cell r="F20">
            <v>175108</v>
          </cell>
          <cell r="G20">
            <v>0</v>
          </cell>
        </row>
        <row r="21">
          <cell r="E21">
            <v>39864</v>
          </cell>
          <cell r="F21">
            <v>12213</v>
          </cell>
          <cell r="G21">
            <v>27651</v>
          </cell>
        </row>
        <row r="22">
          <cell r="E22">
            <v>516849</v>
          </cell>
          <cell r="F22">
            <v>0</v>
          </cell>
          <cell r="G22">
            <v>516849</v>
          </cell>
        </row>
        <row r="23">
          <cell r="E23">
            <v>138060</v>
          </cell>
          <cell r="F23">
            <v>32071</v>
          </cell>
          <cell r="G23">
            <v>105989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</row>
        <row r="27">
          <cell r="F27">
            <v>0</v>
          </cell>
          <cell r="G27">
            <v>0</v>
          </cell>
        </row>
        <row r="29">
          <cell r="E29">
            <v>0</v>
          </cell>
          <cell r="F29">
            <v>0</v>
          </cell>
          <cell r="G29">
            <v>0</v>
          </cell>
        </row>
        <row r="30">
          <cell r="E30">
            <v>14400</v>
          </cell>
          <cell r="F30">
            <v>0</v>
          </cell>
          <cell r="G30">
            <v>14400</v>
          </cell>
        </row>
        <row r="31">
          <cell r="E31">
            <v>76344</v>
          </cell>
          <cell r="F31">
            <v>17862</v>
          </cell>
          <cell r="G31">
            <v>58482</v>
          </cell>
        </row>
        <row r="32">
          <cell r="E32">
            <v>111249</v>
          </cell>
          <cell r="F32">
            <v>45790</v>
          </cell>
          <cell r="G32">
            <v>65459</v>
          </cell>
        </row>
        <row r="33">
          <cell r="E33">
            <v>259578</v>
          </cell>
          <cell r="F33">
            <v>30453</v>
          </cell>
          <cell r="G33">
            <v>229125</v>
          </cell>
        </row>
        <row r="34">
          <cell r="E34">
            <v>0</v>
          </cell>
          <cell r="F34">
            <v>0</v>
          </cell>
          <cell r="G34">
            <v>0</v>
          </cell>
        </row>
        <row r="36">
          <cell r="E36">
            <v>592254</v>
          </cell>
          <cell r="F36">
            <v>136442</v>
          </cell>
          <cell r="G36">
            <v>455812</v>
          </cell>
        </row>
        <row r="38">
          <cell r="E38">
            <v>300000</v>
          </cell>
          <cell r="F38">
            <v>0</v>
          </cell>
        </row>
        <row r="39">
          <cell r="E39">
            <v>160708</v>
          </cell>
          <cell r="F39">
            <v>0</v>
          </cell>
          <cell r="G39">
            <v>160708</v>
          </cell>
        </row>
        <row r="40">
          <cell r="E40">
            <v>0</v>
          </cell>
          <cell r="F40">
            <v>0</v>
          </cell>
          <cell r="G40">
            <v>0</v>
          </cell>
        </row>
      </sheetData>
      <sheetData sheetId="15">
        <row r="6">
          <cell r="C6">
            <v>25500</v>
          </cell>
          <cell r="D6">
            <v>0</v>
          </cell>
          <cell r="E6">
            <v>25500</v>
          </cell>
        </row>
        <row r="7">
          <cell r="C7">
            <v>265400</v>
          </cell>
          <cell r="D7">
            <v>26360</v>
          </cell>
          <cell r="E7">
            <v>239040</v>
          </cell>
        </row>
        <row r="8">
          <cell r="C8">
            <v>70600</v>
          </cell>
          <cell r="D8">
            <v>7093</v>
          </cell>
          <cell r="E8">
            <v>63507</v>
          </cell>
        </row>
        <row r="9">
          <cell r="C9">
            <v>110000</v>
          </cell>
          <cell r="D9">
            <v>84387</v>
          </cell>
          <cell r="E9">
            <v>25613</v>
          </cell>
        </row>
        <row r="10">
          <cell r="C10">
            <v>178000</v>
          </cell>
          <cell r="D10">
            <v>36409</v>
          </cell>
          <cell r="E10">
            <v>141591</v>
          </cell>
        </row>
        <row r="11">
          <cell r="D11">
            <v>0</v>
          </cell>
          <cell r="E11">
            <v>0</v>
          </cell>
        </row>
        <row r="12">
          <cell r="C12">
            <v>138500</v>
          </cell>
          <cell r="D12">
            <v>9250</v>
          </cell>
          <cell r="E12">
            <v>129250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829</v>
          </cell>
          <cell r="E16">
            <v>800</v>
          </cell>
        </row>
        <row r="25">
          <cell r="C25">
            <v>64930</v>
          </cell>
          <cell r="D25">
            <v>4529</v>
          </cell>
          <cell r="E25">
            <v>60401</v>
          </cell>
        </row>
        <row r="26">
          <cell r="C26">
            <v>29040</v>
          </cell>
          <cell r="D26">
            <v>1804</v>
          </cell>
          <cell r="E26">
            <v>27236</v>
          </cell>
        </row>
        <row r="27">
          <cell r="C27">
            <v>7200</v>
          </cell>
          <cell r="D27">
            <v>11</v>
          </cell>
          <cell r="E27">
            <v>7189</v>
          </cell>
        </row>
        <row r="28">
          <cell r="C28">
            <v>13740</v>
          </cell>
          <cell r="D28">
            <v>585</v>
          </cell>
          <cell r="E28">
            <v>13155</v>
          </cell>
        </row>
      </sheetData>
      <sheetData sheetId="16">
        <row r="6">
          <cell r="C6">
            <v>206850</v>
          </cell>
          <cell r="D6">
            <v>28568</v>
          </cell>
          <cell r="E6">
            <v>178282</v>
          </cell>
        </row>
        <row r="7">
          <cell r="C7">
            <v>481390</v>
          </cell>
          <cell r="D7">
            <v>106798</v>
          </cell>
          <cell r="E7">
            <v>374592</v>
          </cell>
        </row>
        <row r="8">
          <cell r="C8">
            <v>75740</v>
          </cell>
          <cell r="D8">
            <v>14181</v>
          </cell>
          <cell r="E8">
            <v>61559</v>
          </cell>
        </row>
        <row r="9">
          <cell r="C9">
            <v>0</v>
          </cell>
          <cell r="D9">
            <v>0</v>
          </cell>
          <cell r="E9">
            <v>0</v>
          </cell>
        </row>
        <row r="11">
          <cell r="C11">
            <v>1316755</v>
          </cell>
          <cell r="D11">
            <v>400130</v>
          </cell>
          <cell r="E11">
            <v>916625</v>
          </cell>
        </row>
        <row r="12">
          <cell r="C12">
            <v>353350</v>
          </cell>
          <cell r="D12">
            <v>4650</v>
          </cell>
          <cell r="E12">
            <v>348700</v>
          </cell>
        </row>
        <row r="14">
          <cell r="C14">
            <v>133230</v>
          </cell>
          <cell r="D14">
            <v>20747</v>
          </cell>
          <cell r="E14">
            <v>112483</v>
          </cell>
        </row>
        <row r="15">
          <cell r="C15">
            <v>220460</v>
          </cell>
          <cell r="D15">
            <v>29023</v>
          </cell>
          <cell r="E15">
            <v>191437</v>
          </cell>
        </row>
        <row r="16">
          <cell r="C16">
            <v>220684</v>
          </cell>
          <cell r="D16">
            <v>36643</v>
          </cell>
          <cell r="E16">
            <v>184041</v>
          </cell>
        </row>
        <row r="17">
          <cell r="C17">
            <v>95790</v>
          </cell>
          <cell r="D17">
            <v>8427</v>
          </cell>
          <cell r="E17">
            <v>87363</v>
          </cell>
        </row>
        <row r="18">
          <cell r="C18">
            <v>7200</v>
          </cell>
          <cell r="D18">
            <v>660</v>
          </cell>
          <cell r="E18">
            <v>6540</v>
          </cell>
        </row>
        <row r="19">
          <cell r="C19">
            <v>10800</v>
          </cell>
          <cell r="D19">
            <v>3178</v>
          </cell>
          <cell r="E19">
            <v>7622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216800</v>
          </cell>
          <cell r="D22">
            <v>30359</v>
          </cell>
          <cell r="E22">
            <v>186441</v>
          </cell>
        </row>
        <row r="23">
          <cell r="C23">
            <v>27000</v>
          </cell>
          <cell r="D23">
            <v>5992</v>
          </cell>
          <cell r="E23">
            <v>21008</v>
          </cell>
        </row>
        <row r="24">
          <cell r="C24">
            <v>183688</v>
          </cell>
          <cell r="D24">
            <v>19012</v>
          </cell>
          <cell r="E24">
            <v>164676</v>
          </cell>
        </row>
        <row r="25">
          <cell r="C25">
            <v>388677</v>
          </cell>
          <cell r="D25">
            <v>70800</v>
          </cell>
          <cell r="E25">
            <v>317877</v>
          </cell>
        </row>
        <row r="26">
          <cell r="C26">
            <v>38952</v>
          </cell>
          <cell r="D26">
            <v>16455</v>
          </cell>
          <cell r="E26">
            <v>22497</v>
          </cell>
        </row>
        <row r="27">
          <cell r="C27">
            <v>0</v>
          </cell>
          <cell r="D27">
            <v>0</v>
          </cell>
        </row>
        <row r="28">
          <cell r="C28">
            <v>39350</v>
          </cell>
          <cell r="D28">
            <v>3965</v>
          </cell>
          <cell r="E28">
            <v>35385</v>
          </cell>
        </row>
        <row r="29">
          <cell r="C29">
            <v>1237178</v>
          </cell>
          <cell r="D29">
            <v>0</v>
          </cell>
          <cell r="E29">
            <v>1237178</v>
          </cell>
        </row>
        <row r="30">
          <cell r="C30">
            <v>54732</v>
          </cell>
          <cell r="D30">
            <v>593</v>
          </cell>
          <cell r="E30">
            <v>54139</v>
          </cell>
        </row>
        <row r="31">
          <cell r="C31">
            <v>238040</v>
          </cell>
          <cell r="D31">
            <v>31479</v>
          </cell>
          <cell r="E31">
            <v>206561</v>
          </cell>
        </row>
        <row r="32">
          <cell r="C32">
            <v>15600</v>
          </cell>
          <cell r="D32">
            <v>5091</v>
          </cell>
          <cell r="E32">
            <v>10509</v>
          </cell>
        </row>
        <row r="33">
          <cell r="C33">
            <v>0</v>
          </cell>
          <cell r="D33">
            <v>0</v>
          </cell>
          <cell r="E33">
            <v>0</v>
          </cell>
        </row>
      </sheetData>
      <sheetData sheetId="17" refreshError="1"/>
      <sheetData sheetId="18"/>
      <sheetData sheetId="19">
        <row r="6">
          <cell r="C6">
            <v>2882</v>
          </cell>
          <cell r="D6">
            <v>0</v>
          </cell>
          <cell r="F6">
            <v>0</v>
          </cell>
          <cell r="G6">
            <v>10000</v>
          </cell>
        </row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</row>
        <row r="8">
          <cell r="C8">
            <v>2182</v>
          </cell>
          <cell r="D8">
            <v>0</v>
          </cell>
          <cell r="F8">
            <v>0</v>
          </cell>
          <cell r="G8">
            <v>82600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</row>
        <row r="16">
          <cell r="C16">
            <v>53847</v>
          </cell>
          <cell r="D16">
            <v>0</v>
          </cell>
          <cell r="F16">
            <v>0</v>
          </cell>
          <cell r="G16">
            <v>185000</v>
          </cell>
        </row>
        <row r="17">
          <cell r="C17">
            <v>13304</v>
          </cell>
          <cell r="D17">
            <v>0</v>
          </cell>
          <cell r="F17">
            <v>0</v>
          </cell>
          <cell r="G17">
            <v>40000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20000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  <cell r="G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</row>
        <row r="28">
          <cell r="C28">
            <v>341</v>
          </cell>
          <cell r="D28">
            <v>0</v>
          </cell>
          <cell r="F28">
            <v>0</v>
          </cell>
          <cell r="G28">
            <v>659</v>
          </cell>
        </row>
        <row r="29">
          <cell r="C29">
            <v>15175</v>
          </cell>
          <cell r="D29">
            <v>0</v>
          </cell>
          <cell r="F29">
            <v>0</v>
          </cell>
          <cell r="G29">
            <v>43500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1">
          <cell r="C31">
            <v>3044</v>
          </cell>
          <cell r="D31">
            <v>0</v>
          </cell>
          <cell r="F31">
            <v>0</v>
          </cell>
          <cell r="G31">
            <v>10000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  <row r="47">
          <cell r="F47">
            <v>0</v>
          </cell>
          <cell r="G47">
            <v>82949</v>
          </cell>
        </row>
        <row r="48">
          <cell r="F48">
            <v>0</v>
          </cell>
          <cell r="G48">
            <v>0</v>
          </cell>
        </row>
        <row r="49">
          <cell r="F49">
            <v>0</v>
          </cell>
          <cell r="G49">
            <v>8295</v>
          </cell>
        </row>
        <row r="50">
          <cell r="F50">
            <v>0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결산~1"/>
    </sheetNames>
    <definedNames>
      <definedName name="개체마춤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목차"/>
      <sheetName val="3.사업보고서"/>
      <sheetName val="4.사업.수지"/>
      <sheetName val="5.이사,대의원회"/>
      <sheetName val="6.임직원"/>
      <sheetName val="7.(통합)B.S"/>
      <sheetName val="8.(통합)P.L"/>
      <sheetName val="9.잉여금처분"/>
      <sheetName val="10.결손금처리"/>
      <sheetName val="11.신용보정"/>
      <sheetName val="11-1.일반보정"/>
      <sheetName val="12.감사의견서"/>
      <sheetName val="13.신용(BS)"/>
      <sheetName val="14.신용(PL)"/>
      <sheetName val="15.일반(BS)"/>
      <sheetName val="16.일반(PL)"/>
      <sheetName val="부속(유가증권)"/>
      <sheetName val="미결산계정"/>
      <sheetName val="고정자산"/>
      <sheetName val="차입금"/>
      <sheetName val="신용손익(1)"/>
      <sheetName val="신용손익(2)"/>
      <sheetName val="일반손익(1)"/>
      <sheetName val="일반손익(2)"/>
      <sheetName val="일반손익(3)"/>
      <sheetName val="공제,농작물(4)"/>
      <sheetName val="판매관리비(1)"/>
      <sheetName val="판매관리비(2)"/>
      <sheetName val="기타손익(1)"/>
      <sheetName val="기타손익(2)"/>
      <sheetName val="기타손익(3)"/>
      <sheetName val="평균종사인원"/>
      <sheetName val="호봉별1"/>
      <sheetName val="직급,학력별"/>
      <sheetName val="인건비,조합원"/>
      <sheetName val="준조합원,지분"/>
      <sheetName val="가지급금정리"/>
      <sheetName val="가수금정리"/>
      <sheetName val="영업외손익"/>
      <sheetName val="교육지원사업비"/>
      <sheetName val="퇴직금소요액(지농1)"/>
      <sheetName val="퇴직금소요액(지농2)"/>
      <sheetName val="퇴직금소요액(지농3)"/>
      <sheetName val="퇴직금소요액(품농1)"/>
      <sheetName val="퇴직금소요액(품농2)"/>
      <sheetName val="퇴직금소요액(축협1)"/>
      <sheetName val="퇴직금소요액(축협2)"/>
      <sheetName val="퇴직금소요액(인삼1)"/>
      <sheetName val="퇴직금소요액(인삼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8">
          <cell r="F8">
            <v>0</v>
          </cell>
          <cell r="G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F12">
            <v>0</v>
          </cell>
          <cell r="G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F13">
            <v>0</v>
          </cell>
          <cell r="G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7"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4"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32">
          <cell r="F32">
            <v>0</v>
          </cell>
          <cell r="G32">
            <v>0</v>
          </cell>
          <cell r="I32">
            <v>0</v>
          </cell>
          <cell r="J32">
            <v>0</v>
          </cell>
        </row>
        <row r="33">
          <cell r="F33">
            <v>0</v>
          </cell>
          <cell r="G33">
            <v>0</v>
          </cell>
          <cell r="I33">
            <v>0</v>
          </cell>
          <cell r="J33">
            <v>0</v>
          </cell>
        </row>
        <row r="34">
          <cell r="F34">
            <v>0</v>
          </cell>
          <cell r="G34">
            <v>0</v>
          </cell>
          <cell r="I34">
            <v>0</v>
          </cell>
          <cell r="J34">
            <v>0</v>
          </cell>
        </row>
        <row r="35">
          <cell r="F35">
            <v>0</v>
          </cell>
          <cell r="G35">
            <v>0</v>
          </cell>
          <cell r="I35">
            <v>0</v>
          </cell>
          <cell r="J35">
            <v>0</v>
          </cell>
        </row>
        <row r="36">
          <cell r="F36">
            <v>0</v>
          </cell>
          <cell r="G36">
            <v>0</v>
          </cell>
          <cell r="I36">
            <v>0</v>
          </cell>
          <cell r="J36">
            <v>0</v>
          </cell>
        </row>
        <row r="37">
          <cell r="F37">
            <v>0</v>
          </cell>
          <cell r="G37">
            <v>0</v>
          </cell>
          <cell r="I37">
            <v>0</v>
          </cell>
          <cell r="J37">
            <v>0</v>
          </cell>
        </row>
        <row r="38">
          <cell r="F38">
            <v>0</v>
          </cell>
          <cell r="G38">
            <v>0</v>
          </cell>
          <cell r="I38">
            <v>0</v>
          </cell>
          <cell r="J38">
            <v>0</v>
          </cell>
        </row>
        <row r="39">
          <cell r="F39">
            <v>0</v>
          </cell>
          <cell r="G39">
            <v>0</v>
          </cell>
          <cell r="I39">
            <v>0</v>
          </cell>
          <cell r="J39">
            <v>0</v>
          </cell>
        </row>
        <row r="40">
          <cell r="F40">
            <v>0</v>
          </cell>
          <cell r="G40">
            <v>0</v>
          </cell>
          <cell r="I40">
            <v>0</v>
          </cell>
          <cell r="J40">
            <v>0</v>
          </cell>
        </row>
        <row r="41">
          <cell r="F41">
            <v>0</v>
          </cell>
          <cell r="G41">
            <v>0</v>
          </cell>
          <cell r="I41">
            <v>0</v>
          </cell>
          <cell r="J41">
            <v>0</v>
          </cell>
        </row>
        <row r="42">
          <cell r="F42">
            <v>0</v>
          </cell>
          <cell r="G42">
            <v>0</v>
          </cell>
          <cell r="I42">
            <v>0</v>
          </cell>
          <cell r="J42">
            <v>0</v>
          </cell>
        </row>
        <row r="43">
          <cell r="F43">
            <v>0</v>
          </cell>
          <cell r="G43">
            <v>0</v>
          </cell>
          <cell r="I43">
            <v>0</v>
          </cell>
          <cell r="J43">
            <v>0</v>
          </cell>
        </row>
        <row r="44">
          <cell r="F44">
            <v>0</v>
          </cell>
          <cell r="G44">
            <v>0</v>
          </cell>
          <cell r="I44">
            <v>0</v>
          </cell>
          <cell r="J44">
            <v>0</v>
          </cell>
        </row>
        <row r="46">
          <cell r="F46">
            <v>0</v>
          </cell>
          <cell r="G46">
            <v>0</v>
          </cell>
          <cell r="I46">
            <v>0</v>
          </cell>
          <cell r="J46">
            <v>0</v>
          </cell>
        </row>
        <row r="47">
          <cell r="F47">
            <v>0</v>
          </cell>
          <cell r="G47">
            <v>0</v>
          </cell>
          <cell r="I47">
            <v>0</v>
          </cell>
          <cell r="J47">
            <v>0</v>
          </cell>
        </row>
        <row r="48">
          <cell r="F48">
            <v>0</v>
          </cell>
          <cell r="G48">
            <v>0</v>
          </cell>
          <cell r="I48">
            <v>0</v>
          </cell>
          <cell r="J48">
            <v>0</v>
          </cell>
        </row>
        <row r="50">
          <cell r="F50">
            <v>0</v>
          </cell>
          <cell r="G50">
            <v>0</v>
          </cell>
          <cell r="I50">
            <v>0</v>
          </cell>
          <cell r="J50">
            <v>0</v>
          </cell>
        </row>
        <row r="51">
          <cell r="F51">
            <v>0</v>
          </cell>
          <cell r="G51">
            <v>0</v>
          </cell>
          <cell r="I51">
            <v>0</v>
          </cell>
          <cell r="J51">
            <v>0</v>
          </cell>
        </row>
        <row r="52">
          <cell r="F52">
            <v>0</v>
          </cell>
          <cell r="G52">
            <v>0</v>
          </cell>
          <cell r="I52">
            <v>0</v>
          </cell>
          <cell r="J52">
            <v>0</v>
          </cell>
        </row>
      </sheetData>
      <sheetData sheetId="11">
        <row r="7">
          <cell r="E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</row>
        <row r="38">
          <cell r="E38">
            <v>0</v>
          </cell>
          <cell r="F38">
            <v>0</v>
          </cell>
          <cell r="H38">
            <v>0</v>
          </cell>
          <cell r="I38">
            <v>0</v>
          </cell>
        </row>
        <row r="39">
          <cell r="E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1">
          <cell r="E41">
            <v>0</v>
          </cell>
          <cell r="F41">
            <v>0</v>
          </cell>
          <cell r="H41">
            <v>0</v>
          </cell>
          <cell r="I41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6">
          <cell r="E46">
            <v>0</v>
          </cell>
          <cell r="F46">
            <v>0</v>
          </cell>
          <cell r="H46">
            <v>0</v>
          </cell>
          <cell r="I46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8">
          <cell r="E48">
            <v>0</v>
          </cell>
          <cell r="F48">
            <v>0</v>
          </cell>
          <cell r="H48">
            <v>0</v>
          </cell>
          <cell r="I48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E52">
            <v>0</v>
          </cell>
          <cell r="F52">
            <v>0</v>
          </cell>
          <cell r="H52">
            <v>0</v>
          </cell>
          <cell r="I52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  <row r="57">
          <cell r="E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E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E59">
            <v>0</v>
          </cell>
          <cell r="F59">
            <v>0</v>
          </cell>
          <cell r="H59">
            <v>0</v>
          </cell>
          <cell r="I5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M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M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M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M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M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M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M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M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M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M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M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M21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M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M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M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M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M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M28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M30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M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M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M37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M4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  <cell r="M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  <cell r="M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  <cell r="M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  <cell r="M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  <cell r="M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  <cell r="M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  <cell r="M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  <cell r="M59">
            <v>0</v>
          </cell>
        </row>
      </sheetData>
      <sheetData sheetId="20">
        <row r="4">
          <cell r="D4">
            <v>0</v>
          </cell>
          <cell r="F4">
            <v>0</v>
          </cell>
          <cell r="H4">
            <v>0</v>
          </cell>
          <cell r="L4">
            <v>0</v>
          </cell>
        </row>
        <row r="5">
          <cell r="D5">
            <v>0</v>
          </cell>
          <cell r="F5">
            <v>0</v>
          </cell>
          <cell r="H5">
            <v>0</v>
          </cell>
          <cell r="L5">
            <v>0</v>
          </cell>
        </row>
        <row r="6">
          <cell r="D6">
            <v>0</v>
          </cell>
          <cell r="F6">
            <v>0</v>
          </cell>
          <cell r="H6">
            <v>0</v>
          </cell>
          <cell r="L6">
            <v>0</v>
          </cell>
        </row>
        <row r="7">
          <cell r="D7">
            <v>0</v>
          </cell>
          <cell r="F7">
            <v>0</v>
          </cell>
          <cell r="H7">
            <v>0</v>
          </cell>
          <cell r="L7">
            <v>0</v>
          </cell>
        </row>
        <row r="8">
          <cell r="D8">
            <v>0</v>
          </cell>
          <cell r="F8">
            <v>0</v>
          </cell>
          <cell r="H8">
            <v>0</v>
          </cell>
          <cell r="L8">
            <v>0</v>
          </cell>
        </row>
        <row r="9">
          <cell r="D9">
            <v>0</v>
          </cell>
          <cell r="F9">
            <v>0</v>
          </cell>
          <cell r="H9">
            <v>0</v>
          </cell>
          <cell r="L9">
            <v>0</v>
          </cell>
        </row>
        <row r="11">
          <cell r="D11">
            <v>0</v>
          </cell>
          <cell r="F11">
            <v>0</v>
          </cell>
          <cell r="H11">
            <v>0</v>
          </cell>
          <cell r="L11">
            <v>0</v>
          </cell>
        </row>
        <row r="12">
          <cell r="D12">
            <v>0</v>
          </cell>
          <cell r="F12">
            <v>0</v>
          </cell>
          <cell r="H12">
            <v>0</v>
          </cell>
          <cell r="L12">
            <v>0</v>
          </cell>
        </row>
        <row r="13">
          <cell r="D13">
            <v>0</v>
          </cell>
          <cell r="F13">
            <v>0</v>
          </cell>
          <cell r="H13">
            <v>0</v>
          </cell>
          <cell r="L13">
            <v>0</v>
          </cell>
        </row>
        <row r="14">
          <cell r="D14">
            <v>0</v>
          </cell>
          <cell r="F14">
            <v>0</v>
          </cell>
          <cell r="H14">
            <v>0</v>
          </cell>
          <cell r="L14">
            <v>0</v>
          </cell>
        </row>
        <row r="15">
          <cell r="D15">
            <v>0</v>
          </cell>
          <cell r="F15">
            <v>0</v>
          </cell>
          <cell r="H15">
            <v>0</v>
          </cell>
          <cell r="L15">
            <v>0</v>
          </cell>
        </row>
        <row r="16">
          <cell r="D16">
            <v>0</v>
          </cell>
          <cell r="F16">
            <v>0</v>
          </cell>
          <cell r="H16">
            <v>0</v>
          </cell>
          <cell r="L16">
            <v>0</v>
          </cell>
        </row>
        <row r="17">
          <cell r="D17">
            <v>0</v>
          </cell>
          <cell r="F17">
            <v>0</v>
          </cell>
          <cell r="H17">
            <v>0</v>
          </cell>
          <cell r="L17">
            <v>0</v>
          </cell>
        </row>
        <row r="18">
          <cell r="D18">
            <v>0</v>
          </cell>
          <cell r="F18">
            <v>0</v>
          </cell>
          <cell r="H18">
            <v>0</v>
          </cell>
          <cell r="L18">
            <v>0</v>
          </cell>
        </row>
        <row r="19">
          <cell r="D19">
            <v>0</v>
          </cell>
          <cell r="F19">
            <v>0</v>
          </cell>
          <cell r="H19">
            <v>0</v>
          </cell>
          <cell r="L19">
            <v>0</v>
          </cell>
        </row>
        <row r="20">
          <cell r="D20">
            <v>0</v>
          </cell>
          <cell r="F20">
            <v>0</v>
          </cell>
          <cell r="H20">
            <v>0</v>
          </cell>
          <cell r="L20">
            <v>0</v>
          </cell>
        </row>
        <row r="21">
          <cell r="D21">
            <v>0</v>
          </cell>
          <cell r="F21">
            <v>0</v>
          </cell>
          <cell r="H21">
            <v>0</v>
          </cell>
          <cell r="L21">
            <v>0</v>
          </cell>
        </row>
        <row r="22">
          <cell r="D22">
            <v>0</v>
          </cell>
          <cell r="F22">
            <v>0</v>
          </cell>
          <cell r="H22">
            <v>0</v>
          </cell>
          <cell r="L22">
            <v>0</v>
          </cell>
        </row>
        <row r="23">
          <cell r="D23">
            <v>0</v>
          </cell>
          <cell r="F23">
            <v>0</v>
          </cell>
          <cell r="H23">
            <v>0</v>
          </cell>
          <cell r="L23">
            <v>0</v>
          </cell>
        </row>
        <row r="24">
          <cell r="D24">
            <v>0</v>
          </cell>
          <cell r="F24">
            <v>0</v>
          </cell>
          <cell r="H24">
            <v>0</v>
          </cell>
          <cell r="L24">
            <v>0</v>
          </cell>
        </row>
        <row r="25">
          <cell r="D25">
            <v>0</v>
          </cell>
          <cell r="F25">
            <v>0</v>
          </cell>
          <cell r="H25">
            <v>0</v>
          </cell>
          <cell r="L25">
            <v>0</v>
          </cell>
        </row>
        <row r="26">
          <cell r="D26">
            <v>0</v>
          </cell>
          <cell r="F26">
            <v>0</v>
          </cell>
          <cell r="H26">
            <v>0</v>
          </cell>
          <cell r="L26">
            <v>0</v>
          </cell>
        </row>
        <row r="27">
          <cell r="D27">
            <v>0</v>
          </cell>
          <cell r="F27">
            <v>0</v>
          </cell>
          <cell r="H27">
            <v>0</v>
          </cell>
          <cell r="L27">
            <v>0</v>
          </cell>
        </row>
        <row r="28">
          <cell r="D28">
            <v>0</v>
          </cell>
          <cell r="F28">
            <v>0</v>
          </cell>
          <cell r="H28">
            <v>0</v>
          </cell>
          <cell r="L28">
            <v>0</v>
          </cell>
        </row>
        <row r="29">
          <cell r="D29">
            <v>0</v>
          </cell>
          <cell r="F29">
            <v>0</v>
          </cell>
          <cell r="H29">
            <v>0</v>
          </cell>
          <cell r="L29">
            <v>0</v>
          </cell>
        </row>
        <row r="31">
          <cell r="D31">
            <v>0</v>
          </cell>
          <cell r="F31">
            <v>0</v>
          </cell>
          <cell r="H31">
            <v>0</v>
          </cell>
          <cell r="L31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L33">
            <v>0</v>
          </cell>
        </row>
        <row r="34">
          <cell r="D34">
            <v>0</v>
          </cell>
          <cell r="F34">
            <v>0</v>
          </cell>
          <cell r="H34">
            <v>0</v>
          </cell>
          <cell r="L34">
            <v>0</v>
          </cell>
        </row>
        <row r="35">
          <cell r="D35">
            <v>0</v>
          </cell>
          <cell r="F35">
            <v>0</v>
          </cell>
          <cell r="H35">
            <v>0</v>
          </cell>
          <cell r="L35">
            <v>0</v>
          </cell>
        </row>
        <row r="36">
          <cell r="D36">
            <v>0</v>
          </cell>
          <cell r="F36">
            <v>0</v>
          </cell>
          <cell r="H36">
            <v>0</v>
          </cell>
          <cell r="L36">
            <v>0</v>
          </cell>
        </row>
        <row r="37">
          <cell r="D37">
            <v>0</v>
          </cell>
          <cell r="F37">
            <v>0</v>
          </cell>
          <cell r="H37">
            <v>0</v>
          </cell>
          <cell r="L37">
            <v>0</v>
          </cell>
        </row>
        <row r="38">
          <cell r="D38">
            <v>0</v>
          </cell>
          <cell r="F38">
            <v>0</v>
          </cell>
          <cell r="H38">
            <v>0</v>
          </cell>
          <cell r="L38">
            <v>0</v>
          </cell>
        </row>
        <row r="39">
          <cell r="D39">
            <v>0</v>
          </cell>
          <cell r="F39">
            <v>0</v>
          </cell>
          <cell r="H39">
            <v>0</v>
          </cell>
          <cell r="L39">
            <v>0</v>
          </cell>
        </row>
        <row r="40">
          <cell r="D40">
            <v>0</v>
          </cell>
          <cell r="F40">
            <v>0</v>
          </cell>
          <cell r="H40">
            <v>0</v>
          </cell>
          <cell r="L40">
            <v>0</v>
          </cell>
        </row>
        <row r="41">
          <cell r="D41">
            <v>0</v>
          </cell>
          <cell r="F41">
            <v>0</v>
          </cell>
          <cell r="H41">
            <v>0</v>
          </cell>
          <cell r="L41">
            <v>0</v>
          </cell>
        </row>
        <row r="42">
          <cell r="D42">
            <v>0</v>
          </cell>
          <cell r="F42">
            <v>0</v>
          </cell>
          <cell r="H42">
            <v>0</v>
          </cell>
          <cell r="L42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</sheetData>
      <sheetData sheetId="21">
        <row r="9">
          <cell r="C9">
            <v>0</v>
          </cell>
          <cell r="D9">
            <v>0</v>
          </cell>
          <cell r="F9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</row>
        <row r="24">
          <cell r="C24">
            <v>0</v>
          </cell>
          <cell r="D24">
            <v>0</v>
          </cell>
          <cell r="F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</row>
        <row r="33">
          <cell r="C33">
            <v>0</v>
          </cell>
          <cell r="D33">
            <v>0</v>
          </cell>
          <cell r="F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</row>
        <row r="42">
          <cell r="C42">
            <v>0</v>
          </cell>
          <cell r="D42">
            <v>0</v>
          </cell>
          <cell r="F42">
            <v>0</v>
          </cell>
        </row>
        <row r="43">
          <cell r="C43">
            <v>0</v>
          </cell>
          <cell r="D43">
            <v>0</v>
          </cell>
          <cell r="F43">
            <v>0</v>
          </cell>
        </row>
        <row r="44">
          <cell r="C44">
            <v>0</v>
          </cell>
          <cell r="D44">
            <v>0</v>
          </cell>
          <cell r="F44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</row>
        <row r="49">
          <cell r="C49">
            <v>0</v>
          </cell>
          <cell r="D49">
            <v>0</v>
          </cell>
          <cell r="F49">
            <v>0</v>
          </cell>
        </row>
        <row r="50">
          <cell r="C50">
            <v>0</v>
          </cell>
          <cell r="D50">
            <v>0</v>
          </cell>
          <cell r="F50">
            <v>0</v>
          </cell>
        </row>
        <row r="51">
          <cell r="C51">
            <v>0</v>
          </cell>
          <cell r="D51">
            <v>0</v>
          </cell>
          <cell r="F51">
            <v>0</v>
          </cell>
        </row>
        <row r="52">
          <cell r="C52">
            <v>0</v>
          </cell>
          <cell r="D52">
            <v>0</v>
          </cell>
          <cell r="F52">
            <v>0</v>
          </cell>
        </row>
        <row r="53">
          <cell r="C53">
            <v>0</v>
          </cell>
          <cell r="D53">
            <v>0</v>
          </cell>
          <cell r="F53">
            <v>0</v>
          </cell>
        </row>
        <row r="54">
          <cell r="C54">
            <v>0</v>
          </cell>
          <cell r="D54">
            <v>0</v>
          </cell>
          <cell r="F54">
            <v>0</v>
          </cell>
        </row>
      </sheetData>
      <sheetData sheetId="22">
        <row r="5">
          <cell r="C5">
            <v>0</v>
          </cell>
          <cell r="D5">
            <v>0</v>
          </cell>
          <cell r="F5">
            <v>0</v>
          </cell>
        </row>
        <row r="6">
          <cell r="C6">
            <v>0</v>
          </cell>
          <cell r="D6">
            <v>0</v>
          </cell>
          <cell r="F6">
            <v>0</v>
          </cell>
        </row>
        <row r="7">
          <cell r="C7">
            <v>0</v>
          </cell>
          <cell r="D7">
            <v>0</v>
          </cell>
          <cell r="F7">
            <v>0</v>
          </cell>
        </row>
        <row r="8">
          <cell r="C8">
            <v>0</v>
          </cell>
          <cell r="D8">
            <v>0</v>
          </cell>
          <cell r="F8">
            <v>0</v>
          </cell>
        </row>
        <row r="9">
          <cell r="C9">
            <v>0</v>
          </cell>
          <cell r="D9">
            <v>0</v>
          </cell>
          <cell r="F9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20">
          <cell r="C20">
            <v>0</v>
          </cell>
          <cell r="D20">
            <v>0</v>
          </cell>
          <cell r="F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</row>
        <row r="22">
          <cell r="C22">
            <v>0</v>
          </cell>
          <cell r="D22">
            <v>0</v>
          </cell>
          <cell r="F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</row>
        <row r="38">
          <cell r="C38">
            <v>0</v>
          </cell>
          <cell r="D38">
            <v>0</v>
          </cell>
          <cell r="F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48">
          <cell r="C48">
            <v>0</v>
          </cell>
          <cell r="D48">
            <v>0</v>
          </cell>
          <cell r="F48">
            <v>0</v>
          </cell>
        </row>
      </sheetData>
      <sheetData sheetId="23"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</sheetData>
      <sheetData sheetId="24"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</sheetData>
      <sheetData sheetId="25">
        <row r="7">
          <cell r="D7">
            <v>0</v>
          </cell>
          <cell r="E7">
            <v>0</v>
          </cell>
          <cell r="G7">
            <v>0</v>
          </cell>
          <cell r="H7">
            <v>0</v>
          </cell>
          <cell r="J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G12">
            <v>0</v>
          </cell>
          <cell r="H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  <cell r="J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G16">
            <v>0</v>
          </cell>
          <cell r="H16">
            <v>0</v>
          </cell>
          <cell r="J16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G20">
            <v>0</v>
          </cell>
          <cell r="H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J21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G24">
            <v>0</v>
          </cell>
          <cell r="H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G25">
            <v>0</v>
          </cell>
          <cell r="H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G26">
            <v>0</v>
          </cell>
          <cell r="H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G27">
            <v>0</v>
          </cell>
          <cell r="H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G28">
            <v>0</v>
          </cell>
          <cell r="H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G29">
            <v>0</v>
          </cell>
          <cell r="H29">
            <v>0</v>
          </cell>
          <cell r="J29">
            <v>0</v>
          </cell>
        </row>
        <row r="31">
          <cell r="D31">
            <v>0</v>
          </cell>
          <cell r="E31">
            <v>0</v>
          </cell>
          <cell r="G31">
            <v>0</v>
          </cell>
          <cell r="H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J32">
            <v>0</v>
          </cell>
        </row>
        <row r="34">
          <cell r="D34">
            <v>0</v>
          </cell>
          <cell r="E34">
            <v>0</v>
          </cell>
          <cell r="G34">
            <v>0</v>
          </cell>
          <cell r="H34">
            <v>0</v>
          </cell>
          <cell r="J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  <cell r="H35">
            <v>0</v>
          </cell>
          <cell r="J35">
            <v>0</v>
          </cell>
        </row>
        <row r="44">
          <cell r="D44">
            <v>0</v>
          </cell>
          <cell r="F44">
            <v>0</v>
          </cell>
          <cell r="J44">
            <v>0</v>
          </cell>
        </row>
        <row r="45">
          <cell r="D45">
            <v>0</v>
          </cell>
          <cell r="F45">
            <v>0</v>
          </cell>
          <cell r="J45">
            <v>0</v>
          </cell>
        </row>
        <row r="46">
          <cell r="D46">
            <v>0</v>
          </cell>
          <cell r="F46">
            <v>0</v>
          </cell>
          <cell r="J46">
            <v>0</v>
          </cell>
        </row>
        <row r="48">
          <cell r="D48">
            <v>0</v>
          </cell>
          <cell r="F48">
            <v>0</v>
          </cell>
          <cell r="J48">
            <v>0</v>
          </cell>
        </row>
        <row r="49">
          <cell r="D49">
            <v>0</v>
          </cell>
          <cell r="F49">
            <v>0</v>
          </cell>
          <cell r="J49">
            <v>0</v>
          </cell>
        </row>
        <row r="51">
          <cell r="D51">
            <v>0</v>
          </cell>
          <cell r="F51">
            <v>0</v>
          </cell>
          <cell r="J51">
            <v>0</v>
          </cell>
        </row>
        <row r="52">
          <cell r="D52">
            <v>0</v>
          </cell>
          <cell r="F52">
            <v>0</v>
          </cell>
          <cell r="J52">
            <v>0</v>
          </cell>
        </row>
        <row r="53">
          <cell r="D53">
            <v>0</v>
          </cell>
          <cell r="F53">
            <v>0</v>
          </cell>
          <cell r="J53">
            <v>0</v>
          </cell>
        </row>
        <row r="55">
          <cell r="D55">
            <v>0</v>
          </cell>
          <cell r="F55">
            <v>0</v>
          </cell>
          <cell r="J55">
            <v>0</v>
          </cell>
        </row>
        <row r="56">
          <cell r="D56">
            <v>0</v>
          </cell>
          <cell r="F56">
            <v>0</v>
          </cell>
          <cell r="J56">
            <v>0</v>
          </cell>
        </row>
        <row r="57">
          <cell r="D57">
            <v>0</v>
          </cell>
          <cell r="F57">
            <v>0</v>
          </cell>
          <cell r="J57">
            <v>0</v>
          </cell>
        </row>
        <row r="58">
          <cell r="D58">
            <v>0</v>
          </cell>
          <cell r="F58">
            <v>0</v>
          </cell>
          <cell r="J58">
            <v>0</v>
          </cell>
        </row>
        <row r="59">
          <cell r="D59">
            <v>0</v>
          </cell>
          <cell r="F59">
            <v>0</v>
          </cell>
          <cell r="J59">
            <v>0</v>
          </cell>
        </row>
        <row r="60">
          <cell r="D60">
            <v>0</v>
          </cell>
          <cell r="F60">
            <v>0</v>
          </cell>
          <cell r="J60">
            <v>0</v>
          </cell>
        </row>
        <row r="67">
          <cell r="D67">
            <v>0</v>
          </cell>
          <cell r="F67">
            <v>0</v>
          </cell>
          <cell r="J67">
            <v>0</v>
          </cell>
        </row>
        <row r="68">
          <cell r="D68">
            <v>0</v>
          </cell>
          <cell r="F68">
            <v>0</v>
          </cell>
          <cell r="J68">
            <v>0</v>
          </cell>
        </row>
        <row r="69">
          <cell r="D69">
            <v>0</v>
          </cell>
          <cell r="F69">
            <v>0</v>
          </cell>
          <cell r="J69">
            <v>0</v>
          </cell>
        </row>
        <row r="70">
          <cell r="D70">
            <v>0</v>
          </cell>
          <cell r="F70">
            <v>0</v>
          </cell>
          <cell r="J70">
            <v>0</v>
          </cell>
        </row>
        <row r="71">
          <cell r="D71">
            <v>0</v>
          </cell>
          <cell r="F71">
            <v>0</v>
          </cell>
          <cell r="J71">
            <v>0</v>
          </cell>
        </row>
        <row r="72">
          <cell r="D72">
            <v>0</v>
          </cell>
          <cell r="F72">
            <v>0</v>
          </cell>
          <cell r="J72">
            <v>0</v>
          </cell>
        </row>
        <row r="73">
          <cell r="D73">
            <v>0</v>
          </cell>
          <cell r="F73">
            <v>0</v>
          </cell>
          <cell r="J73">
            <v>0</v>
          </cell>
        </row>
        <row r="74">
          <cell r="D74">
            <v>0</v>
          </cell>
          <cell r="F74">
            <v>0</v>
          </cell>
          <cell r="J74">
            <v>0</v>
          </cell>
        </row>
        <row r="75">
          <cell r="D75">
            <v>0</v>
          </cell>
          <cell r="F75">
            <v>0</v>
          </cell>
          <cell r="J75">
            <v>0</v>
          </cell>
        </row>
        <row r="76">
          <cell r="D76">
            <v>0</v>
          </cell>
          <cell r="F76">
            <v>0</v>
          </cell>
          <cell r="J76">
            <v>0</v>
          </cell>
        </row>
        <row r="77">
          <cell r="D77">
            <v>0</v>
          </cell>
          <cell r="F77">
            <v>0</v>
          </cell>
          <cell r="J77">
            <v>0</v>
          </cell>
        </row>
        <row r="78">
          <cell r="D78">
            <v>0</v>
          </cell>
          <cell r="F78">
            <v>0</v>
          </cell>
          <cell r="J78">
            <v>0</v>
          </cell>
        </row>
        <row r="79">
          <cell r="D79">
            <v>0</v>
          </cell>
          <cell r="F79">
            <v>0</v>
          </cell>
          <cell r="J79">
            <v>0</v>
          </cell>
        </row>
      </sheetData>
      <sheetData sheetId="26">
        <row r="7">
          <cell r="C7">
            <v>0</v>
          </cell>
          <cell r="D7">
            <v>0</v>
          </cell>
          <cell r="F7">
            <v>0</v>
          </cell>
        </row>
        <row r="8">
          <cell r="C8">
            <v>0</v>
          </cell>
          <cell r="D8">
            <v>0</v>
          </cell>
          <cell r="F8">
            <v>0</v>
          </cell>
        </row>
        <row r="10">
          <cell r="C10">
            <v>0</v>
          </cell>
          <cell r="D10">
            <v>0</v>
          </cell>
          <cell r="F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</row>
        <row r="15">
          <cell r="C15">
            <v>0</v>
          </cell>
          <cell r="D15">
            <v>0</v>
          </cell>
          <cell r="F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</row>
        <row r="27">
          <cell r="C27">
            <v>0</v>
          </cell>
          <cell r="D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</row>
        <row r="30">
          <cell r="C30">
            <v>0</v>
          </cell>
          <cell r="D30">
            <v>0</v>
          </cell>
          <cell r="F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</row>
        <row r="45">
          <cell r="C45">
            <v>0</v>
          </cell>
          <cell r="D45">
            <v>0</v>
          </cell>
          <cell r="F45">
            <v>0</v>
          </cell>
        </row>
        <row r="46">
          <cell r="C46">
            <v>0</v>
          </cell>
          <cell r="D46">
            <v>0</v>
          </cell>
          <cell r="F46">
            <v>0</v>
          </cell>
        </row>
        <row r="47">
          <cell r="C47">
            <v>0</v>
          </cell>
          <cell r="D47">
            <v>0</v>
          </cell>
          <cell r="F47">
            <v>0</v>
          </cell>
        </row>
        <row r="54">
          <cell r="C54">
            <v>0</v>
          </cell>
          <cell r="D54">
            <v>0</v>
          </cell>
          <cell r="F54">
            <v>0</v>
          </cell>
        </row>
        <row r="55">
          <cell r="C55">
            <v>0</v>
          </cell>
          <cell r="D55">
            <v>0</v>
          </cell>
          <cell r="F55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Sheet1"/>
      <sheetName val="2.목차"/>
      <sheetName val="3.사업보고서"/>
      <sheetName val="4.사업.수지"/>
      <sheetName val="5.회의"/>
      <sheetName val="5.회의 (2)"/>
      <sheetName val="5.회의 (3)"/>
      <sheetName val="5.회의 (4)"/>
      <sheetName val="5.회의 (5)"/>
      <sheetName val="5.회의 (6)"/>
      <sheetName val="6.임직원"/>
      <sheetName val="7.(통합)B.S"/>
      <sheetName val="8.(통합)P.L"/>
      <sheetName val="9.잉여금처분"/>
      <sheetName val="11.신용보정"/>
      <sheetName val="11-1.일반보정"/>
      <sheetName val="12.감사의견서"/>
      <sheetName val="13.신용(BS)"/>
      <sheetName val="14.신용(PL)"/>
      <sheetName val="15.일반(BS)"/>
      <sheetName val="16.일반(PL)"/>
      <sheetName val="부속(유가증권)"/>
      <sheetName val="미결산계정"/>
      <sheetName val="고정자산"/>
      <sheetName val="차입금"/>
      <sheetName val="신용손익(1)"/>
      <sheetName val="신용손익(2)"/>
      <sheetName val="일반손익(1)"/>
      <sheetName val="일반손익(3)"/>
      <sheetName val="공제,농작물(4)"/>
      <sheetName val="판매관리비(1)"/>
      <sheetName val="판매관리비(2)"/>
      <sheetName val="감가등"/>
      <sheetName val="영업외등"/>
      <sheetName val="법인등"/>
      <sheetName val="충당금"/>
      <sheetName val="평균종사인원"/>
      <sheetName val="호봉별1"/>
      <sheetName val="직급,학력별"/>
      <sheetName val="인건비,조합원"/>
      <sheetName val="가지급금정리"/>
      <sheetName val="가수금정리"/>
      <sheetName val="영업외손익"/>
      <sheetName val="교육"/>
      <sheetName val="임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9">
          <cell r="E9">
            <v>2138</v>
          </cell>
          <cell r="F9">
            <v>2445</v>
          </cell>
          <cell r="H9">
            <v>17</v>
          </cell>
          <cell r="I9">
            <v>0</v>
          </cell>
          <cell r="J9">
            <v>1345</v>
          </cell>
          <cell r="K9">
            <v>538</v>
          </cell>
          <cell r="L9">
            <v>562</v>
          </cell>
        </row>
        <row r="10">
          <cell r="F10">
            <v>385</v>
          </cell>
          <cell r="H10">
            <v>0</v>
          </cell>
          <cell r="I10">
            <v>0</v>
          </cell>
          <cell r="J10">
            <v>212</v>
          </cell>
          <cell r="K10">
            <v>85</v>
          </cell>
          <cell r="L10">
            <v>89</v>
          </cell>
        </row>
        <row r="11">
          <cell r="E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E12">
            <v>90</v>
          </cell>
          <cell r="F12">
            <v>37</v>
          </cell>
          <cell r="I12">
            <v>0</v>
          </cell>
          <cell r="J12">
            <v>20</v>
          </cell>
          <cell r="K12">
            <v>8</v>
          </cell>
          <cell r="L12">
            <v>9</v>
          </cell>
        </row>
        <row r="14">
          <cell r="E14">
            <v>1</v>
          </cell>
          <cell r="F14">
            <v>1</v>
          </cell>
          <cell r="H14">
            <v>0</v>
          </cell>
          <cell r="I14">
            <v>0</v>
          </cell>
          <cell r="J14">
            <v>1</v>
          </cell>
          <cell r="K14">
            <v>0</v>
          </cell>
          <cell r="L14">
            <v>0</v>
          </cell>
        </row>
        <row r="15">
          <cell r="E15">
            <v>7</v>
          </cell>
          <cell r="F15">
            <v>2</v>
          </cell>
          <cell r="I15">
            <v>0</v>
          </cell>
          <cell r="J15">
            <v>1</v>
          </cell>
          <cell r="K15">
            <v>0</v>
          </cell>
          <cell r="L15">
            <v>0</v>
          </cell>
        </row>
        <row r="16">
          <cell r="E16">
            <v>6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E17">
            <v>2</v>
          </cell>
          <cell r="F17">
            <v>1</v>
          </cell>
          <cell r="H17">
            <v>0</v>
          </cell>
          <cell r="I17">
            <v>0</v>
          </cell>
          <cell r="J17">
            <v>1</v>
          </cell>
          <cell r="K17">
            <v>0</v>
          </cell>
          <cell r="L17">
            <v>0</v>
          </cell>
        </row>
        <row r="18">
          <cell r="F18">
            <v>1</v>
          </cell>
          <cell r="H18">
            <v>0</v>
          </cell>
          <cell r="I18">
            <v>0</v>
          </cell>
          <cell r="J18">
            <v>1</v>
          </cell>
          <cell r="K18">
            <v>0</v>
          </cell>
          <cell r="L18">
            <v>0</v>
          </cell>
        </row>
        <row r="20">
          <cell r="E20">
            <v>0</v>
          </cell>
          <cell r="F20">
            <v>0</v>
          </cell>
          <cell r="H20">
            <v>1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7">
          <cell r="F27">
            <v>0</v>
          </cell>
          <cell r="H27">
            <v>0</v>
          </cell>
          <cell r="I27">
            <v>0</v>
          </cell>
        </row>
        <row r="28">
          <cell r="F28">
            <v>0</v>
          </cell>
          <cell r="H28">
            <v>0</v>
          </cell>
          <cell r="I28">
            <v>0</v>
          </cell>
        </row>
        <row r="29">
          <cell r="F29">
            <v>0</v>
          </cell>
          <cell r="H29">
            <v>0</v>
          </cell>
          <cell r="I29">
            <v>0</v>
          </cell>
        </row>
        <row r="30">
          <cell r="F30">
            <v>0</v>
          </cell>
          <cell r="H30">
            <v>0</v>
          </cell>
          <cell r="I30">
            <v>0</v>
          </cell>
        </row>
        <row r="31">
          <cell r="E31">
            <v>8483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1478</v>
          </cell>
          <cell r="F32">
            <v>0</v>
          </cell>
          <cell r="H32">
            <v>0</v>
          </cell>
          <cell r="I32">
            <v>0</v>
          </cell>
        </row>
        <row r="33">
          <cell r="E33">
            <v>1735</v>
          </cell>
          <cell r="F33">
            <v>0</v>
          </cell>
          <cell r="H33">
            <v>0</v>
          </cell>
          <cell r="I33">
            <v>0</v>
          </cell>
        </row>
        <row r="34">
          <cell r="E34">
            <v>1018</v>
          </cell>
          <cell r="F34">
            <v>0</v>
          </cell>
          <cell r="H34">
            <v>0</v>
          </cell>
          <cell r="I34">
            <v>0</v>
          </cell>
        </row>
        <row r="35">
          <cell r="F35">
            <v>0</v>
          </cell>
          <cell r="H35">
            <v>0</v>
          </cell>
          <cell r="I35">
            <v>0</v>
          </cell>
        </row>
        <row r="36">
          <cell r="E36">
            <v>159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47</v>
          </cell>
          <cell r="F37">
            <v>0</v>
          </cell>
          <cell r="H37">
            <v>0</v>
          </cell>
          <cell r="I37">
            <v>0</v>
          </cell>
        </row>
        <row r="38">
          <cell r="E38">
            <v>13</v>
          </cell>
          <cell r="F38">
            <v>0</v>
          </cell>
          <cell r="H38">
            <v>0</v>
          </cell>
          <cell r="I38">
            <v>0</v>
          </cell>
        </row>
      </sheetData>
      <sheetData sheetId="16">
        <row r="7">
          <cell r="E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E14">
            <v>4</v>
          </cell>
          <cell r="F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7">
          <cell r="E17">
            <v>47</v>
          </cell>
          <cell r="F17">
            <v>44</v>
          </cell>
          <cell r="H17">
            <v>0</v>
          </cell>
          <cell r="I17">
            <v>0</v>
          </cell>
          <cell r="J17">
            <v>24</v>
          </cell>
          <cell r="K17">
            <v>10</v>
          </cell>
          <cell r="L17">
            <v>10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4">
          <cell r="E34">
            <v>0</v>
          </cell>
          <cell r="F34">
            <v>0</v>
          </cell>
          <cell r="H34">
            <v>0</v>
          </cell>
          <cell r="I34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</row>
        <row r="39">
          <cell r="E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3</v>
          </cell>
          <cell r="I4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F6">
            <v>9485</v>
          </cell>
          <cell r="G6">
            <v>543</v>
          </cell>
          <cell r="H6">
            <v>0</v>
          </cell>
          <cell r="J6">
            <v>0</v>
          </cell>
        </row>
        <row r="7">
          <cell r="F7">
            <v>1680</v>
          </cell>
          <cell r="G7">
            <v>29</v>
          </cell>
          <cell r="H7">
            <v>29</v>
          </cell>
          <cell r="J7">
            <v>290</v>
          </cell>
        </row>
        <row r="8">
          <cell r="F8">
            <v>11348</v>
          </cell>
          <cell r="G8">
            <v>1291</v>
          </cell>
          <cell r="H8">
            <v>0</v>
          </cell>
          <cell r="J8">
            <v>1849</v>
          </cell>
        </row>
        <row r="9">
          <cell r="F9">
            <v>580</v>
          </cell>
          <cell r="G9">
            <v>2</v>
          </cell>
          <cell r="H9">
            <v>0</v>
          </cell>
          <cell r="J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J10">
            <v>0</v>
          </cell>
        </row>
        <row r="11">
          <cell r="F11">
            <v>611</v>
          </cell>
          <cell r="G11">
            <v>0</v>
          </cell>
          <cell r="H11">
            <v>0</v>
          </cell>
          <cell r="J11">
            <v>0</v>
          </cell>
        </row>
        <row r="12">
          <cell r="G12">
            <v>0</v>
          </cell>
          <cell r="H12">
            <v>0</v>
          </cell>
          <cell r="J12">
            <v>0</v>
          </cell>
        </row>
        <row r="14">
          <cell r="F14">
            <v>17</v>
          </cell>
          <cell r="G14">
            <v>0</v>
          </cell>
          <cell r="H14">
            <v>0</v>
          </cell>
          <cell r="J14">
            <v>0</v>
          </cell>
        </row>
        <row r="16">
          <cell r="F16">
            <v>528</v>
          </cell>
          <cell r="G16">
            <v>110</v>
          </cell>
          <cell r="H16">
            <v>2</v>
          </cell>
          <cell r="J16">
            <v>495</v>
          </cell>
        </row>
        <row r="17">
          <cell r="F17">
            <v>133</v>
          </cell>
          <cell r="G17">
            <v>26</v>
          </cell>
          <cell r="H17">
            <v>0</v>
          </cell>
          <cell r="J17">
            <v>108</v>
          </cell>
        </row>
        <row r="18">
          <cell r="F18">
            <v>3716</v>
          </cell>
          <cell r="G18">
            <v>915</v>
          </cell>
          <cell r="H18">
            <v>13</v>
          </cell>
          <cell r="J18">
            <v>2578</v>
          </cell>
        </row>
        <row r="20">
          <cell r="F20">
            <v>0</v>
          </cell>
          <cell r="G20">
            <v>1</v>
          </cell>
          <cell r="H20">
            <v>1</v>
          </cell>
          <cell r="J20">
            <v>0</v>
          </cell>
        </row>
        <row r="26">
          <cell r="F26">
            <v>0</v>
          </cell>
          <cell r="I26">
            <v>0</v>
          </cell>
          <cell r="J26">
            <v>0</v>
          </cell>
        </row>
        <row r="27">
          <cell r="I27">
            <v>0</v>
          </cell>
          <cell r="J27">
            <v>0</v>
          </cell>
        </row>
        <row r="28">
          <cell r="G28">
            <v>3</v>
          </cell>
          <cell r="I28">
            <v>3</v>
          </cell>
          <cell r="J28">
            <v>0</v>
          </cell>
        </row>
      </sheetData>
      <sheetData sheetId="25">
        <row r="4">
          <cell r="D4">
            <v>44765</v>
          </cell>
          <cell r="E4">
            <v>260810</v>
          </cell>
          <cell r="F4">
            <v>305575</v>
          </cell>
          <cell r="H4">
            <v>16432</v>
          </cell>
        </row>
        <row r="5">
          <cell r="D5">
            <v>0</v>
          </cell>
          <cell r="E5">
            <v>0</v>
          </cell>
          <cell r="F5">
            <v>0</v>
          </cell>
          <cell r="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</row>
        <row r="11">
          <cell r="E11">
            <v>31</v>
          </cell>
          <cell r="H11">
            <v>14</v>
          </cell>
        </row>
        <row r="12">
          <cell r="D12">
            <v>170</v>
          </cell>
          <cell r="E12">
            <v>22</v>
          </cell>
          <cell r="F12">
            <v>37</v>
          </cell>
          <cell r="H12">
            <v>163</v>
          </cell>
        </row>
        <row r="13">
          <cell r="D13">
            <v>103</v>
          </cell>
          <cell r="E13">
            <v>247</v>
          </cell>
          <cell r="F13">
            <v>139</v>
          </cell>
          <cell r="H13">
            <v>252</v>
          </cell>
        </row>
        <row r="14">
          <cell r="D14">
            <v>0</v>
          </cell>
          <cell r="E14">
            <v>0</v>
          </cell>
          <cell r="F14">
            <v>0</v>
          </cell>
          <cell r="H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</row>
        <row r="16">
          <cell r="D16">
            <v>153</v>
          </cell>
          <cell r="E16">
            <v>3</v>
          </cell>
          <cell r="F16">
            <v>33</v>
          </cell>
          <cell r="H16">
            <v>139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</row>
        <row r="19">
          <cell r="D19">
            <v>123</v>
          </cell>
          <cell r="E19">
            <v>140</v>
          </cell>
          <cell r="F19">
            <v>31</v>
          </cell>
          <cell r="H19">
            <v>183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</row>
        <row r="24">
          <cell r="D24">
            <v>10</v>
          </cell>
          <cell r="E24">
            <v>0</v>
          </cell>
          <cell r="F24">
            <v>2</v>
          </cell>
          <cell r="H24">
            <v>10</v>
          </cell>
        </row>
        <row r="25">
          <cell r="D25">
            <v>300</v>
          </cell>
          <cell r="F25">
            <v>300</v>
          </cell>
          <cell r="H25">
            <v>107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10</v>
          </cell>
          <cell r="H32">
            <v>0</v>
          </cell>
        </row>
        <row r="33">
          <cell r="D33">
            <v>0</v>
          </cell>
          <cell r="E33">
            <v>107</v>
          </cell>
          <cell r="F33">
            <v>0</v>
          </cell>
          <cell r="G33">
            <v>0</v>
          </cell>
          <cell r="H33">
            <v>0</v>
          </cell>
        </row>
      </sheetData>
      <sheetData sheetId="26">
        <row r="9">
          <cell r="C9">
            <v>4436</v>
          </cell>
          <cell r="D9">
            <v>0</v>
          </cell>
          <cell r="F9">
            <v>0</v>
          </cell>
        </row>
        <row r="10">
          <cell r="C10">
            <v>5409</v>
          </cell>
          <cell r="D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</row>
        <row r="12">
          <cell r="C12">
            <v>3</v>
          </cell>
          <cell r="D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</row>
        <row r="26">
          <cell r="C26">
            <v>39566</v>
          </cell>
          <cell r="D26">
            <v>2138</v>
          </cell>
          <cell r="F26">
            <v>2131</v>
          </cell>
        </row>
        <row r="27">
          <cell r="C27">
            <v>3673</v>
          </cell>
          <cell r="D27">
            <v>0</v>
          </cell>
          <cell r="F27">
            <v>9</v>
          </cell>
        </row>
        <row r="28">
          <cell r="C28">
            <v>28</v>
          </cell>
          <cell r="D28">
            <v>0</v>
          </cell>
          <cell r="F28">
            <v>0</v>
          </cell>
        </row>
        <row r="29">
          <cell r="C29">
            <v>63</v>
          </cell>
          <cell r="D29">
            <v>5</v>
          </cell>
          <cell r="F29">
            <v>6</v>
          </cell>
        </row>
        <row r="30">
          <cell r="C30">
            <v>2</v>
          </cell>
          <cell r="D30">
            <v>1</v>
          </cell>
          <cell r="F30">
            <v>0</v>
          </cell>
        </row>
        <row r="31">
          <cell r="C31">
            <v>1</v>
          </cell>
          <cell r="D31">
            <v>0</v>
          </cell>
          <cell r="F31">
            <v>0</v>
          </cell>
        </row>
        <row r="32">
          <cell r="C32">
            <v>1</v>
          </cell>
          <cell r="D32">
            <v>0</v>
          </cell>
          <cell r="F32">
            <v>0</v>
          </cell>
        </row>
        <row r="33">
          <cell r="C33">
            <v>11</v>
          </cell>
          <cell r="D33">
            <v>0</v>
          </cell>
        </row>
        <row r="34">
          <cell r="C34">
            <v>224</v>
          </cell>
          <cell r="D34">
            <v>83</v>
          </cell>
          <cell r="F34">
            <v>100</v>
          </cell>
        </row>
        <row r="35">
          <cell r="C35">
            <v>33</v>
          </cell>
          <cell r="D35">
            <v>1</v>
          </cell>
          <cell r="F35">
            <v>2</v>
          </cell>
        </row>
        <row r="37">
          <cell r="C37">
            <v>2</v>
          </cell>
          <cell r="D37">
            <v>1</v>
          </cell>
          <cell r="F37">
            <v>1</v>
          </cell>
        </row>
        <row r="38">
          <cell r="C38">
            <v>16</v>
          </cell>
          <cell r="D38">
            <v>7</v>
          </cell>
          <cell r="F38">
            <v>6</v>
          </cell>
        </row>
        <row r="39">
          <cell r="C39">
            <v>9</v>
          </cell>
          <cell r="D39">
            <v>6</v>
          </cell>
          <cell r="F39">
            <v>4</v>
          </cell>
        </row>
        <row r="40">
          <cell r="C40">
            <v>1</v>
          </cell>
        </row>
      </sheetData>
      <sheetData sheetId="27">
        <row r="5">
          <cell r="C5">
            <v>13</v>
          </cell>
          <cell r="D5">
            <v>0</v>
          </cell>
          <cell r="F5">
            <v>0</v>
          </cell>
        </row>
        <row r="6">
          <cell r="C6">
            <v>1523</v>
          </cell>
          <cell r="D6">
            <v>0</v>
          </cell>
          <cell r="F6">
            <v>0</v>
          </cell>
        </row>
        <row r="7">
          <cell r="C7">
            <v>900</v>
          </cell>
          <cell r="D7">
            <v>0</v>
          </cell>
          <cell r="F7">
            <v>2</v>
          </cell>
        </row>
        <row r="8">
          <cell r="C8">
            <v>4</v>
          </cell>
          <cell r="D8">
            <v>0</v>
          </cell>
          <cell r="F8">
            <v>0</v>
          </cell>
        </row>
        <row r="9">
          <cell r="C9">
            <v>1</v>
          </cell>
          <cell r="D9">
            <v>0</v>
          </cell>
          <cell r="F9">
            <v>0</v>
          </cell>
        </row>
        <row r="11">
          <cell r="C11">
            <v>3287</v>
          </cell>
          <cell r="D11">
            <v>0</v>
          </cell>
          <cell r="F11">
            <v>3</v>
          </cell>
        </row>
        <row r="18">
          <cell r="C18">
            <v>135</v>
          </cell>
          <cell r="F18">
            <v>0</v>
          </cell>
        </row>
        <row r="19">
          <cell r="C19">
            <v>0</v>
          </cell>
          <cell r="F19">
            <v>0</v>
          </cell>
        </row>
        <row r="20">
          <cell r="C20">
            <v>377</v>
          </cell>
          <cell r="F20">
            <v>0</v>
          </cell>
        </row>
        <row r="21">
          <cell r="C21">
            <v>1286</v>
          </cell>
          <cell r="F21">
            <v>0</v>
          </cell>
        </row>
        <row r="22">
          <cell r="C22">
            <v>30</v>
          </cell>
          <cell r="F22">
            <v>0</v>
          </cell>
        </row>
        <row r="23">
          <cell r="C23">
            <v>19456</v>
          </cell>
          <cell r="D23">
            <v>8483</v>
          </cell>
          <cell r="F23">
            <v>8189</v>
          </cell>
        </row>
        <row r="24">
          <cell r="C24">
            <v>1661</v>
          </cell>
          <cell r="D24">
            <v>1478</v>
          </cell>
          <cell r="F24">
            <v>1340</v>
          </cell>
        </row>
        <row r="25">
          <cell r="C25">
            <v>530</v>
          </cell>
          <cell r="D25">
            <v>1018</v>
          </cell>
          <cell r="F25">
            <v>908</v>
          </cell>
        </row>
        <row r="26">
          <cell r="C26">
            <v>2360</v>
          </cell>
          <cell r="D26">
            <v>1735</v>
          </cell>
          <cell r="F26">
            <v>2483</v>
          </cell>
        </row>
        <row r="27">
          <cell r="C27">
            <v>106</v>
          </cell>
          <cell r="D27">
            <v>47</v>
          </cell>
          <cell r="F27">
            <v>90</v>
          </cell>
        </row>
        <row r="28">
          <cell r="C28">
            <v>43</v>
          </cell>
          <cell r="D28">
            <v>13</v>
          </cell>
          <cell r="F28">
            <v>25</v>
          </cell>
        </row>
        <row r="29">
          <cell r="C29">
            <v>34</v>
          </cell>
          <cell r="D29">
            <v>159</v>
          </cell>
          <cell r="F29">
            <v>106</v>
          </cell>
        </row>
        <row r="36">
          <cell r="C36">
            <v>871</v>
          </cell>
          <cell r="D36">
            <v>0</v>
          </cell>
          <cell r="F36">
            <v>0</v>
          </cell>
        </row>
        <row r="37">
          <cell r="C37">
            <v>21</v>
          </cell>
          <cell r="D37">
            <v>4</v>
          </cell>
        </row>
        <row r="45">
          <cell r="C45">
            <v>496</v>
          </cell>
          <cell r="D45">
            <v>0</v>
          </cell>
          <cell r="F45">
            <v>0</v>
          </cell>
        </row>
        <row r="46">
          <cell r="C46">
            <v>164</v>
          </cell>
          <cell r="D46">
            <v>0</v>
          </cell>
          <cell r="F46">
            <v>0</v>
          </cell>
        </row>
        <row r="47">
          <cell r="C47">
            <v>6258</v>
          </cell>
          <cell r="D47">
            <v>0</v>
          </cell>
          <cell r="F47">
            <v>0</v>
          </cell>
        </row>
      </sheetData>
      <sheetData sheetId="28">
        <row r="8">
          <cell r="C8">
            <v>35</v>
          </cell>
          <cell r="D8">
            <v>186</v>
          </cell>
          <cell r="E8">
            <v>13</v>
          </cell>
          <cell r="F8">
            <v>208</v>
          </cell>
          <cell r="G8">
            <v>220</v>
          </cell>
        </row>
        <row r="9">
          <cell r="C9">
            <v>18</v>
          </cell>
          <cell r="D9">
            <v>143</v>
          </cell>
          <cell r="E9">
            <v>29</v>
          </cell>
          <cell r="F9">
            <v>132</v>
          </cell>
          <cell r="G9">
            <v>147</v>
          </cell>
        </row>
        <row r="10">
          <cell r="D10">
            <v>169</v>
          </cell>
          <cell r="F10">
            <v>169</v>
          </cell>
          <cell r="G10">
            <v>174</v>
          </cell>
        </row>
        <row r="11">
          <cell r="C11">
            <v>0</v>
          </cell>
          <cell r="D11">
            <v>2</v>
          </cell>
          <cell r="E11">
            <v>0</v>
          </cell>
          <cell r="F11">
            <v>2</v>
          </cell>
          <cell r="G11">
            <v>2</v>
          </cell>
        </row>
        <row r="12">
          <cell r="C12">
            <v>0</v>
          </cell>
          <cell r="D12">
            <v>2</v>
          </cell>
          <cell r="E12">
            <v>0</v>
          </cell>
          <cell r="F12">
            <v>2</v>
          </cell>
          <cell r="G12">
            <v>2</v>
          </cell>
        </row>
        <row r="13">
          <cell r="C13">
            <v>0</v>
          </cell>
          <cell r="D13">
            <v>42</v>
          </cell>
          <cell r="E13">
            <v>0</v>
          </cell>
          <cell r="F13">
            <v>42</v>
          </cell>
          <cell r="G13">
            <v>42</v>
          </cell>
        </row>
        <row r="14">
          <cell r="C14">
            <v>0</v>
          </cell>
          <cell r="D14">
            <v>17</v>
          </cell>
          <cell r="E14">
            <v>0</v>
          </cell>
          <cell r="F14">
            <v>17</v>
          </cell>
          <cell r="G14">
            <v>18</v>
          </cell>
        </row>
        <row r="15">
          <cell r="C15">
            <v>0</v>
          </cell>
          <cell r="D15">
            <v>42</v>
          </cell>
          <cell r="E15">
            <v>0</v>
          </cell>
          <cell r="F15">
            <v>42</v>
          </cell>
          <cell r="G15">
            <v>50</v>
          </cell>
        </row>
        <row r="23">
          <cell r="C23">
            <v>61</v>
          </cell>
          <cell r="D23">
            <v>778</v>
          </cell>
          <cell r="E23">
            <v>15</v>
          </cell>
          <cell r="F23">
            <v>823</v>
          </cell>
          <cell r="G23">
            <v>907</v>
          </cell>
        </row>
        <row r="24">
          <cell r="C24">
            <v>20</v>
          </cell>
          <cell r="D24">
            <v>224</v>
          </cell>
          <cell r="E24">
            <v>19</v>
          </cell>
          <cell r="F24">
            <v>225</v>
          </cell>
          <cell r="G24">
            <v>246</v>
          </cell>
        </row>
        <row r="28">
          <cell r="C28">
            <v>9</v>
          </cell>
          <cell r="D28">
            <v>111</v>
          </cell>
          <cell r="E28">
            <v>4</v>
          </cell>
          <cell r="F28">
            <v>116</v>
          </cell>
          <cell r="G28">
            <v>127</v>
          </cell>
        </row>
        <row r="29">
          <cell r="C29">
            <v>170</v>
          </cell>
          <cell r="D29">
            <v>7169</v>
          </cell>
          <cell r="E29">
            <v>214</v>
          </cell>
          <cell r="F29">
            <v>7085</v>
          </cell>
          <cell r="G29">
            <v>7332</v>
          </cell>
        </row>
        <row r="30">
          <cell r="D30">
            <v>587</v>
          </cell>
          <cell r="E30">
            <v>1</v>
          </cell>
          <cell r="F30">
            <v>587</v>
          </cell>
          <cell r="G30">
            <v>623</v>
          </cell>
        </row>
        <row r="31">
          <cell r="C31">
            <v>4</v>
          </cell>
          <cell r="D31">
            <v>413</v>
          </cell>
          <cell r="E31">
            <v>1</v>
          </cell>
          <cell r="F31">
            <v>386</v>
          </cell>
          <cell r="G31">
            <v>414</v>
          </cell>
        </row>
        <row r="32">
          <cell r="C32">
            <v>33</v>
          </cell>
          <cell r="D32">
            <v>642</v>
          </cell>
          <cell r="E32">
            <v>34</v>
          </cell>
          <cell r="F32">
            <v>634</v>
          </cell>
          <cell r="G32">
            <v>681</v>
          </cell>
        </row>
        <row r="33">
          <cell r="D33">
            <v>14</v>
          </cell>
          <cell r="E33">
            <v>0</v>
          </cell>
          <cell r="F33">
            <v>14</v>
          </cell>
          <cell r="G33">
            <v>15</v>
          </cell>
        </row>
        <row r="34">
          <cell r="C34">
            <v>23</v>
          </cell>
          <cell r="D34">
            <v>510</v>
          </cell>
          <cell r="E34">
            <v>105</v>
          </cell>
          <cell r="F34">
            <v>429</v>
          </cell>
          <cell r="G34">
            <v>464</v>
          </cell>
        </row>
        <row r="35">
          <cell r="C35">
            <v>6</v>
          </cell>
          <cell r="D35">
            <v>100</v>
          </cell>
          <cell r="E35">
            <v>6</v>
          </cell>
          <cell r="F35">
            <v>99</v>
          </cell>
          <cell r="G35">
            <v>146</v>
          </cell>
        </row>
        <row r="36">
          <cell r="D36">
            <v>19</v>
          </cell>
          <cell r="E36">
            <v>0</v>
          </cell>
          <cell r="F36">
            <v>19</v>
          </cell>
          <cell r="G36">
            <v>20</v>
          </cell>
        </row>
      </sheetData>
      <sheetData sheetId="29">
        <row r="6">
          <cell r="D6">
            <v>9</v>
          </cell>
          <cell r="E6">
            <v>24</v>
          </cell>
          <cell r="J6">
            <v>0</v>
          </cell>
        </row>
        <row r="8">
          <cell r="D8">
            <v>0</v>
          </cell>
          <cell r="E8">
            <v>0</v>
          </cell>
          <cell r="G8">
            <v>3</v>
          </cell>
          <cell r="J8">
            <v>0</v>
          </cell>
        </row>
        <row r="9">
          <cell r="G9">
            <v>0</v>
          </cell>
          <cell r="H9">
            <v>0</v>
          </cell>
          <cell r="J9">
            <v>0</v>
          </cell>
        </row>
        <row r="11">
          <cell r="D11">
            <v>0</v>
          </cell>
          <cell r="E11">
            <v>1799</v>
          </cell>
          <cell r="G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1228</v>
          </cell>
          <cell r="G12">
            <v>1</v>
          </cell>
          <cell r="J12">
            <v>0</v>
          </cell>
        </row>
        <row r="13">
          <cell r="D13">
            <v>0</v>
          </cell>
          <cell r="E13">
            <v>1</v>
          </cell>
          <cell r="G13">
            <v>0</v>
          </cell>
          <cell r="H13">
            <v>0</v>
          </cell>
          <cell r="J13">
            <v>0</v>
          </cell>
        </row>
        <row r="15">
          <cell r="D15">
            <v>1</v>
          </cell>
          <cell r="E15">
            <v>127</v>
          </cell>
          <cell r="G15">
            <v>7</v>
          </cell>
          <cell r="J15">
            <v>0</v>
          </cell>
        </row>
        <row r="16">
          <cell r="D16">
            <v>0</v>
          </cell>
          <cell r="E16">
            <v>30</v>
          </cell>
          <cell r="G16">
            <v>1</v>
          </cell>
          <cell r="J16">
            <v>0</v>
          </cell>
        </row>
        <row r="23">
          <cell r="D23">
            <v>6</v>
          </cell>
          <cell r="F23">
            <v>0</v>
          </cell>
          <cell r="J23">
            <v>0</v>
          </cell>
        </row>
        <row r="25">
          <cell r="F25">
            <v>0</v>
          </cell>
          <cell r="J25">
            <v>0</v>
          </cell>
        </row>
        <row r="27">
          <cell r="D27">
            <v>3</v>
          </cell>
          <cell r="F27">
            <v>0</v>
          </cell>
          <cell r="J27">
            <v>0</v>
          </cell>
        </row>
        <row r="35">
          <cell r="D35">
            <v>2</v>
          </cell>
          <cell r="F35">
            <v>0</v>
          </cell>
          <cell r="J35">
            <v>0</v>
          </cell>
        </row>
        <row r="36">
          <cell r="F36">
            <v>0</v>
          </cell>
          <cell r="J36">
            <v>0</v>
          </cell>
        </row>
        <row r="37">
          <cell r="D37">
            <v>5</v>
          </cell>
          <cell r="F37">
            <v>0</v>
          </cell>
          <cell r="J37">
            <v>0</v>
          </cell>
        </row>
        <row r="38">
          <cell r="D38">
            <v>21</v>
          </cell>
          <cell r="F38">
            <v>0</v>
          </cell>
          <cell r="J38">
            <v>0</v>
          </cell>
        </row>
      </sheetData>
      <sheetData sheetId="30">
        <row r="7">
          <cell r="C7">
            <v>134</v>
          </cell>
          <cell r="D7">
            <v>46</v>
          </cell>
          <cell r="F7">
            <v>0</v>
          </cell>
        </row>
        <row r="8">
          <cell r="C8">
            <v>54</v>
          </cell>
          <cell r="D8">
            <v>1</v>
          </cell>
          <cell r="F8">
            <v>0</v>
          </cell>
        </row>
        <row r="10">
          <cell r="C10">
            <v>1205</v>
          </cell>
          <cell r="D10">
            <v>0</v>
          </cell>
          <cell r="F10">
            <v>0</v>
          </cell>
        </row>
        <row r="11">
          <cell r="C11">
            <v>43</v>
          </cell>
          <cell r="D11">
            <v>0</v>
          </cell>
          <cell r="F11">
            <v>0</v>
          </cell>
        </row>
        <row r="13">
          <cell r="C13">
            <v>1</v>
          </cell>
          <cell r="D13">
            <v>0</v>
          </cell>
          <cell r="F13">
            <v>0</v>
          </cell>
        </row>
        <row r="14">
          <cell r="D14">
            <v>0</v>
          </cell>
          <cell r="F14">
            <v>0</v>
          </cell>
        </row>
        <row r="22">
          <cell r="C22">
            <v>154</v>
          </cell>
          <cell r="D22">
            <v>0</v>
          </cell>
          <cell r="F22">
            <v>0</v>
          </cell>
        </row>
        <row r="23">
          <cell r="C23">
            <v>33</v>
          </cell>
          <cell r="D23">
            <v>0</v>
          </cell>
          <cell r="F23">
            <v>0</v>
          </cell>
        </row>
        <row r="25">
          <cell r="C25">
            <v>328</v>
          </cell>
          <cell r="D25">
            <v>0</v>
          </cell>
          <cell r="F25">
            <v>0</v>
          </cell>
        </row>
        <row r="26">
          <cell r="C26">
            <v>5</v>
          </cell>
          <cell r="D26">
            <v>0</v>
          </cell>
          <cell r="F26">
            <v>0</v>
          </cell>
        </row>
        <row r="27">
          <cell r="C27">
            <v>1</v>
          </cell>
          <cell r="D27">
            <v>0</v>
          </cell>
          <cell r="F2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I15">
            <v>0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I19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</row>
        <row r="30">
          <cell r="D30">
            <v>0</v>
          </cell>
          <cell r="E30">
            <v>0</v>
          </cell>
          <cell r="G30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D33">
            <v>0</v>
          </cell>
          <cell r="E33">
            <v>0</v>
          </cell>
          <cell r="G33">
            <v>0</v>
          </cell>
          <cell r="I33">
            <v>0</v>
          </cell>
        </row>
        <row r="34">
          <cell r="D34">
            <v>0</v>
          </cell>
          <cell r="E34">
            <v>0</v>
          </cell>
          <cell r="G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</row>
        <row r="36">
          <cell r="D36">
            <v>0</v>
          </cell>
          <cell r="E36">
            <v>0</v>
          </cell>
          <cell r="G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</row>
      </sheetData>
      <sheetData sheetId="1"/>
      <sheetData sheetId="2"/>
      <sheetData sheetId="3"/>
      <sheetData sheetId="4"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</sheetData>
      <sheetData sheetId="5"/>
      <sheetData sheetId="6"/>
      <sheetData sheetId="7"/>
      <sheetData sheetId="8"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</sheetData>
      <sheetData sheetId="9">
        <row r="8">
          <cell r="B8">
            <v>0</v>
          </cell>
          <cell r="C8">
            <v>0</v>
          </cell>
          <cell r="E8">
            <v>0</v>
          </cell>
          <cell r="H8">
            <v>0</v>
          </cell>
          <cell r="J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H9">
            <v>0</v>
          </cell>
          <cell r="J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J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H11">
            <v>0</v>
          </cell>
          <cell r="J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H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H13">
            <v>0</v>
          </cell>
          <cell r="J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H18">
            <v>0</v>
          </cell>
          <cell r="J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H19">
            <v>0</v>
          </cell>
          <cell r="J19">
            <v>0</v>
          </cell>
        </row>
      </sheetData>
      <sheetData sheetId="10"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</sheetData>
      <sheetData sheetId="11">
        <row r="7">
          <cell r="D7">
            <v>0</v>
          </cell>
          <cell r="E7">
            <v>0</v>
          </cell>
          <cell r="G7">
            <v>0</v>
          </cell>
          <cell r="I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I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I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I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I11">
            <v>0</v>
          </cell>
        </row>
      </sheetData>
      <sheetData sheetId="12"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E17">
            <v>0</v>
          </cell>
          <cell r="F17">
            <v>0</v>
          </cell>
          <cell r="H17">
            <v>0</v>
          </cell>
          <cell r="I17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</row>
        <row r="25">
          <cell r="E25">
            <v>0</v>
          </cell>
          <cell r="F25">
            <v>0</v>
          </cell>
          <cell r="H25">
            <v>0</v>
          </cell>
          <cell r="I25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</sheetData>
      <sheetData sheetId="13"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</sheetData>
      <sheetData sheetId="14"/>
      <sheetData sheetId="15"/>
      <sheetData sheetId="16"/>
      <sheetData sheetId="17"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  <cell r="I7">
            <v>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I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I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I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I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I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I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I18">
            <v>0</v>
          </cell>
        </row>
      </sheetData>
      <sheetData sheetId="18"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  <row r="8">
          <cell r="E8">
            <v>0</v>
          </cell>
          <cell r="F8">
            <v>0</v>
          </cell>
          <cell r="G8">
            <v>0</v>
          </cell>
        </row>
        <row r="9">
          <cell r="E9">
            <v>0</v>
          </cell>
          <cell r="F9">
            <v>0</v>
          </cell>
          <cell r="G9">
            <v>0</v>
          </cell>
        </row>
        <row r="10">
          <cell r="E10">
            <v>0</v>
          </cell>
          <cell r="F10">
            <v>0</v>
          </cell>
          <cell r="G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</row>
        <row r="18">
          <cell r="E18">
            <v>0</v>
          </cell>
          <cell r="F18">
            <v>0</v>
          </cell>
          <cell r="G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31">
          <cell r="E31">
            <v>0</v>
          </cell>
          <cell r="F31">
            <v>0</v>
          </cell>
          <cell r="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</sheetData>
      <sheetData sheetId="19"/>
      <sheetData sheetId="20">
        <row r="6">
          <cell r="C6">
            <v>0</v>
          </cell>
          <cell r="D6">
            <v>0</v>
          </cell>
          <cell r="E6">
            <v>0</v>
          </cell>
        </row>
        <row r="7">
          <cell r="C7">
            <v>0</v>
          </cell>
          <cell r="D7">
            <v>0</v>
          </cell>
          <cell r="E7">
            <v>0</v>
          </cell>
        </row>
        <row r="8">
          <cell r="C8">
            <v>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</sheetData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D15">
            <v>0</v>
          </cell>
          <cell r="E15">
            <v>0</v>
          </cell>
          <cell r="G15">
            <v>0</v>
          </cell>
          <cell r="H15">
            <v>0</v>
          </cell>
          <cell r="I15">
            <v>0</v>
          </cell>
        </row>
        <row r="17">
          <cell r="D17">
            <v>0</v>
          </cell>
          <cell r="E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D19">
            <v>0</v>
          </cell>
          <cell r="E19">
            <v>0</v>
          </cell>
          <cell r="G19">
            <v>0</v>
          </cell>
          <cell r="H19">
            <v>0</v>
          </cell>
          <cell r="I19">
            <v>0</v>
          </cell>
        </row>
        <row r="21">
          <cell r="D21">
            <v>0</v>
          </cell>
          <cell r="E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D22">
            <v>0</v>
          </cell>
          <cell r="E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9">
          <cell r="D29">
            <v>0</v>
          </cell>
          <cell r="E29">
            <v>0</v>
          </cell>
          <cell r="G29">
            <v>0</v>
          </cell>
        </row>
        <row r="30">
          <cell r="D30">
            <v>0</v>
          </cell>
          <cell r="E30">
            <v>0</v>
          </cell>
          <cell r="G30">
            <v>0</v>
          </cell>
        </row>
        <row r="32">
          <cell r="D32">
            <v>0</v>
          </cell>
          <cell r="E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D33">
            <v>0</v>
          </cell>
          <cell r="E33">
            <v>0</v>
          </cell>
          <cell r="G33">
            <v>0</v>
          </cell>
          <cell r="I33">
            <v>0</v>
          </cell>
        </row>
        <row r="34">
          <cell r="D34">
            <v>0</v>
          </cell>
          <cell r="E34">
            <v>0</v>
          </cell>
          <cell r="G34">
            <v>0</v>
          </cell>
        </row>
        <row r="35">
          <cell r="D35">
            <v>0</v>
          </cell>
          <cell r="E35">
            <v>0</v>
          </cell>
          <cell r="G35">
            <v>0</v>
          </cell>
        </row>
        <row r="36">
          <cell r="D36">
            <v>0</v>
          </cell>
          <cell r="E36">
            <v>0</v>
          </cell>
          <cell r="G36">
            <v>0</v>
          </cell>
        </row>
        <row r="37">
          <cell r="D37">
            <v>0</v>
          </cell>
          <cell r="E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D38">
            <v>0</v>
          </cell>
          <cell r="E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D39">
            <v>0</v>
          </cell>
          <cell r="E39">
            <v>0</v>
          </cell>
          <cell r="G39">
            <v>0</v>
          </cell>
          <cell r="H39">
            <v>0</v>
          </cell>
          <cell r="I39">
            <v>0</v>
          </cell>
        </row>
      </sheetData>
      <sheetData sheetId="1"/>
      <sheetData sheetId="2"/>
      <sheetData sheetId="3"/>
      <sheetData sheetId="4"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</sheetData>
      <sheetData sheetId="5"/>
      <sheetData sheetId="6"/>
      <sheetData sheetId="7"/>
      <sheetData sheetId="8"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C26">
            <v>0</v>
          </cell>
          <cell r="D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36">
          <cell r="C36">
            <v>0</v>
          </cell>
          <cell r="D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</row>
      </sheetData>
      <sheetData sheetId="9">
        <row r="8">
          <cell r="B8">
            <v>0</v>
          </cell>
          <cell r="C8">
            <v>0</v>
          </cell>
          <cell r="E8">
            <v>0</v>
          </cell>
          <cell r="H8">
            <v>0</v>
          </cell>
          <cell r="J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H9">
            <v>0</v>
          </cell>
          <cell r="J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H10">
            <v>0</v>
          </cell>
          <cell r="J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H11">
            <v>0</v>
          </cell>
          <cell r="J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H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H13">
            <v>0</v>
          </cell>
          <cell r="J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H15">
            <v>0</v>
          </cell>
          <cell r="J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H18">
            <v>0</v>
          </cell>
          <cell r="J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H19">
            <v>0</v>
          </cell>
          <cell r="J19">
            <v>0</v>
          </cell>
        </row>
      </sheetData>
      <sheetData sheetId="10">
        <row r="8">
          <cell r="D8">
            <v>0</v>
          </cell>
          <cell r="E8">
            <v>0</v>
          </cell>
          <cell r="F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H11">
            <v>0</v>
          </cell>
          <cell r="J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J13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</sheetData>
      <sheetData sheetId="11">
        <row r="7">
          <cell r="D7">
            <v>0</v>
          </cell>
          <cell r="E7">
            <v>0</v>
          </cell>
          <cell r="G7">
            <v>0</v>
          </cell>
          <cell r="I7">
            <v>0</v>
          </cell>
        </row>
        <row r="8">
          <cell r="D8">
            <v>0</v>
          </cell>
          <cell r="E8">
            <v>0</v>
          </cell>
          <cell r="G8">
            <v>0</v>
          </cell>
          <cell r="I8">
            <v>0</v>
          </cell>
        </row>
        <row r="9">
          <cell r="D9">
            <v>0</v>
          </cell>
          <cell r="E9">
            <v>0</v>
          </cell>
          <cell r="G9">
            <v>0</v>
          </cell>
          <cell r="I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I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I11">
            <v>0</v>
          </cell>
        </row>
      </sheetData>
      <sheetData sheetId="12">
        <row r="8">
          <cell r="E8">
            <v>0</v>
          </cell>
          <cell r="F8">
            <v>0</v>
          </cell>
          <cell r="H8">
            <v>0</v>
          </cell>
          <cell r="I8">
            <v>0</v>
          </cell>
        </row>
        <row r="9">
          <cell r="E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E10">
            <v>0</v>
          </cell>
          <cell r="F10">
            <v>0</v>
          </cell>
          <cell r="H10">
            <v>0</v>
          </cell>
          <cell r="I10">
            <v>0</v>
          </cell>
        </row>
        <row r="11">
          <cell r="E11">
            <v>0</v>
          </cell>
          <cell r="F11">
            <v>0</v>
          </cell>
          <cell r="H11">
            <v>0</v>
          </cell>
          <cell r="I11">
            <v>0</v>
          </cell>
        </row>
        <row r="12">
          <cell r="E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E13">
            <v>0</v>
          </cell>
          <cell r="F13">
            <v>0</v>
          </cell>
          <cell r="H13">
            <v>0</v>
          </cell>
          <cell r="I13">
            <v>0</v>
          </cell>
        </row>
        <row r="14">
          <cell r="E14">
            <v>0</v>
          </cell>
          <cell r="F14">
            <v>0</v>
          </cell>
          <cell r="H14">
            <v>0</v>
          </cell>
          <cell r="I14">
            <v>0</v>
          </cell>
        </row>
        <row r="15">
          <cell r="E15">
            <v>0</v>
          </cell>
          <cell r="F15">
            <v>0</v>
          </cell>
          <cell r="H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E17">
            <v>0</v>
          </cell>
          <cell r="F17">
            <v>0</v>
          </cell>
          <cell r="H17">
            <v>0</v>
          </cell>
          <cell r="I17">
            <v>0</v>
          </cell>
        </row>
        <row r="18">
          <cell r="E18">
            <v>0</v>
          </cell>
          <cell r="F18">
            <v>0</v>
          </cell>
          <cell r="H18">
            <v>0</v>
          </cell>
          <cell r="I18">
            <v>0</v>
          </cell>
        </row>
        <row r="19">
          <cell r="E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E20">
            <v>0</v>
          </cell>
          <cell r="F20">
            <v>0</v>
          </cell>
          <cell r="H20">
            <v>0</v>
          </cell>
          <cell r="I20">
            <v>0</v>
          </cell>
        </row>
        <row r="22">
          <cell r="E22">
            <v>0</v>
          </cell>
          <cell r="F22">
            <v>0</v>
          </cell>
          <cell r="H22">
            <v>0</v>
          </cell>
          <cell r="I22">
            <v>0</v>
          </cell>
        </row>
        <row r="24">
          <cell r="E24">
            <v>0</v>
          </cell>
          <cell r="F24">
            <v>0</v>
          </cell>
          <cell r="H24">
            <v>0</v>
          </cell>
          <cell r="I24">
            <v>0</v>
          </cell>
        </row>
        <row r="25">
          <cell r="E25">
            <v>0</v>
          </cell>
          <cell r="F25">
            <v>0</v>
          </cell>
          <cell r="H25">
            <v>0</v>
          </cell>
          <cell r="I25">
            <v>0</v>
          </cell>
        </row>
        <row r="26">
          <cell r="E26">
            <v>0</v>
          </cell>
          <cell r="F26">
            <v>0</v>
          </cell>
          <cell r="H26">
            <v>0</v>
          </cell>
          <cell r="I26">
            <v>0</v>
          </cell>
        </row>
        <row r="27">
          <cell r="E27">
            <v>0</v>
          </cell>
          <cell r="F27">
            <v>0</v>
          </cell>
          <cell r="H27">
            <v>0</v>
          </cell>
          <cell r="I27">
            <v>0</v>
          </cell>
        </row>
        <row r="28">
          <cell r="E28">
            <v>0</v>
          </cell>
          <cell r="F28">
            <v>0</v>
          </cell>
          <cell r="H28">
            <v>0</v>
          </cell>
          <cell r="I28">
            <v>0</v>
          </cell>
        </row>
        <row r="29">
          <cell r="E29">
            <v>0</v>
          </cell>
          <cell r="F29">
            <v>0</v>
          </cell>
          <cell r="H29">
            <v>0</v>
          </cell>
          <cell r="I29">
            <v>0</v>
          </cell>
        </row>
        <row r="30">
          <cell r="E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E31">
            <v>0</v>
          </cell>
          <cell r="F31">
            <v>0</v>
          </cell>
          <cell r="H31">
            <v>0</v>
          </cell>
          <cell r="I31">
            <v>0</v>
          </cell>
        </row>
        <row r="32">
          <cell r="E32">
            <v>0</v>
          </cell>
          <cell r="F32">
            <v>0</v>
          </cell>
          <cell r="H32">
            <v>0</v>
          </cell>
          <cell r="I32">
            <v>0</v>
          </cell>
        </row>
        <row r="35">
          <cell r="E35">
            <v>0</v>
          </cell>
          <cell r="F35">
            <v>0</v>
          </cell>
          <cell r="H35">
            <v>0</v>
          </cell>
          <cell r="I35">
            <v>0</v>
          </cell>
        </row>
        <row r="36">
          <cell r="E36">
            <v>0</v>
          </cell>
          <cell r="F36">
            <v>0</v>
          </cell>
          <cell r="H36">
            <v>0</v>
          </cell>
          <cell r="I36">
            <v>0</v>
          </cell>
        </row>
        <row r="40">
          <cell r="E40">
            <v>0</v>
          </cell>
          <cell r="F40">
            <v>0</v>
          </cell>
          <cell r="H40">
            <v>0</v>
          </cell>
          <cell r="I40">
            <v>0</v>
          </cell>
        </row>
        <row r="42">
          <cell r="E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E43">
            <v>0</v>
          </cell>
          <cell r="F43">
            <v>0</v>
          </cell>
          <cell r="H43">
            <v>0</v>
          </cell>
          <cell r="I43">
            <v>0</v>
          </cell>
        </row>
        <row r="44">
          <cell r="E44">
            <v>0</v>
          </cell>
          <cell r="F44">
            <v>0</v>
          </cell>
          <cell r="H44">
            <v>0</v>
          </cell>
          <cell r="I44">
            <v>0</v>
          </cell>
        </row>
        <row r="47">
          <cell r="E47">
            <v>0</v>
          </cell>
          <cell r="F47">
            <v>0</v>
          </cell>
          <cell r="H47">
            <v>0</v>
          </cell>
          <cell r="I47">
            <v>0</v>
          </cell>
        </row>
        <row r="49">
          <cell r="E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E50">
            <v>0</v>
          </cell>
          <cell r="F50">
            <v>0</v>
          </cell>
          <cell r="H50">
            <v>0</v>
          </cell>
          <cell r="I50">
            <v>0</v>
          </cell>
        </row>
        <row r="51">
          <cell r="E51">
            <v>0</v>
          </cell>
          <cell r="F51">
            <v>0</v>
          </cell>
          <cell r="H51">
            <v>0</v>
          </cell>
          <cell r="I51">
            <v>0</v>
          </cell>
        </row>
        <row r="54">
          <cell r="E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E55">
            <v>0</v>
          </cell>
          <cell r="F55">
            <v>0</v>
          </cell>
          <cell r="H55">
            <v>0</v>
          </cell>
          <cell r="I55">
            <v>0</v>
          </cell>
        </row>
      </sheetData>
      <sheetData sheetId="13">
        <row r="9">
          <cell r="D9">
            <v>0</v>
          </cell>
          <cell r="E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G11">
            <v>0</v>
          </cell>
          <cell r="H11">
            <v>0</v>
          </cell>
        </row>
        <row r="13">
          <cell r="D13">
            <v>0</v>
          </cell>
          <cell r="E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G14">
            <v>0</v>
          </cell>
          <cell r="H14">
            <v>0</v>
          </cell>
        </row>
      </sheetData>
      <sheetData sheetId="14"/>
      <sheetData sheetId="15"/>
      <sheetData sheetId="16"/>
      <sheetData sheetId="17">
        <row r="7">
          <cell r="C7">
            <v>0</v>
          </cell>
          <cell r="D7">
            <v>0</v>
          </cell>
          <cell r="F7">
            <v>0</v>
          </cell>
          <cell r="G7">
            <v>0</v>
          </cell>
          <cell r="I7">
            <v>0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I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I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I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I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I12">
            <v>0</v>
          </cell>
        </row>
        <row r="13">
          <cell r="C13">
            <v>0</v>
          </cell>
          <cell r="D13">
            <v>0</v>
          </cell>
          <cell r="F13">
            <v>0</v>
          </cell>
          <cell r="G13">
            <v>0</v>
          </cell>
          <cell r="I13">
            <v>0</v>
          </cell>
        </row>
        <row r="14">
          <cell r="C14">
            <v>0</v>
          </cell>
          <cell r="D14">
            <v>0</v>
          </cell>
          <cell r="F14">
            <v>0</v>
          </cell>
          <cell r="G14">
            <v>0</v>
          </cell>
          <cell r="I14">
            <v>0</v>
          </cell>
        </row>
        <row r="15">
          <cell r="C15">
            <v>0</v>
          </cell>
          <cell r="D15">
            <v>0</v>
          </cell>
          <cell r="F15">
            <v>0</v>
          </cell>
          <cell r="G15">
            <v>0</v>
          </cell>
          <cell r="I15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  <cell r="I17">
            <v>0</v>
          </cell>
        </row>
        <row r="18">
          <cell r="C18">
            <v>0</v>
          </cell>
          <cell r="D18">
            <v>0</v>
          </cell>
          <cell r="F18">
            <v>0</v>
          </cell>
          <cell r="G18">
            <v>0</v>
          </cell>
          <cell r="I18">
            <v>0</v>
          </cell>
        </row>
      </sheetData>
      <sheetData sheetId="18"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  <row r="8">
          <cell r="E8">
            <v>0</v>
          </cell>
          <cell r="F8">
            <v>0</v>
          </cell>
          <cell r="G8">
            <v>0</v>
          </cell>
        </row>
        <row r="9">
          <cell r="E9">
            <v>0</v>
          </cell>
          <cell r="F9">
            <v>0</v>
          </cell>
          <cell r="G9">
            <v>0</v>
          </cell>
        </row>
        <row r="10">
          <cell r="E10">
            <v>0</v>
          </cell>
          <cell r="F10">
            <v>0</v>
          </cell>
          <cell r="G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</row>
        <row r="18">
          <cell r="E18">
            <v>0</v>
          </cell>
          <cell r="F18">
            <v>0</v>
          </cell>
          <cell r="G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31">
          <cell r="E31">
            <v>0</v>
          </cell>
          <cell r="F31">
            <v>0</v>
          </cell>
          <cell r="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</sheetData>
      <sheetData sheetId="19"/>
      <sheetData sheetId="20">
        <row r="6">
          <cell r="C6">
            <v>0</v>
          </cell>
          <cell r="D6">
            <v>0</v>
          </cell>
          <cell r="E6">
            <v>0</v>
          </cell>
        </row>
        <row r="7">
          <cell r="C7">
            <v>0</v>
          </cell>
          <cell r="D7">
            <v>0</v>
          </cell>
          <cell r="E7">
            <v>0</v>
          </cell>
        </row>
        <row r="8">
          <cell r="C8">
            <v>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</sheetData>
      <sheetData sheetId="21"/>
      <sheetData sheetId="22"/>
      <sheetData sheetId="2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기타손익(5)"/>
      <sheetName val="대손충당금"/>
      <sheetName val="평균종사인원"/>
      <sheetName val="인건비,조합원"/>
      <sheetName val="준조합원,지분"/>
      <sheetName val="데이터시트"/>
    </sheetNames>
    <sheetDataSet>
      <sheetData sheetId="0" refreshError="1"/>
      <sheetData sheetId="1">
        <row r="6">
          <cell r="C6">
            <v>0</v>
          </cell>
          <cell r="E6">
            <v>0</v>
          </cell>
          <cell r="F6">
            <v>0</v>
          </cell>
          <cell r="G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C9">
            <v>0</v>
          </cell>
          <cell r="E9">
            <v>0</v>
          </cell>
          <cell r="F9">
            <v>0</v>
          </cell>
          <cell r="G9">
            <v>0</v>
          </cell>
        </row>
        <row r="10">
          <cell r="C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6"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J29">
            <v>0</v>
          </cell>
          <cell r="K29">
            <v>0</v>
          </cell>
          <cell r="M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M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J31">
            <v>0</v>
          </cell>
          <cell r="K31">
            <v>0</v>
          </cell>
          <cell r="M31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M32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M33">
            <v>0</v>
          </cell>
        </row>
        <row r="34">
          <cell r="C34">
            <v>0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M34">
            <v>0</v>
          </cell>
        </row>
        <row r="35">
          <cell r="C35">
            <v>0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M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M37">
            <v>0</v>
          </cell>
        </row>
        <row r="38">
          <cell r="C38">
            <v>0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M38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M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M40">
            <v>0</v>
          </cell>
        </row>
        <row r="41">
          <cell r="C41">
            <v>0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M41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</sheetData>
      <sheetData sheetId="2"/>
      <sheetData sheetId="3">
        <row r="7">
          <cell r="C7">
            <v>0</v>
          </cell>
          <cell r="E7">
            <v>0</v>
          </cell>
          <cell r="I7">
            <v>0</v>
          </cell>
          <cell r="K7">
            <v>0</v>
          </cell>
          <cell r="O7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</row>
      </sheetData>
      <sheetData sheetId="4">
        <row r="5">
          <cell r="C5">
            <v>0</v>
          </cell>
          <cell r="E5">
            <v>0</v>
          </cell>
          <cell r="G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C6">
            <v>0</v>
          </cell>
          <cell r="E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33">
          <cell r="D33">
            <v>0</v>
          </cell>
          <cell r="F33">
            <v>0</v>
          </cell>
          <cell r="H33">
            <v>0</v>
          </cell>
          <cell r="N33">
            <v>0</v>
          </cell>
        </row>
        <row r="38">
          <cell r="C38">
            <v>0</v>
          </cell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  <cell r="O38">
            <v>0</v>
          </cell>
          <cell r="Q38">
            <v>0</v>
          </cell>
        </row>
        <row r="39">
          <cell r="C39">
            <v>0</v>
          </cell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  <cell r="O39">
            <v>0</v>
          </cell>
          <cell r="Q39">
            <v>0</v>
          </cell>
        </row>
        <row r="47">
          <cell r="C47">
            <v>0</v>
          </cell>
          <cell r="E47">
            <v>0</v>
          </cell>
          <cell r="G47">
            <v>0</v>
          </cell>
          <cell r="K47">
            <v>0</v>
          </cell>
          <cell r="M47">
            <v>0</v>
          </cell>
        </row>
        <row r="48">
          <cell r="C48">
            <v>0</v>
          </cell>
          <cell r="E48">
            <v>0</v>
          </cell>
          <cell r="G48">
            <v>0</v>
          </cell>
          <cell r="K48">
            <v>0</v>
          </cell>
          <cell r="M48">
            <v>0</v>
          </cell>
        </row>
      </sheetData>
      <sheetData sheetId="5">
        <row r="7">
          <cell r="C7">
            <v>0</v>
          </cell>
          <cell r="E7">
            <v>0</v>
          </cell>
          <cell r="F7">
            <v>0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0</v>
          </cell>
          <cell r="E9">
            <v>0</v>
          </cell>
          <cell r="F9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H2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</row>
        <row r="43">
          <cell r="C43">
            <v>0</v>
          </cell>
          <cell r="D43">
            <v>0</v>
          </cell>
          <cell r="G43">
            <v>0</v>
          </cell>
          <cell r="H43">
            <v>0</v>
          </cell>
        </row>
        <row r="52">
          <cell r="C52">
            <v>0</v>
          </cell>
          <cell r="D52">
            <v>0</v>
          </cell>
          <cell r="G52">
            <v>0</v>
          </cell>
          <cell r="H52">
            <v>0</v>
          </cell>
        </row>
      </sheetData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연말추정사업"/>
      <sheetName val="2.부문별추정손익"/>
      <sheetName val="2-1.일반사업추정손익"/>
      <sheetName val="2-2.신용사업추정손익"/>
      <sheetName val="3.종합자금(신용-운용)"/>
      <sheetName val="3-1.종합자금(일반-운용)"/>
      <sheetName val="3-2. 조달(신용)"/>
      <sheetName val="3-3.조달(일반)"/>
      <sheetName val="4.대출금이자계산"/>
      <sheetName val="5.예수금이자계산"/>
      <sheetName val="6.차입금이자계산"/>
      <sheetName val="7.예치금이자계산"/>
      <sheetName val="8.신용기타수익"/>
      <sheetName val="9.신용기타비용"/>
      <sheetName val="10. 일반사업매출액계산"/>
      <sheetName val="11.수탁사업수수료"/>
      <sheetName val="12. 일반사업수수료"/>
      <sheetName val="13.공제수익, 14. 공제비용"/>
      <sheetName val="15. 판매관리비"/>
      <sheetName val="16.판매경비"/>
      <sheetName val="17.교육지원. 법인세"/>
      <sheetName val="요약표및부표14-2"/>
      <sheetName val="데이터시트"/>
      <sheetName val="표  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화면"/>
      <sheetName val="입력"/>
      <sheetName val="상호금융대출"/>
      <sheetName val="산식(과목별)"/>
      <sheetName val="정책대출금"/>
      <sheetName val="산식(정책)"/>
      <sheetName val="일반대출금"/>
      <sheetName val="산식(일반)"/>
      <sheetName val="자립대출금"/>
      <sheetName val="산식(자립)"/>
      <sheetName val="작성안내"/>
    </sheetNames>
    <sheetDataSet>
      <sheetData sheetId="0" refreshError="1"/>
      <sheetData sheetId="1">
        <row r="5">
          <cell r="AC5">
            <v>3</v>
          </cell>
        </row>
        <row r="7">
          <cell r="AC7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indexed="50"/>
  </sheetPr>
  <dimension ref="A1:A47"/>
  <sheetViews>
    <sheetView view="pageBreakPreview" topLeftCell="A13" zoomScaleNormal="85" zoomScaleSheetLayoutView="100" workbookViewId="0">
      <selection activeCell="A12" sqref="A12"/>
    </sheetView>
  </sheetViews>
  <sheetFormatPr defaultColWidth="13.33203125" defaultRowHeight="13.5"/>
  <cols>
    <col min="1" max="1" width="167.5" style="292" customWidth="1"/>
    <col min="2" max="16384" width="13.33203125" style="292"/>
  </cols>
  <sheetData>
    <row r="1" spans="1:1" ht="25.5" customHeight="1">
      <c r="A1" s="327" t="s">
        <v>1035</v>
      </c>
    </row>
    <row r="2" spans="1:1" ht="15" customHeight="1"/>
    <row r="3" spans="1:1" s="294" customFormat="1" ht="27.75" customHeight="1" thickBot="1">
      <c r="A3" s="293" t="s">
        <v>1016</v>
      </c>
    </row>
    <row r="4" spans="1:1" s="294" customFormat="1" ht="23.25" customHeight="1">
      <c r="A4" s="445" t="s">
        <v>1036</v>
      </c>
    </row>
    <row r="5" spans="1:1" s="294" customFormat="1" ht="23.25" customHeight="1">
      <c r="A5" s="446" t="s">
        <v>4</v>
      </c>
    </row>
    <row r="6" spans="1:1" s="294" customFormat="1" ht="23.25" customHeight="1">
      <c r="A6" s="447" t="s">
        <v>693</v>
      </c>
    </row>
    <row r="7" spans="1:1" s="294" customFormat="1" ht="23.25" customHeight="1">
      <c r="A7" s="446" t="s">
        <v>1040</v>
      </c>
    </row>
    <row r="8" spans="1:1" s="294" customFormat="1" ht="23.25" customHeight="1">
      <c r="A8" s="448" t="s">
        <v>694</v>
      </c>
    </row>
    <row r="9" spans="1:1" s="294" customFormat="1" ht="23.25" customHeight="1">
      <c r="A9" s="448" t="s">
        <v>13</v>
      </c>
    </row>
    <row r="10" spans="1:1" s="294" customFormat="1" ht="23.25" customHeight="1">
      <c r="A10" s="448" t="s">
        <v>1041</v>
      </c>
    </row>
    <row r="11" spans="1:1" s="294" customFormat="1" ht="23.25" customHeight="1" thickBot="1">
      <c r="A11" s="449" t="s">
        <v>11</v>
      </c>
    </row>
    <row r="12" spans="1:1" s="294" customFormat="1" ht="23.25" customHeight="1" thickBot="1">
      <c r="A12" s="456" t="s">
        <v>1045</v>
      </c>
    </row>
    <row r="13" spans="1:1" s="294" customFormat="1" ht="12" customHeight="1"/>
    <row r="14" spans="1:1" s="294" customFormat="1" ht="24" customHeight="1" thickBot="1">
      <c r="A14" s="293" t="s">
        <v>14</v>
      </c>
    </row>
    <row r="15" spans="1:1" s="294" customFormat="1" ht="24.95" customHeight="1">
      <c r="A15" s="461" t="s">
        <v>695</v>
      </c>
    </row>
    <row r="16" spans="1:1" s="294" customFormat="1" ht="24.95" customHeight="1">
      <c r="A16" s="446" t="s">
        <v>5</v>
      </c>
    </row>
    <row r="17" spans="1:1" s="294" customFormat="1" ht="24.95" customHeight="1">
      <c r="A17" s="446" t="s">
        <v>1018</v>
      </c>
    </row>
    <row r="18" spans="1:1" s="294" customFormat="1" ht="24.95" customHeight="1">
      <c r="A18" s="446" t="s">
        <v>1020</v>
      </c>
    </row>
    <row r="19" spans="1:1" s="294" customFormat="1" ht="24.95" customHeight="1">
      <c r="A19" s="446" t="s">
        <v>1019</v>
      </c>
    </row>
    <row r="20" spans="1:1" s="294" customFormat="1" ht="24.95" customHeight="1">
      <c r="A20" s="446" t="s">
        <v>1021</v>
      </c>
    </row>
    <row r="21" spans="1:1" s="294" customFormat="1" ht="24.95" customHeight="1">
      <c r="A21" s="446" t="s">
        <v>8</v>
      </c>
    </row>
    <row r="22" spans="1:1" s="294" customFormat="1" ht="24.95" customHeight="1">
      <c r="A22" s="446" t="s">
        <v>1029</v>
      </c>
    </row>
    <row r="23" spans="1:1" s="294" customFormat="1" ht="24.95" customHeight="1">
      <c r="A23" s="462" t="s">
        <v>696</v>
      </c>
    </row>
    <row r="24" spans="1:1" s="294" customFormat="1" ht="24.95" customHeight="1">
      <c r="A24" s="446" t="s">
        <v>1026</v>
      </c>
    </row>
    <row r="25" spans="1:1" s="294" customFormat="1" ht="24.95" customHeight="1">
      <c r="A25" s="446" t="s">
        <v>1034</v>
      </c>
    </row>
    <row r="26" spans="1:1" s="294" customFormat="1" ht="24.95" customHeight="1">
      <c r="A26" s="446" t="s">
        <v>1033</v>
      </c>
    </row>
    <row r="27" spans="1:1" s="295" customFormat="1" ht="24.95" customHeight="1">
      <c r="A27" s="446" t="s">
        <v>1023</v>
      </c>
    </row>
    <row r="28" spans="1:1" s="295" customFormat="1" ht="24.95" customHeight="1">
      <c r="A28" s="446" t="s">
        <v>1024</v>
      </c>
    </row>
    <row r="29" spans="1:1" s="295" customFormat="1" ht="24.95" customHeight="1">
      <c r="A29" s="446" t="s">
        <v>1025</v>
      </c>
    </row>
    <row r="30" spans="1:1" s="295" customFormat="1" ht="24.95" customHeight="1">
      <c r="A30" s="446" t="s">
        <v>697</v>
      </c>
    </row>
    <row r="31" spans="1:1" s="295" customFormat="1" ht="24.95" customHeight="1">
      <c r="A31" s="446" t="s">
        <v>1022</v>
      </c>
    </row>
    <row r="32" spans="1:1" s="295" customFormat="1" ht="24.95" customHeight="1" thickBot="1">
      <c r="A32" s="450" t="s">
        <v>1030</v>
      </c>
    </row>
    <row r="33" spans="1:1" ht="32.25" customHeight="1" thickBot="1">
      <c r="A33" s="454" t="s">
        <v>698</v>
      </c>
    </row>
    <row r="34" spans="1:1" ht="24.95" customHeight="1">
      <c r="A34" s="451" t="s">
        <v>1031</v>
      </c>
    </row>
    <row r="35" spans="1:1" ht="24.95" customHeight="1">
      <c r="A35" s="521" t="s">
        <v>1044</v>
      </c>
    </row>
    <row r="36" spans="1:1" ht="24.95" customHeight="1">
      <c r="A36" s="446" t="s">
        <v>1053</v>
      </c>
    </row>
    <row r="37" spans="1:1" ht="24.95" customHeight="1">
      <c r="A37" s="446" t="s">
        <v>6</v>
      </c>
    </row>
    <row r="38" spans="1:1" ht="24.95" customHeight="1">
      <c r="A38" s="446" t="s">
        <v>699</v>
      </c>
    </row>
    <row r="39" spans="1:1" ht="24.95" customHeight="1">
      <c r="A39" s="446" t="s">
        <v>1032</v>
      </c>
    </row>
    <row r="40" spans="1:1" ht="24.95" customHeight="1">
      <c r="A40" s="446" t="s">
        <v>7</v>
      </c>
    </row>
    <row r="41" spans="1:1" ht="24.95" customHeight="1">
      <c r="A41" s="452" t="s">
        <v>700</v>
      </c>
    </row>
    <row r="42" spans="1:1" ht="24.95" customHeight="1">
      <c r="A42" s="446" t="s">
        <v>1043</v>
      </c>
    </row>
    <row r="43" spans="1:1" ht="24.95" customHeight="1" thickBot="1">
      <c r="A43" s="453" t="s">
        <v>1042</v>
      </c>
    </row>
    <row r="44" spans="1:1" ht="24.95" customHeight="1">
      <c r="A44" s="455"/>
    </row>
    <row r="45" spans="1:1" ht="24.95" customHeight="1"/>
    <row r="46" spans="1:1" ht="24.95" customHeight="1"/>
    <row r="47" spans="1:1" ht="24.95" customHeight="1"/>
  </sheetData>
  <phoneticPr fontId="2" type="noConversion"/>
  <printOptions horizontalCentered="1"/>
  <pageMargins left="0.65" right="0.61" top="0.7" bottom="0.28999999999999998" header="0.39370078740157483" footer="0.39370078740157483"/>
  <pageSetup paperSize="9" scale="7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indexed="60"/>
    <pageSetUpPr fitToPage="1"/>
  </sheetPr>
  <dimension ref="A1:O39"/>
  <sheetViews>
    <sheetView view="pageBreakPreview" topLeftCell="A22" zoomScale="85" zoomScaleNormal="40" zoomScaleSheetLayoutView="85" workbookViewId="0">
      <selection activeCell="D56" sqref="D56"/>
    </sheetView>
  </sheetViews>
  <sheetFormatPr defaultColWidth="14.1640625" defaultRowHeight="13.5"/>
  <cols>
    <col min="1" max="1" width="4.1640625" style="227" customWidth="1"/>
    <col min="2" max="2" width="19" style="227" customWidth="1"/>
    <col min="3" max="3" width="27.6640625" style="227" customWidth="1"/>
    <col min="4" max="4" width="2.83203125" style="227" customWidth="1"/>
    <col min="5" max="5" width="9.6640625" style="227" customWidth="1"/>
    <col min="6" max="6" width="12.83203125" style="227" customWidth="1"/>
    <col min="7" max="7" width="16.1640625" style="227" customWidth="1"/>
    <col min="8" max="15" width="13.1640625" style="227" customWidth="1"/>
    <col min="16" max="16384" width="14.1640625" style="227"/>
  </cols>
  <sheetData>
    <row r="1" spans="1:15" ht="20.25">
      <c r="A1" s="463" t="s">
        <v>12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5"/>
    </row>
    <row r="2" spans="1:15">
      <c r="A2" s="466"/>
      <c r="B2" s="467"/>
      <c r="C2" s="467"/>
      <c r="D2" s="467"/>
      <c r="E2" s="467"/>
      <c r="F2" s="467"/>
      <c r="G2" s="468"/>
      <c r="H2" s="467"/>
      <c r="I2" s="467"/>
      <c r="J2" s="467"/>
      <c r="K2" s="467"/>
      <c r="L2" s="467"/>
      <c r="M2" s="467"/>
      <c r="N2" s="467"/>
      <c r="O2" s="469"/>
    </row>
    <row r="3" spans="1:15">
      <c r="A3" s="466"/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9"/>
    </row>
    <row r="4" spans="1:15">
      <c r="A4" s="466"/>
      <c r="B4" s="470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9"/>
    </row>
    <row r="5" spans="1:15">
      <c r="A5" s="466"/>
      <c r="B5" s="470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9"/>
    </row>
    <row r="6" spans="1:15">
      <c r="A6" s="466"/>
      <c r="B6" s="470"/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9"/>
    </row>
    <row r="7" spans="1:15">
      <c r="A7" s="466"/>
      <c r="B7" s="470"/>
      <c r="C7" s="467"/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O7" s="469"/>
    </row>
    <row r="8" spans="1:15" ht="18" customHeight="1">
      <c r="A8" s="466"/>
      <c r="B8" s="470"/>
      <c r="C8" s="467"/>
      <c r="D8" s="467"/>
      <c r="E8" s="467"/>
      <c r="F8" s="467"/>
      <c r="G8" s="467"/>
      <c r="H8" s="467"/>
      <c r="I8" s="467"/>
      <c r="J8" s="467"/>
      <c r="K8" s="467"/>
      <c r="L8" s="467"/>
      <c r="M8" s="467"/>
      <c r="N8" s="467"/>
      <c r="O8" s="469"/>
    </row>
    <row r="9" spans="1:15" ht="18" customHeight="1">
      <c r="A9" s="466"/>
      <c r="B9" s="470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9"/>
    </row>
    <row r="10" spans="1:15" ht="34.5" customHeight="1" thickBot="1">
      <c r="A10" s="466"/>
      <c r="B10" s="470"/>
      <c r="C10" s="467"/>
      <c r="D10" s="467"/>
      <c r="E10" s="467"/>
      <c r="F10" s="467"/>
      <c r="G10" s="467"/>
      <c r="H10" s="467"/>
      <c r="I10" s="467"/>
      <c r="J10" s="467"/>
      <c r="K10" s="467"/>
      <c r="L10" s="467"/>
      <c r="M10" s="467"/>
      <c r="N10" s="467"/>
      <c r="O10" s="469"/>
    </row>
    <row r="11" spans="1:15" ht="27" customHeight="1" thickBot="1">
      <c r="A11" s="466"/>
      <c r="B11" s="471" t="s">
        <v>1012</v>
      </c>
      <c r="C11" s="472" t="s">
        <v>1074</v>
      </c>
      <c r="D11" s="882" t="s">
        <v>1037</v>
      </c>
      <c r="E11" s="883"/>
      <c r="F11" s="883"/>
      <c r="G11" s="467"/>
      <c r="H11" s="467"/>
      <c r="I11" s="467"/>
      <c r="J11" s="467"/>
      <c r="K11" s="467"/>
      <c r="L11" s="467"/>
      <c r="M11" s="467"/>
      <c r="N11" s="467"/>
      <c r="O11" s="469"/>
    </row>
    <row r="12" spans="1:15" ht="15" customHeight="1" thickBot="1">
      <c r="A12" s="466"/>
      <c r="B12" s="467"/>
      <c r="C12" s="467"/>
      <c r="D12" s="467"/>
      <c r="E12" s="467"/>
      <c r="F12" s="467"/>
      <c r="G12" s="467"/>
      <c r="H12" s="467"/>
      <c r="I12" s="467"/>
      <c r="J12" s="467"/>
      <c r="K12" s="467"/>
      <c r="L12" s="467"/>
      <c r="M12" s="467"/>
      <c r="N12" s="467"/>
      <c r="O12" s="469"/>
    </row>
    <row r="13" spans="1:15" s="228" customFormat="1" ht="24.75" customHeight="1" thickBot="1">
      <c r="A13" s="473"/>
      <c r="B13" s="474" t="s">
        <v>677</v>
      </c>
      <c r="C13" s="475">
        <v>41820</v>
      </c>
      <c r="D13" s="476"/>
      <c r="E13" s="474" t="s">
        <v>676</v>
      </c>
      <c r="F13" s="477">
        <v>49</v>
      </c>
      <c r="G13" s="478"/>
      <c r="H13" s="478"/>
      <c r="I13" s="478"/>
      <c r="J13" s="478"/>
      <c r="K13" s="478"/>
      <c r="L13" s="478"/>
      <c r="M13" s="478"/>
      <c r="N13" s="478"/>
      <c r="O13" s="479"/>
    </row>
    <row r="14" spans="1:15" ht="8.25" customHeight="1" thickBot="1">
      <c r="A14" s="466"/>
      <c r="B14" s="467"/>
      <c r="C14" s="467"/>
      <c r="D14" s="467"/>
      <c r="E14" s="467"/>
      <c r="F14" s="467"/>
      <c r="G14" s="467"/>
      <c r="H14" s="467"/>
      <c r="I14" s="467"/>
      <c r="J14" s="467"/>
      <c r="K14" s="467"/>
      <c r="L14" s="467"/>
      <c r="M14" s="467"/>
      <c r="N14" s="467"/>
      <c r="O14" s="469"/>
    </row>
    <row r="15" spans="1:15" ht="22.5" customHeight="1" thickBot="1">
      <c r="A15" s="466"/>
      <c r="B15" s="474" t="s">
        <v>678</v>
      </c>
      <c r="C15" s="475">
        <v>41455</v>
      </c>
      <c r="D15" s="467"/>
      <c r="E15" s="474" t="s">
        <v>676</v>
      </c>
      <c r="F15" s="477">
        <v>48</v>
      </c>
      <c r="G15" s="467"/>
      <c r="H15" s="467"/>
      <c r="I15" s="467"/>
      <c r="J15" s="467"/>
      <c r="K15" s="467"/>
      <c r="L15" s="467"/>
      <c r="M15" s="467"/>
      <c r="N15" s="467"/>
      <c r="O15" s="469"/>
    </row>
    <row r="16" spans="1:15" ht="18" customHeight="1">
      <c r="A16" s="466"/>
      <c r="B16" s="480"/>
      <c r="C16" s="481" t="s">
        <v>1028</v>
      </c>
      <c r="D16" s="482"/>
      <c r="E16" s="482"/>
      <c r="F16" s="482"/>
      <c r="G16" s="467"/>
      <c r="H16" s="467"/>
      <c r="I16" s="467"/>
      <c r="J16" s="467"/>
      <c r="K16" s="467"/>
      <c r="L16" s="467"/>
      <c r="M16" s="467"/>
      <c r="N16" s="467"/>
      <c r="O16" s="469"/>
    </row>
    <row r="17" spans="1:15" ht="23.25" customHeight="1">
      <c r="A17" s="466"/>
      <c r="B17" s="480"/>
      <c r="C17" s="482"/>
      <c r="D17" s="482"/>
      <c r="E17" s="482"/>
      <c r="F17" s="482"/>
      <c r="G17" s="467"/>
      <c r="H17" s="467"/>
      <c r="I17" s="467"/>
      <c r="J17" s="467"/>
      <c r="K17" s="467"/>
      <c r="L17" s="467"/>
      <c r="M17" s="467"/>
      <c r="N17" s="467"/>
      <c r="O17" s="469"/>
    </row>
    <row r="18" spans="1:15" ht="18" customHeight="1">
      <c r="A18" s="466"/>
      <c r="B18" s="520" t="s">
        <v>679</v>
      </c>
      <c r="C18" s="482"/>
      <c r="D18" s="482"/>
      <c r="E18" s="482"/>
      <c r="F18" s="482"/>
      <c r="G18" s="467"/>
      <c r="H18" s="467"/>
      <c r="I18" s="467"/>
      <c r="J18" s="467"/>
      <c r="K18" s="467"/>
      <c r="L18" s="467"/>
      <c r="M18" s="467"/>
      <c r="N18" s="467"/>
      <c r="O18" s="469"/>
    </row>
    <row r="19" spans="1:15">
      <c r="A19" s="466"/>
      <c r="B19" s="467"/>
      <c r="C19" s="467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9"/>
    </row>
    <row r="20" spans="1:15" s="229" customFormat="1" ht="18.75" customHeight="1">
      <c r="A20" s="483"/>
      <c r="B20" s="484" t="s">
        <v>3</v>
      </c>
      <c r="C20" s="484"/>
      <c r="D20" s="484"/>
      <c r="E20" s="484"/>
      <c r="F20" s="484"/>
      <c r="G20" s="484"/>
      <c r="H20" s="484"/>
      <c r="I20" s="484"/>
      <c r="J20" s="484"/>
      <c r="K20" s="484"/>
      <c r="L20" s="484"/>
      <c r="M20" s="484"/>
      <c r="N20" s="484"/>
      <c r="O20" s="485"/>
    </row>
    <row r="21" spans="1:15" s="229" customFormat="1" ht="5.25" customHeight="1">
      <c r="A21" s="483"/>
      <c r="B21" s="484"/>
      <c r="C21" s="484"/>
      <c r="D21" s="484"/>
      <c r="E21" s="484"/>
      <c r="F21" s="484"/>
      <c r="G21" s="484"/>
      <c r="H21" s="484"/>
      <c r="I21" s="484"/>
      <c r="J21" s="484"/>
      <c r="K21" s="484"/>
      <c r="L21" s="484"/>
      <c r="M21" s="484"/>
      <c r="N21" s="484"/>
      <c r="O21" s="485"/>
    </row>
    <row r="22" spans="1:15" s="229" customFormat="1" ht="18.75" customHeight="1">
      <c r="A22" s="483"/>
      <c r="B22" s="484" t="s">
        <v>1038</v>
      </c>
      <c r="C22" s="484"/>
      <c r="D22" s="484"/>
      <c r="E22" s="484"/>
      <c r="F22" s="484"/>
      <c r="G22" s="484"/>
      <c r="H22" s="484"/>
      <c r="I22" s="484"/>
      <c r="J22" s="484"/>
      <c r="K22" s="484"/>
      <c r="L22" s="484"/>
      <c r="M22" s="484"/>
      <c r="N22" s="484"/>
      <c r="O22" s="485"/>
    </row>
    <row r="23" spans="1:15" s="229" customFormat="1" ht="7.5" customHeight="1">
      <c r="A23" s="483"/>
      <c r="B23" s="484"/>
      <c r="C23" s="484"/>
      <c r="D23" s="484"/>
      <c r="E23" s="484"/>
      <c r="F23" s="484"/>
      <c r="G23" s="484"/>
      <c r="H23" s="484"/>
      <c r="I23" s="484"/>
      <c r="J23" s="484"/>
      <c r="K23" s="484"/>
      <c r="L23" s="484"/>
      <c r="M23" s="484"/>
      <c r="N23" s="484"/>
      <c r="O23" s="485"/>
    </row>
    <row r="24" spans="1:15" s="229" customFormat="1" ht="18.75" customHeight="1">
      <c r="A24" s="483"/>
      <c r="B24" s="484" t="s">
        <v>1027</v>
      </c>
      <c r="C24" s="484"/>
      <c r="D24" s="484"/>
      <c r="E24" s="484"/>
      <c r="F24" s="484"/>
      <c r="G24" s="484"/>
      <c r="H24" s="484"/>
      <c r="I24" s="484"/>
      <c r="J24" s="484"/>
      <c r="K24" s="484"/>
      <c r="L24" s="484"/>
      <c r="M24" s="484"/>
      <c r="N24" s="484"/>
      <c r="O24" s="485"/>
    </row>
    <row r="25" spans="1:15" s="229" customFormat="1" ht="7.5" customHeight="1">
      <c r="A25" s="483"/>
      <c r="B25" s="484"/>
      <c r="C25" s="484"/>
      <c r="D25" s="484"/>
      <c r="E25" s="484"/>
      <c r="F25" s="484"/>
      <c r="G25" s="484"/>
      <c r="H25" s="484"/>
      <c r="I25" s="484"/>
      <c r="J25" s="484"/>
      <c r="K25" s="484"/>
      <c r="L25" s="484"/>
      <c r="M25" s="484"/>
      <c r="N25" s="484"/>
      <c r="O25" s="485"/>
    </row>
    <row r="26" spans="1:15" s="229" customFormat="1" ht="18.75" customHeight="1">
      <c r="A26" s="483"/>
      <c r="B26" s="484" t="s">
        <v>1039</v>
      </c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4"/>
      <c r="N26" s="484"/>
      <c r="O26" s="485"/>
    </row>
    <row r="27" spans="1:15" s="229" customFormat="1" ht="7.5" customHeight="1">
      <c r="A27" s="483"/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5"/>
    </row>
    <row r="28" spans="1:15" s="229" customFormat="1" ht="18.75" customHeight="1">
      <c r="A28" s="483"/>
      <c r="B28" s="484" t="s">
        <v>0</v>
      </c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5"/>
    </row>
    <row r="29" spans="1:15" s="229" customFormat="1" ht="18.75" customHeight="1">
      <c r="A29" s="483"/>
      <c r="B29" s="484" t="s">
        <v>681</v>
      </c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5"/>
    </row>
    <row r="30" spans="1:15" s="229" customFormat="1" ht="18.75" customHeight="1">
      <c r="A30" s="483"/>
      <c r="B30" s="484" t="s">
        <v>682</v>
      </c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5"/>
    </row>
    <row r="31" spans="1:15" s="229" customFormat="1" ht="7.5" customHeight="1">
      <c r="A31" s="483"/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5"/>
    </row>
    <row r="32" spans="1:15" s="229" customFormat="1" ht="18.75" customHeight="1">
      <c r="A32" s="483"/>
      <c r="B32" s="484" t="s">
        <v>1</v>
      </c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5"/>
    </row>
    <row r="33" spans="1:15" s="229" customFormat="1" ht="7.5" customHeight="1">
      <c r="A33" s="483"/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5"/>
    </row>
    <row r="34" spans="1:15">
      <c r="A34" s="466"/>
      <c r="B34" s="484" t="s">
        <v>2</v>
      </c>
      <c r="C34" s="484"/>
      <c r="D34" s="484"/>
      <c r="E34" s="484"/>
      <c r="F34" s="484"/>
      <c r="G34" s="484"/>
      <c r="H34" s="484"/>
      <c r="I34" s="484"/>
      <c r="J34" s="467"/>
      <c r="K34" s="467"/>
      <c r="L34" s="467"/>
      <c r="M34" s="467"/>
      <c r="N34" s="467"/>
      <c r="O34" s="469"/>
    </row>
    <row r="35" spans="1:15">
      <c r="A35" s="466"/>
      <c r="B35" s="484" t="s">
        <v>680</v>
      </c>
      <c r="C35" s="484"/>
      <c r="D35" s="484"/>
      <c r="E35" s="484"/>
      <c r="F35" s="484"/>
      <c r="G35" s="484"/>
      <c r="H35" s="484"/>
      <c r="I35" s="484"/>
      <c r="J35" s="467"/>
      <c r="K35" s="467"/>
      <c r="L35" s="467"/>
      <c r="M35" s="467"/>
      <c r="N35" s="467"/>
      <c r="O35" s="469"/>
    </row>
    <row r="36" spans="1:15">
      <c r="A36" s="466"/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9"/>
    </row>
    <row r="37" spans="1:15">
      <c r="A37" s="466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9"/>
    </row>
    <row r="38" spans="1:15" ht="14.25" thickBot="1">
      <c r="A38" s="457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9"/>
      <c r="N38" s="458"/>
      <c r="O38" s="460"/>
    </row>
    <row r="39" spans="1:15">
      <c r="A39" s="291"/>
      <c r="B39"/>
      <c r="C39"/>
      <c r="D39"/>
      <c r="E39"/>
      <c r="F39"/>
      <c r="G39"/>
      <c r="H39"/>
      <c r="I39"/>
      <c r="J39"/>
    </row>
  </sheetData>
  <mergeCells count="1">
    <mergeCell ref="D11:F11"/>
  </mergeCells>
  <phoneticPr fontId="2" type="noConversion"/>
  <pageMargins left="0.28999999999999998" right="0.17" top="1.0900000000000001" bottom="0.43307086614173229" header="0.51181102362204722" footer="0.39370078740157483"/>
  <pageSetup paperSize="9" scale="4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21" r:id="rId4" name="Opt2">
          <controlPr defaultSize="0" autoLine="0" r:id="rId5">
            <anchor moveWithCells="1">
              <from>
                <xdr:col>10</xdr:col>
                <xdr:colOff>581025</xdr:colOff>
                <xdr:row>12</xdr:row>
                <xdr:rowOff>57150</xdr:rowOff>
              </from>
              <to>
                <xdr:col>11</xdr:col>
                <xdr:colOff>390525</xdr:colOff>
                <xdr:row>12</xdr:row>
                <xdr:rowOff>276225</xdr:rowOff>
              </to>
            </anchor>
          </controlPr>
        </control>
      </mc:Choice>
      <mc:Fallback>
        <control shapeId="4121" r:id="rId4" name="Opt2"/>
      </mc:Fallback>
    </mc:AlternateContent>
    <mc:AlternateContent xmlns:mc="http://schemas.openxmlformats.org/markup-compatibility/2006">
      <mc:Choice Requires="x14">
        <control shapeId="4118" r:id="rId6" name="Opt1">
          <controlPr defaultSize="0" autoLine="0" autoPict="0" r:id="rId7">
            <anchor moveWithCells="1">
              <from>
                <xdr:col>10</xdr:col>
                <xdr:colOff>0</xdr:colOff>
                <xdr:row>12</xdr:row>
                <xdr:rowOff>57150</xdr:rowOff>
              </from>
              <to>
                <xdr:col>10</xdr:col>
                <xdr:colOff>561975</xdr:colOff>
                <xdr:row>12</xdr:row>
                <xdr:rowOff>276225</xdr:rowOff>
              </to>
            </anchor>
          </controlPr>
        </control>
      </mc:Choice>
      <mc:Fallback>
        <control shapeId="4118" r:id="rId6" name="Opt1"/>
      </mc:Fallback>
    </mc:AlternateContent>
    <mc:AlternateContent xmlns:mc="http://schemas.openxmlformats.org/markup-compatibility/2006">
      <mc:Choice Requires="x14">
        <control shapeId="4106" r:id="rId8" name="CommandButton5">
          <controlPr defaultSize="0" autoFill="0" autoLine="0" r:id="rId9">
            <anchor moveWithCells="1">
              <from>
                <xdr:col>13</xdr:col>
                <xdr:colOff>266700</xdr:colOff>
                <xdr:row>12</xdr:row>
                <xdr:rowOff>47625</xdr:rowOff>
              </from>
              <to>
                <xdr:col>14</xdr:col>
                <xdr:colOff>400050</xdr:colOff>
                <xdr:row>14</xdr:row>
                <xdr:rowOff>200025</xdr:rowOff>
              </to>
            </anchor>
          </controlPr>
        </control>
      </mc:Choice>
      <mc:Fallback>
        <control shapeId="4106" r:id="rId8" name="CommandButton5"/>
      </mc:Fallback>
    </mc:AlternateContent>
    <mc:AlternateContent xmlns:mc="http://schemas.openxmlformats.org/markup-compatibility/2006">
      <mc:Choice Requires="x14">
        <control shapeId="4100" r:id="rId10" name="Combo1">
          <controlPr defaultSize="0" autoLine="0" autoPict="0" r:id="rId11">
            <anchor moveWithCells="1">
              <from>
                <xdr:col>9</xdr:col>
                <xdr:colOff>66675</xdr:colOff>
                <xdr:row>13</xdr:row>
                <xdr:rowOff>38100</xdr:rowOff>
              </from>
              <to>
                <xdr:col>11</xdr:col>
                <xdr:colOff>371475</xdr:colOff>
                <xdr:row>14</xdr:row>
                <xdr:rowOff>276225</xdr:rowOff>
              </to>
            </anchor>
          </controlPr>
        </control>
      </mc:Choice>
      <mc:Fallback>
        <control shapeId="4100" r:id="rId10" name="Combo1"/>
      </mc:Fallback>
    </mc:AlternateContent>
    <mc:AlternateContent xmlns:mc="http://schemas.openxmlformats.org/markup-compatibility/2006">
      <mc:Choice Requires="x14">
        <control shapeId="4099" r:id="rId12" name="CommandButton2">
          <controlPr defaultSize="0" autoFill="0" autoLine="0" r:id="rId13">
            <anchor moveWithCells="1">
              <from>
                <xdr:col>7</xdr:col>
                <xdr:colOff>419100</xdr:colOff>
                <xdr:row>12</xdr:row>
                <xdr:rowOff>47625</xdr:rowOff>
              </from>
              <to>
                <xdr:col>8</xdr:col>
                <xdr:colOff>600075</xdr:colOff>
                <xdr:row>14</xdr:row>
                <xdr:rowOff>200025</xdr:rowOff>
              </to>
            </anchor>
          </controlPr>
        </control>
      </mc:Choice>
      <mc:Fallback>
        <control shapeId="4099" r:id="rId12" name="CommandButton2"/>
      </mc:Fallback>
    </mc:AlternateContent>
    <mc:AlternateContent xmlns:mc="http://schemas.openxmlformats.org/markup-compatibility/2006">
      <mc:Choice Requires="x14">
        <control shapeId="4098" r:id="rId14" name="CommandButton1">
          <controlPr defaultSize="0" autoFill="0" autoLine="0" autoPict="0" r:id="rId15">
            <anchor moveWithCells="1">
              <from>
                <xdr:col>11</xdr:col>
                <xdr:colOff>742950</xdr:colOff>
                <xdr:row>12</xdr:row>
                <xdr:rowOff>47625</xdr:rowOff>
              </from>
              <to>
                <xdr:col>13</xdr:col>
                <xdr:colOff>123825</xdr:colOff>
                <xdr:row>14</xdr:row>
                <xdr:rowOff>200025</xdr:rowOff>
              </to>
            </anchor>
          </controlPr>
        </control>
      </mc:Choice>
      <mc:Fallback>
        <control shapeId="4098" r:id="rId1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indexed="11"/>
  </sheetPr>
  <dimension ref="A1:AG60"/>
  <sheetViews>
    <sheetView showGridLines="0" showOutlineSymbols="0" view="pageBreakPreview" topLeftCell="A10" zoomScaleNormal="70" workbookViewId="0">
      <selection activeCell="K30" sqref="K30:V31"/>
    </sheetView>
  </sheetViews>
  <sheetFormatPr defaultColWidth="3.5" defaultRowHeight="20.100000000000001" customHeight="1"/>
  <cols>
    <col min="1" max="16384" width="3.5" style="422"/>
  </cols>
  <sheetData>
    <row r="1" spans="1:32" ht="20.100000000000001" customHeight="1">
      <c r="A1" s="434"/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40"/>
    </row>
    <row r="2" spans="1:32" ht="20.100000000000001" customHeight="1">
      <c r="A2" s="436"/>
      <c r="AF2" s="441"/>
    </row>
    <row r="3" spans="1:32" ht="20.100000000000001" customHeight="1">
      <c r="A3" s="436"/>
      <c r="AF3" s="441"/>
    </row>
    <row r="4" spans="1:32" ht="20.100000000000001" customHeight="1">
      <c r="A4" s="436"/>
      <c r="AF4" s="441"/>
    </row>
    <row r="5" spans="1:32" ht="20.100000000000001" customHeight="1">
      <c r="A5" s="888"/>
      <c r="B5" s="889"/>
      <c r="C5" s="889"/>
      <c r="D5" s="889"/>
      <c r="E5" s="889"/>
      <c r="F5" s="889"/>
      <c r="G5" s="437"/>
      <c r="H5" s="437"/>
      <c r="I5" s="437"/>
      <c r="AF5" s="441"/>
    </row>
    <row r="6" spans="1:32" ht="20.100000000000001" customHeight="1">
      <c r="A6" s="888"/>
      <c r="B6" s="889"/>
      <c r="C6" s="889"/>
      <c r="D6" s="889"/>
      <c r="E6" s="889"/>
      <c r="F6" s="889"/>
      <c r="G6" s="437"/>
      <c r="H6" s="437"/>
      <c r="AF6" s="441"/>
    </row>
    <row r="7" spans="1:32" ht="20.100000000000001" customHeight="1">
      <c r="A7" s="436"/>
      <c r="I7" s="891" t="s">
        <v>1013</v>
      </c>
      <c r="J7" s="891"/>
      <c r="K7" s="891"/>
      <c r="L7" s="891"/>
      <c r="M7" s="891"/>
      <c r="N7" s="891"/>
      <c r="O7" s="891"/>
      <c r="P7" s="891"/>
      <c r="Q7" s="891"/>
      <c r="R7" s="891"/>
      <c r="S7" s="891"/>
      <c r="T7" s="891"/>
      <c r="U7" s="891"/>
      <c r="V7" s="891"/>
      <c r="W7" s="891"/>
      <c r="X7" s="891"/>
      <c r="AF7" s="441"/>
    </row>
    <row r="8" spans="1:32" ht="9" customHeight="1">
      <c r="A8" s="436"/>
      <c r="I8" s="891"/>
      <c r="J8" s="891"/>
      <c r="K8" s="891"/>
      <c r="L8" s="891"/>
      <c r="M8" s="891"/>
      <c r="N8" s="891"/>
      <c r="O8" s="891"/>
      <c r="P8" s="891"/>
      <c r="Q8" s="891"/>
      <c r="R8" s="891"/>
      <c r="S8" s="891"/>
      <c r="T8" s="891"/>
      <c r="U8" s="891"/>
      <c r="V8" s="891"/>
      <c r="W8" s="891"/>
      <c r="X8" s="891"/>
      <c r="AF8" s="441"/>
    </row>
    <row r="9" spans="1:32" ht="27.75" customHeight="1" thickBot="1">
      <c r="A9" s="436"/>
      <c r="I9" s="892"/>
      <c r="J9" s="892"/>
      <c r="K9" s="892"/>
      <c r="L9" s="892"/>
      <c r="M9" s="892"/>
      <c r="N9" s="892"/>
      <c r="O9" s="892"/>
      <c r="P9" s="892"/>
      <c r="Q9" s="892"/>
      <c r="R9" s="892"/>
      <c r="S9" s="892"/>
      <c r="T9" s="892"/>
      <c r="U9" s="892"/>
      <c r="V9" s="892"/>
      <c r="W9" s="892"/>
      <c r="X9" s="892"/>
      <c r="AF9" s="441"/>
    </row>
    <row r="10" spans="1:32" ht="20.100000000000001" customHeight="1" thickTop="1">
      <c r="A10" s="436"/>
      <c r="J10" s="438"/>
      <c r="K10" s="893" t="s">
        <v>1011</v>
      </c>
      <c r="L10" s="893"/>
      <c r="M10" s="893"/>
      <c r="N10" s="893"/>
      <c r="O10" s="893"/>
      <c r="P10" s="884">
        <f>자료입력!C13</f>
        <v>41820</v>
      </c>
      <c r="Q10" s="885"/>
      <c r="R10" s="885"/>
      <c r="S10" s="885"/>
      <c r="T10" s="885"/>
      <c r="U10" s="885"/>
      <c r="V10" s="885"/>
      <c r="W10" s="438"/>
      <c r="AF10" s="441"/>
    </row>
    <row r="11" spans="1:32" ht="20.100000000000001" customHeight="1">
      <c r="A11" s="436"/>
      <c r="AF11" s="441"/>
    </row>
    <row r="12" spans="1:32" ht="20.100000000000001" customHeight="1">
      <c r="A12" s="436"/>
      <c r="AF12" s="441"/>
    </row>
    <row r="13" spans="1:32" ht="60.75" customHeight="1">
      <c r="A13" s="436"/>
      <c r="AF13" s="441"/>
    </row>
    <row r="14" spans="1:32" ht="39" customHeight="1">
      <c r="A14" s="436"/>
      <c r="AF14" s="441"/>
    </row>
    <row r="15" spans="1:32" ht="39" customHeight="1">
      <c r="A15" s="436"/>
      <c r="AF15" s="441"/>
    </row>
    <row r="16" spans="1:32" ht="26.25" customHeight="1">
      <c r="A16" s="436"/>
      <c r="AF16" s="441"/>
    </row>
    <row r="17" spans="1:32" ht="26.25" customHeight="1">
      <c r="A17" s="436"/>
      <c r="AF17" s="441"/>
    </row>
    <row r="18" spans="1:32" ht="26.25" customHeight="1">
      <c r="A18" s="436"/>
      <c r="AF18" s="441"/>
    </row>
    <row r="19" spans="1:32" ht="26.25" customHeight="1">
      <c r="A19" s="436"/>
      <c r="AF19" s="441"/>
    </row>
    <row r="20" spans="1:32" ht="39" customHeight="1">
      <c r="A20" s="436"/>
      <c r="AF20" s="441"/>
    </row>
    <row r="21" spans="1:32" ht="39" customHeight="1">
      <c r="A21" s="436"/>
      <c r="AF21" s="441"/>
    </row>
    <row r="22" spans="1:32" ht="39" customHeight="1">
      <c r="A22" s="436"/>
      <c r="AF22" s="441"/>
    </row>
    <row r="23" spans="1:32" ht="39" customHeight="1">
      <c r="A23" s="436"/>
      <c r="K23" s="890"/>
      <c r="L23" s="890"/>
      <c r="M23" s="890"/>
      <c r="N23" s="421"/>
      <c r="O23" s="426"/>
      <c r="P23" s="890"/>
      <c r="Q23" s="890"/>
      <c r="R23" s="421"/>
      <c r="S23" s="426"/>
      <c r="T23" s="890"/>
      <c r="U23" s="890"/>
      <c r="V23" s="421"/>
      <c r="AF23" s="441"/>
    </row>
    <row r="24" spans="1:32" ht="20.100000000000001" customHeight="1">
      <c r="A24" s="436"/>
      <c r="AF24" s="441"/>
    </row>
    <row r="25" spans="1:32" ht="20.100000000000001" customHeight="1">
      <c r="A25" s="436"/>
      <c r="AF25" s="441"/>
    </row>
    <row r="26" spans="1:32" ht="20.100000000000001" customHeight="1">
      <c r="A26" s="436"/>
      <c r="AF26" s="441"/>
    </row>
    <row r="27" spans="1:32" ht="20.100000000000001" customHeight="1">
      <c r="A27" s="436"/>
      <c r="AF27" s="441"/>
    </row>
    <row r="28" spans="1:32" ht="20.100000000000001" customHeight="1">
      <c r="A28" s="436"/>
      <c r="AF28" s="441"/>
    </row>
    <row r="29" spans="1:32" ht="20.100000000000001" customHeight="1">
      <c r="A29" s="436"/>
      <c r="AF29" s="441"/>
    </row>
    <row r="30" spans="1:32" ht="20.100000000000001" customHeight="1">
      <c r="A30" s="436"/>
      <c r="K30" s="887" t="str">
        <f>자료입력!C11&amp;자료입력!D11</f>
        <v>홍천축산업협동조합</v>
      </c>
      <c r="L30" s="887"/>
      <c r="M30" s="887"/>
      <c r="N30" s="887"/>
      <c r="O30" s="887"/>
      <c r="P30" s="887"/>
      <c r="Q30" s="887"/>
      <c r="R30" s="887"/>
      <c r="S30" s="887"/>
      <c r="T30" s="887"/>
      <c r="U30" s="887"/>
      <c r="V30" s="887"/>
      <c r="W30" s="439"/>
      <c r="X30" s="439"/>
      <c r="AF30" s="441"/>
    </row>
    <row r="31" spans="1:32" ht="20.100000000000001" customHeight="1">
      <c r="A31" s="436"/>
      <c r="K31" s="887"/>
      <c r="L31" s="887"/>
      <c r="M31" s="887"/>
      <c r="N31" s="887"/>
      <c r="O31" s="887"/>
      <c r="P31" s="887"/>
      <c r="Q31" s="887"/>
      <c r="R31" s="887"/>
      <c r="S31" s="887"/>
      <c r="T31" s="887"/>
      <c r="U31" s="887"/>
      <c r="V31" s="887"/>
      <c r="W31" s="439"/>
      <c r="X31" s="439"/>
      <c r="AF31" s="441"/>
    </row>
    <row r="32" spans="1:32" ht="20.100000000000001" customHeight="1">
      <c r="A32" s="436"/>
      <c r="K32" s="886"/>
      <c r="L32" s="886"/>
      <c r="M32" s="886"/>
      <c r="N32" s="886"/>
      <c r="O32" s="886"/>
      <c r="P32" s="886"/>
      <c r="Q32" s="886"/>
      <c r="R32" s="886"/>
      <c r="S32" s="886"/>
      <c r="T32" s="886"/>
      <c r="U32" s="886"/>
      <c r="V32" s="886"/>
      <c r="W32" s="886"/>
      <c r="X32" s="886"/>
      <c r="AF32" s="441"/>
    </row>
    <row r="33" spans="1:32" ht="20.100000000000001" customHeight="1">
      <c r="A33" s="436"/>
      <c r="K33" s="886"/>
      <c r="L33" s="886"/>
      <c r="M33" s="886"/>
      <c r="N33" s="886"/>
      <c r="O33" s="886"/>
      <c r="P33" s="886"/>
      <c r="Q33" s="886"/>
      <c r="R33" s="886"/>
      <c r="S33" s="886"/>
      <c r="T33" s="886"/>
      <c r="U33" s="886"/>
      <c r="V33" s="886"/>
      <c r="W33" s="886"/>
      <c r="X33" s="886"/>
      <c r="AF33" s="441"/>
    </row>
    <row r="34" spans="1:32" ht="20.100000000000001" customHeight="1">
      <c r="A34" s="436"/>
      <c r="AF34" s="441"/>
    </row>
    <row r="35" spans="1:32" ht="20.100000000000001" customHeight="1">
      <c r="A35" s="436"/>
      <c r="AF35" s="441"/>
    </row>
    <row r="36" spans="1:32" ht="20.100000000000001" customHeight="1" thickBot="1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3"/>
      <c r="T36" s="443"/>
      <c r="U36" s="443"/>
      <c r="V36" s="443"/>
      <c r="W36" s="443"/>
      <c r="X36" s="443"/>
      <c r="Y36" s="443"/>
      <c r="Z36" s="443"/>
      <c r="AA36" s="443"/>
      <c r="AB36" s="443"/>
      <c r="AC36" s="443"/>
      <c r="AD36" s="443"/>
      <c r="AE36" s="443"/>
      <c r="AF36" s="444"/>
    </row>
    <row r="37" spans="1:32" ht="20.100000000000001" customHeight="1" thickTop="1"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3"/>
      <c r="T37" s="423"/>
      <c r="U37" s="423"/>
      <c r="V37" s="423"/>
      <c r="W37" s="423"/>
      <c r="X37" s="423"/>
      <c r="Y37" s="423"/>
      <c r="Z37" s="423"/>
    </row>
    <row r="38" spans="1:32" ht="20.100000000000001" customHeight="1">
      <c r="G38" s="423"/>
      <c r="H38" s="423"/>
      <c r="I38" s="423"/>
      <c r="J38" s="423"/>
      <c r="K38" s="423"/>
      <c r="L38" s="423"/>
      <c r="M38" s="423"/>
      <c r="N38" s="423"/>
      <c r="O38" s="423"/>
      <c r="P38" s="423"/>
      <c r="Q38" s="423"/>
      <c r="R38" s="423"/>
      <c r="S38" s="423"/>
      <c r="T38" s="423"/>
      <c r="U38" s="423"/>
      <c r="V38" s="423"/>
      <c r="W38" s="423"/>
      <c r="X38" s="423"/>
      <c r="Y38" s="423"/>
      <c r="Z38" s="423"/>
    </row>
    <row r="39" spans="1:32" ht="20.100000000000001" customHeight="1">
      <c r="G39" s="423"/>
      <c r="H39" s="423"/>
      <c r="I39" s="423"/>
      <c r="J39" s="423"/>
      <c r="K39" s="423"/>
      <c r="L39" s="423"/>
      <c r="M39" s="423"/>
      <c r="N39" s="423"/>
      <c r="O39" s="423"/>
      <c r="P39" s="423"/>
      <c r="Q39" s="423"/>
      <c r="R39" s="423"/>
      <c r="S39" s="423"/>
      <c r="T39" s="423"/>
      <c r="U39" s="423"/>
      <c r="V39" s="423"/>
      <c r="W39" s="423"/>
      <c r="X39" s="423"/>
      <c r="Y39" s="423"/>
      <c r="Z39" s="423"/>
    </row>
    <row r="41" spans="1:32" ht="20.100000000000001" customHeight="1">
      <c r="K41" s="420"/>
      <c r="L41" s="420"/>
      <c r="M41" s="420"/>
      <c r="N41" s="420"/>
      <c r="O41" s="420"/>
      <c r="P41" s="420"/>
      <c r="Q41" s="420"/>
      <c r="R41" s="420"/>
      <c r="S41" s="420"/>
      <c r="T41" s="420"/>
      <c r="U41" s="420"/>
      <c r="V41" s="420"/>
      <c r="W41" s="420"/>
    </row>
    <row r="42" spans="1:32" ht="20.100000000000001" customHeight="1">
      <c r="K42" s="420"/>
      <c r="L42" s="420"/>
      <c r="M42" s="420"/>
      <c r="N42" s="420"/>
      <c r="O42" s="420"/>
      <c r="P42" s="420"/>
      <c r="Q42" s="420"/>
      <c r="R42" s="420"/>
      <c r="S42" s="420"/>
      <c r="T42" s="420"/>
      <c r="U42" s="420"/>
      <c r="V42" s="420"/>
      <c r="W42" s="420"/>
    </row>
    <row r="44" spans="1:32" ht="20.100000000000001" customHeight="1">
      <c r="A44" s="424"/>
      <c r="B44" s="424"/>
      <c r="C44" s="424"/>
      <c r="D44" s="425"/>
      <c r="E44" s="425"/>
      <c r="F44" s="425"/>
      <c r="H44" s="425"/>
      <c r="J44" s="425"/>
      <c r="Z44" s="424"/>
      <c r="AA44" s="424"/>
      <c r="AB44" s="424"/>
      <c r="AC44" s="424"/>
      <c r="AD44" s="424"/>
      <c r="AE44" s="424"/>
      <c r="AF44" s="424"/>
    </row>
    <row r="45" spans="1:32" ht="20.100000000000001" customHeight="1">
      <c r="A45" s="424"/>
      <c r="B45" s="424"/>
      <c r="C45" s="424"/>
      <c r="D45" s="425"/>
      <c r="E45" s="425"/>
      <c r="F45" s="425"/>
      <c r="G45" s="425"/>
      <c r="H45" s="425"/>
      <c r="I45" s="425"/>
      <c r="J45" s="425"/>
      <c r="K45" s="425"/>
      <c r="Z45" s="424"/>
      <c r="AA45" s="424"/>
      <c r="AB45" s="424"/>
      <c r="AC45" s="424"/>
      <c r="AD45" s="424"/>
      <c r="AE45" s="424"/>
      <c r="AF45" s="424"/>
    </row>
    <row r="46" spans="1:32" ht="20.100000000000001" customHeight="1">
      <c r="A46" s="424"/>
      <c r="B46" s="424"/>
      <c r="C46" s="424"/>
      <c r="D46" s="425"/>
    </row>
    <row r="48" spans="1:32" ht="20.100000000000001" customHeight="1">
      <c r="A48" s="426"/>
    </row>
    <row r="50" spans="1:33" ht="20.100000000000001" customHeight="1">
      <c r="A50" s="427"/>
      <c r="B50" s="427"/>
      <c r="C50" s="427"/>
      <c r="D50" s="421"/>
      <c r="E50" s="426"/>
    </row>
    <row r="51" spans="1:33" ht="20.100000000000001" customHeight="1">
      <c r="A51" s="421"/>
      <c r="B51" s="421"/>
      <c r="C51" s="421"/>
      <c r="D51" s="421"/>
      <c r="E51" s="421"/>
      <c r="F51" s="428"/>
      <c r="G51" s="428"/>
      <c r="H51" s="428"/>
      <c r="I51" s="428"/>
      <c r="J51" s="428"/>
      <c r="K51" s="428"/>
      <c r="L51" s="426"/>
    </row>
    <row r="53" spans="1:33" ht="20.100000000000001" customHeight="1">
      <c r="A53" s="429"/>
      <c r="B53" s="426"/>
      <c r="Z53" s="430"/>
      <c r="AA53" s="430"/>
      <c r="AB53" s="430"/>
      <c r="AC53" s="430"/>
      <c r="AD53" s="430"/>
      <c r="AE53" s="430"/>
      <c r="AF53" s="430"/>
    </row>
    <row r="54" spans="1:33" ht="20.100000000000001" customHeight="1">
      <c r="A54" s="427"/>
      <c r="B54" s="427"/>
      <c r="C54" s="427"/>
      <c r="D54" s="427"/>
      <c r="E54" s="427"/>
      <c r="F54" s="427"/>
      <c r="G54" s="427"/>
      <c r="H54" s="427"/>
      <c r="I54" s="427"/>
      <c r="J54" s="427"/>
      <c r="K54" s="427"/>
      <c r="L54" s="427"/>
      <c r="M54" s="427"/>
      <c r="N54" s="427"/>
      <c r="O54" s="427"/>
      <c r="P54" s="427"/>
      <c r="Q54" s="427"/>
      <c r="R54" s="427"/>
      <c r="S54" s="427"/>
      <c r="T54" s="427"/>
      <c r="U54" s="421"/>
      <c r="V54" s="421"/>
      <c r="W54" s="421"/>
      <c r="X54" s="421"/>
      <c r="Y54" s="421"/>
      <c r="Z54" s="421"/>
      <c r="AA54" s="421"/>
      <c r="AB54" s="427"/>
      <c r="AC54" s="427"/>
      <c r="AD54" s="427"/>
      <c r="AE54" s="427"/>
      <c r="AF54" s="427"/>
      <c r="AG54" s="431"/>
    </row>
    <row r="55" spans="1:33" ht="20.100000000000001" customHeight="1">
      <c r="A55" s="424"/>
      <c r="B55" s="424"/>
      <c r="C55" s="424"/>
      <c r="D55" s="424"/>
      <c r="E55" s="424"/>
      <c r="F55" s="424"/>
      <c r="G55" s="424"/>
      <c r="H55" s="424"/>
      <c r="I55" s="424"/>
      <c r="J55" s="424"/>
      <c r="K55" s="424"/>
      <c r="L55" s="425"/>
      <c r="M55" s="425"/>
      <c r="N55" s="425"/>
      <c r="O55" s="425"/>
      <c r="P55" s="425"/>
      <c r="Q55" s="425"/>
      <c r="R55" s="425"/>
      <c r="S55" s="425"/>
      <c r="T55" s="425"/>
      <c r="U55" s="424"/>
      <c r="V55" s="424"/>
      <c r="W55" s="424"/>
      <c r="X55" s="432"/>
      <c r="Y55" s="432"/>
      <c r="Z55" s="432"/>
      <c r="AA55" s="432"/>
      <c r="AB55" s="432"/>
      <c r="AC55" s="432"/>
      <c r="AD55" s="432"/>
      <c r="AE55" s="432"/>
      <c r="AF55" s="432"/>
      <c r="AG55" s="431"/>
    </row>
    <row r="56" spans="1:33" ht="20.100000000000001" customHeight="1">
      <c r="A56" s="424"/>
      <c r="B56" s="424"/>
      <c r="C56" s="424"/>
      <c r="D56" s="424"/>
      <c r="E56" s="424"/>
      <c r="F56" s="424"/>
      <c r="G56" s="424"/>
      <c r="H56" s="424"/>
      <c r="I56" s="424"/>
      <c r="J56" s="424"/>
      <c r="K56" s="424"/>
      <c r="L56" s="425"/>
      <c r="M56" s="425"/>
      <c r="N56" s="425"/>
      <c r="O56" s="425"/>
      <c r="P56" s="425"/>
      <c r="Q56" s="425"/>
      <c r="R56" s="425"/>
      <c r="S56" s="425"/>
      <c r="T56" s="425"/>
      <c r="U56" s="424"/>
      <c r="V56" s="424"/>
      <c r="W56" s="424"/>
      <c r="X56" s="432"/>
      <c r="Y56" s="432"/>
      <c r="Z56" s="432"/>
      <c r="AA56" s="432"/>
      <c r="AB56" s="432"/>
      <c r="AC56" s="432"/>
      <c r="AD56" s="432"/>
      <c r="AE56" s="432"/>
      <c r="AF56" s="432"/>
      <c r="AG56" s="431"/>
    </row>
    <row r="57" spans="1:33" ht="20.100000000000001" customHeight="1">
      <c r="A57" s="421"/>
      <c r="B57" s="421"/>
      <c r="C57" s="421"/>
      <c r="D57" s="421"/>
      <c r="E57" s="421"/>
      <c r="F57" s="421"/>
      <c r="G57" s="421"/>
      <c r="H57" s="421"/>
      <c r="I57" s="421"/>
      <c r="J57" s="421"/>
      <c r="K57" s="421"/>
      <c r="L57" s="421"/>
      <c r="M57" s="421"/>
      <c r="N57" s="421"/>
      <c r="O57" s="421"/>
      <c r="P57" s="421"/>
      <c r="Q57" s="421"/>
      <c r="R57" s="421"/>
      <c r="S57" s="421"/>
      <c r="T57" s="421"/>
      <c r="U57" s="421"/>
      <c r="V57" s="421"/>
      <c r="W57" s="421"/>
      <c r="X57" s="421"/>
      <c r="Y57" s="421"/>
      <c r="Z57" s="421"/>
      <c r="AA57" s="421"/>
      <c r="AB57" s="428"/>
      <c r="AC57" s="421"/>
      <c r="AD57" s="421"/>
      <c r="AE57" s="421"/>
      <c r="AF57" s="421"/>
    </row>
    <row r="59" spans="1:33" ht="20.100000000000001" customHeight="1">
      <c r="A59" s="425"/>
    </row>
    <row r="60" spans="1:33" ht="20.100000000000001" customHeight="1">
      <c r="A60" s="433"/>
      <c r="B60" s="424"/>
      <c r="C60" s="424"/>
      <c r="D60" s="424"/>
      <c r="E60" s="424"/>
      <c r="F60" s="424"/>
      <c r="G60" s="425"/>
      <c r="H60" s="425"/>
    </row>
  </sheetData>
  <mergeCells count="9">
    <mergeCell ref="P10:V10"/>
    <mergeCell ref="K32:X33"/>
    <mergeCell ref="K30:V31"/>
    <mergeCell ref="A5:F6"/>
    <mergeCell ref="K23:M23"/>
    <mergeCell ref="P23:Q23"/>
    <mergeCell ref="T23:U23"/>
    <mergeCell ref="I7:X9"/>
    <mergeCell ref="K10:O10"/>
  </mergeCells>
  <phoneticPr fontId="2" type="noConversion"/>
  <pageMargins left="0.75" right="0.75" top="1" bottom="1" header="0.5" footer="0.5"/>
  <pageSetup paperSize="9" scale="7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6">
    <tabColor indexed="12"/>
    <pageSetUpPr fitToPage="1"/>
  </sheetPr>
  <dimension ref="A1:H133"/>
  <sheetViews>
    <sheetView showGridLines="0" showZeros="0" tabSelected="1" view="pageBreakPreview" zoomScaleNormal="100" zoomScaleSheetLayoutView="100" workbookViewId="0">
      <pane xSplit="2" ySplit="7" topLeftCell="C113" activePane="bottomRight" state="frozen"/>
      <selection activeCell="G13" sqref="G13"/>
      <selection pane="topRight" activeCell="G13" sqref="G13"/>
      <selection pane="bottomLeft" activeCell="G13" sqref="G13"/>
      <selection pane="bottomRight" activeCell="C126" sqref="C126"/>
    </sheetView>
  </sheetViews>
  <sheetFormatPr defaultColWidth="11.33203125" defaultRowHeight="11.25" customHeight="1"/>
  <cols>
    <col min="1" max="1" width="4.33203125" style="4" customWidth="1"/>
    <col min="2" max="2" width="28" style="4" customWidth="1"/>
    <col min="3" max="4" width="23" style="4" customWidth="1"/>
    <col min="5" max="5" width="4.6640625" style="4" customWidth="1"/>
    <col min="6" max="6" width="26.5" style="4" customWidth="1"/>
    <col min="7" max="8" width="23" style="4" customWidth="1"/>
    <col min="9" max="9" width="32" style="4" customWidth="1"/>
    <col min="10" max="16384" width="11.33203125" style="4"/>
  </cols>
  <sheetData>
    <row r="1" spans="1:8" ht="30" customHeight="1">
      <c r="A1" s="909" t="s">
        <v>48</v>
      </c>
      <c r="B1" s="909"/>
      <c r="C1" s="909"/>
      <c r="D1" s="909"/>
      <c r="E1" s="909"/>
      <c r="F1" s="909"/>
      <c r="G1" s="909"/>
      <c r="H1" s="909"/>
    </row>
    <row r="2" spans="1:8" s="5" customFormat="1" ht="11.25" customHeight="1">
      <c r="A2" s="910" t="str">
        <f>"제 ( "&amp;자료입력!F13&amp;" )기 "&amp;YEAR(자료입력!C13)&amp;"년 "&amp;MONTH(자료입력!C13)&amp;"월 "&amp;DAY(자료입력!C13)&amp;"일 현재"</f>
        <v>제 ( 49 )기 2014년 6월 30일 현재</v>
      </c>
      <c r="B2" s="910"/>
      <c r="C2" s="910"/>
      <c r="D2" s="910"/>
      <c r="E2" s="910"/>
      <c r="F2" s="910"/>
      <c r="G2" s="910"/>
      <c r="H2" s="910"/>
    </row>
    <row r="3" spans="1:8" s="5" customFormat="1" ht="11.25" customHeight="1">
      <c r="A3" s="910" t="str">
        <f>"제 ( "&amp;자료입력!F15&amp;" )기 "&amp;YEAR(자료입력!C15)&amp;"년 "&amp;MONTH(자료입력!C15)&amp;"월 "&amp;DAY(자료입력!C15)&amp;"일 현재"</f>
        <v>제 ( 48 )기 2013년 6월 30일 현재</v>
      </c>
      <c r="B3" s="910"/>
      <c r="C3" s="910"/>
      <c r="D3" s="910"/>
      <c r="E3" s="910"/>
      <c r="F3" s="910"/>
      <c r="G3" s="910"/>
      <c r="H3" s="910"/>
    </row>
    <row r="4" spans="1:8" s="5" customFormat="1" ht="11.25" customHeight="1">
      <c r="A4" s="3"/>
      <c r="B4" s="3"/>
      <c r="C4" s="3"/>
      <c r="D4" s="3"/>
      <c r="E4" s="3"/>
      <c r="F4" s="3"/>
      <c r="G4" s="3"/>
      <c r="H4" s="3"/>
    </row>
    <row r="5" spans="1:8" s="5" customFormat="1" ht="15.75" customHeight="1" thickBot="1">
      <c r="A5" s="913" t="s">
        <v>458</v>
      </c>
      <c r="B5" s="913"/>
      <c r="H5" s="221" t="s">
        <v>9</v>
      </c>
    </row>
    <row r="6" spans="1:8" s="5" customFormat="1" ht="18" customHeight="1">
      <c r="A6" s="911" t="s">
        <v>15</v>
      </c>
      <c r="B6" s="912"/>
      <c r="C6" s="330" t="str">
        <f>"제"&amp;" "&amp;자료입력!F13&amp;" "&amp;"(당)기"</f>
        <v>제 49 (당)기</v>
      </c>
      <c r="D6" s="331" t="str">
        <f>"제"&amp;" "&amp;자료입력!F15&amp;" "&amp;"(전)기"</f>
        <v>제 48 (전)기</v>
      </c>
      <c r="E6" s="914" t="s">
        <v>16</v>
      </c>
      <c r="F6" s="912"/>
      <c r="G6" s="330" t="str">
        <f>C6</f>
        <v>제 49 (당)기</v>
      </c>
      <c r="H6" s="332" t="str">
        <f>D6</f>
        <v>제 48 (전)기</v>
      </c>
    </row>
    <row r="7" spans="1:8" s="5" customFormat="1" ht="18" customHeight="1">
      <c r="A7" s="908" t="s">
        <v>299</v>
      </c>
      <c r="B7" s="906"/>
      <c r="C7" s="51" t="s">
        <v>300</v>
      </c>
      <c r="D7" s="319" t="s">
        <v>300</v>
      </c>
      <c r="E7" s="905" t="s">
        <v>299</v>
      </c>
      <c r="F7" s="906"/>
      <c r="G7" s="51" t="s">
        <v>23</v>
      </c>
      <c r="H7" s="333" t="s">
        <v>300</v>
      </c>
    </row>
    <row r="8" spans="1:8" s="5" customFormat="1" ht="17.25" customHeight="1">
      <c r="A8" s="907" t="s">
        <v>301</v>
      </c>
      <c r="B8" s="900"/>
      <c r="C8" s="523">
        <f>SUM(C9:C11,C14,C16,C18:C19,C22,C24,C26:C31,C34,C36,C38:C44,C47,C50,C51)-SUM(C12:C13,C15,C17,C23,C25,C32:C33,C35,C37,C45:C46,C48,C49,C20:C21)</f>
        <v>17580564</v>
      </c>
      <c r="D8" s="524">
        <f>SUM(D9:D11,D14,D16,D18:D19,D22,D24,D26:D31,D34,D36,D38:D44,D47,D50,D51)-SUM(D12:D13,D15,D17,D23,D25,D32:D33,D35,D37,D45:D46,D48,D49,D20:D21)</f>
        <v>18089474</v>
      </c>
      <c r="E8" s="897" t="s">
        <v>302</v>
      </c>
      <c r="F8" s="900"/>
      <c r="G8" s="539">
        <f>SUM(G9:G15,G17:G19,G21:G39)-SUM(G16,G20)</f>
        <v>14584504</v>
      </c>
      <c r="H8" s="547">
        <f>SUM(H9:H15,H17:H19,H21:H39)-SUM(H16,H20)</f>
        <v>14244309</v>
      </c>
    </row>
    <row r="9" spans="1:8" s="5" customFormat="1" ht="17.25" customHeight="1">
      <c r="A9" s="412">
        <v>1</v>
      </c>
      <c r="B9" s="52" t="s">
        <v>303</v>
      </c>
      <c r="C9" s="525">
        <f>'2.신용(FP)'!D9+'2.신용(FP)'!D10+'3.일반(FP)'!D9</f>
        <v>1071372</v>
      </c>
      <c r="D9" s="526">
        <f>'2.신용(FP)'!E9+'2.신용(FP)'!E10+'3.일반(FP)'!E9</f>
        <v>703465</v>
      </c>
      <c r="E9" s="53">
        <v>1</v>
      </c>
      <c r="F9" s="52" t="s">
        <v>304</v>
      </c>
      <c r="G9" s="548">
        <f>'3.일반(FP)'!I8</f>
        <v>382292</v>
      </c>
      <c r="H9" s="549">
        <f>'3.일반(FP)'!J8</f>
        <v>375301</v>
      </c>
    </row>
    <row r="10" spans="1:8" s="5" customFormat="1" ht="17.25" customHeight="1">
      <c r="A10" s="405">
        <v>2</v>
      </c>
      <c r="B10" s="54" t="s">
        <v>799</v>
      </c>
      <c r="C10" s="527">
        <f>'2.신용(FP)'!D20+'3.일반(FP)'!D11</f>
        <v>0</v>
      </c>
      <c r="D10" s="528">
        <f>'2.신용(FP)'!E20+'3.일반(FP)'!E11</f>
        <v>0</v>
      </c>
      <c r="E10" s="55">
        <v>2</v>
      </c>
      <c r="F10" s="54" t="s">
        <v>305</v>
      </c>
      <c r="G10" s="550">
        <f>'3.일반(FP)'!I9</f>
        <v>3597</v>
      </c>
      <c r="H10" s="551">
        <f>'3.일반(FP)'!J9</f>
        <v>9055</v>
      </c>
    </row>
    <row r="11" spans="1:8" s="5" customFormat="1" ht="17.25" customHeight="1">
      <c r="A11" s="405">
        <v>3</v>
      </c>
      <c r="B11" s="54" t="s">
        <v>306</v>
      </c>
      <c r="C11" s="527">
        <f>'3.일반(FP)'!D12</f>
        <v>6506476</v>
      </c>
      <c r="D11" s="528">
        <f>'3.일반(FP)'!E12</f>
        <v>7257946</v>
      </c>
      <c r="E11" s="55">
        <v>3</v>
      </c>
      <c r="F11" s="54" t="s">
        <v>307</v>
      </c>
      <c r="G11" s="550">
        <f>'3.일반(FP)'!I10</f>
        <v>2216742</v>
      </c>
      <c r="H11" s="551">
        <f>'3.일반(FP)'!J10</f>
        <v>1167311</v>
      </c>
    </row>
    <row r="12" spans="1:8" s="5" customFormat="1" ht="17.25" customHeight="1">
      <c r="A12" s="405"/>
      <c r="B12" s="56" t="s">
        <v>308</v>
      </c>
      <c r="C12" s="527">
        <f>'3.일반(FP)'!D13</f>
        <v>470457</v>
      </c>
      <c r="D12" s="528">
        <f>'3.일반(FP)'!E13</f>
        <v>206183</v>
      </c>
      <c r="E12" s="55">
        <v>4</v>
      </c>
      <c r="F12" s="54" t="s">
        <v>83</v>
      </c>
      <c r="G12" s="550">
        <f>'3.일반(FP)'!I11</f>
        <v>0</v>
      </c>
      <c r="H12" s="551">
        <f>'3.일반(FP)'!J11</f>
        <v>0</v>
      </c>
    </row>
    <row r="13" spans="1:8" s="5" customFormat="1" ht="17.25" customHeight="1">
      <c r="A13" s="357"/>
      <c r="B13" s="56" t="s">
        <v>801</v>
      </c>
      <c r="C13" s="527">
        <f>'3.일반(FP)'!D14</f>
        <v>0</v>
      </c>
      <c r="D13" s="528">
        <f>'3.일반(FP)'!E14</f>
        <v>0</v>
      </c>
      <c r="E13" s="55">
        <v>5</v>
      </c>
      <c r="F13" s="54" t="s">
        <v>310</v>
      </c>
      <c r="G13" s="550">
        <f>'3.일반(FP)'!I12</f>
        <v>13045</v>
      </c>
      <c r="H13" s="551">
        <f>'3.일반(FP)'!J12</f>
        <v>18726</v>
      </c>
    </row>
    <row r="14" spans="1:8" s="5" customFormat="1" ht="17.25" customHeight="1">
      <c r="A14" s="405">
        <v>4</v>
      </c>
      <c r="B14" s="54" t="s">
        <v>309</v>
      </c>
      <c r="C14" s="527">
        <f>SUM('3.일반(FP)'!D39,'3.일반(FP)'!D41,'3.일반(FP)'!D43,'3.일반(FP)'!D45:D46,'3.일반(FP)'!D48:D50)</f>
        <v>820757</v>
      </c>
      <c r="D14" s="529">
        <f>SUM('3.일반(FP)'!E39,'3.일반(FP)'!E41,'3.일반(FP)'!E43,'3.일반(FP)'!E45:E46,'3.일반(FP)'!E48:E50)</f>
        <v>784596</v>
      </c>
      <c r="E14" s="55">
        <v>6</v>
      </c>
      <c r="F14" s="54" t="s">
        <v>311</v>
      </c>
      <c r="G14" s="550">
        <f>'2.신용(FP)'!I47+'3.일반(FP)'!I13</f>
        <v>45068</v>
      </c>
      <c r="H14" s="551">
        <f>'2.신용(FP)'!J47+'3.일반(FP)'!J13</f>
        <v>51619</v>
      </c>
    </row>
    <row r="15" spans="1:8" s="5" customFormat="1" ht="17.25" customHeight="1">
      <c r="A15" s="405"/>
      <c r="B15" s="56" t="s">
        <v>251</v>
      </c>
      <c r="C15" s="527">
        <f>'3.일반(FP)'!D40+'3.일반(FP)'!D42+'3.일반(FP)'!D44+'3.일반(FP)'!D47+'3.일반(FP)'!D51+'3.일반(FP)'!D55</f>
        <v>0</v>
      </c>
      <c r="D15" s="528">
        <f>'3.일반(FP)'!E40+'3.일반(FP)'!E42+'3.일반(FP)'!E44+'3.일반(FP)'!E47+'3.일반(FP)'!E51+'3.일반(FP)'!E55</f>
        <v>0</v>
      </c>
      <c r="E15" s="55">
        <v>7</v>
      </c>
      <c r="F15" s="54" t="s">
        <v>313</v>
      </c>
      <c r="G15" s="550">
        <f>'3.일반(FP)'!I14</f>
        <v>7980000</v>
      </c>
      <c r="H15" s="551">
        <f>'3.일반(FP)'!J14</f>
        <v>7970000</v>
      </c>
    </row>
    <row r="16" spans="1:8" s="5" customFormat="1" ht="17.25" customHeight="1">
      <c r="A16" s="405">
        <v>5</v>
      </c>
      <c r="B16" s="54" t="s">
        <v>255</v>
      </c>
      <c r="C16" s="527">
        <f>'2.신용(FP)'!D135</f>
        <v>239853</v>
      </c>
      <c r="D16" s="528">
        <f>'2.신용(FP)'!E135</f>
        <v>224249</v>
      </c>
      <c r="E16" s="55"/>
      <c r="F16" s="56" t="s">
        <v>459</v>
      </c>
      <c r="G16" s="550">
        <f>'3.일반(FP)'!I15</f>
        <v>0</v>
      </c>
      <c r="H16" s="551">
        <f>'3.일반(FP)'!J15</f>
        <v>0</v>
      </c>
    </row>
    <row r="17" spans="1:8" s="5" customFormat="1" ht="17.25" customHeight="1">
      <c r="A17" s="405"/>
      <c r="B17" s="56" t="s">
        <v>32</v>
      </c>
      <c r="C17" s="527">
        <f>'2.신용(FP)'!D136</f>
        <v>69622</v>
      </c>
      <c r="D17" s="528">
        <f>'2.신용(FP)'!E136</f>
        <v>75764</v>
      </c>
      <c r="E17" s="55">
        <v>8</v>
      </c>
      <c r="F17" s="54" t="s">
        <v>315</v>
      </c>
      <c r="G17" s="550">
        <f>'2.신용(FP)'!I35+'3.일반(FP)'!I16</f>
        <v>2049105</v>
      </c>
      <c r="H17" s="551">
        <f>'2.신용(FP)'!J35+'3.일반(FP)'!J16</f>
        <v>2435186</v>
      </c>
    </row>
    <row r="18" spans="1:8" s="5" customFormat="1" ht="17.25" customHeight="1">
      <c r="A18" s="405">
        <v>6</v>
      </c>
      <c r="B18" s="54" t="s">
        <v>312</v>
      </c>
      <c r="C18" s="527">
        <f>'2.신용(FP)'!D148+'3.일반(FP)'!D34</f>
        <v>0</v>
      </c>
      <c r="D18" s="528">
        <f>'2.신용(FP)'!E148+'3.일반(FP)'!E34</f>
        <v>0</v>
      </c>
      <c r="E18" s="55">
        <v>9</v>
      </c>
      <c r="F18" s="54" t="s">
        <v>317</v>
      </c>
      <c r="G18" s="550">
        <f>'2.신용(FP)'!I36+'3.일반(FP)'!I17</f>
        <v>1165182</v>
      </c>
      <c r="H18" s="551">
        <f>'2.신용(FP)'!J36+'3.일반(FP)'!J17</f>
        <v>1448396</v>
      </c>
    </row>
    <row r="19" spans="1:8" s="5" customFormat="1" ht="17.25" customHeight="1">
      <c r="A19" s="405">
        <v>7</v>
      </c>
      <c r="B19" s="54" t="s">
        <v>56</v>
      </c>
      <c r="C19" s="527">
        <f>'3.일반(FP)'!D53+'3.일반(FP)'!D54+'3.일반(FP)'!D57+'3.일반(FP)'!D58</f>
        <v>503312</v>
      </c>
      <c r="D19" s="529">
        <f>'3.일반(FP)'!E53+'3.일반(FP)'!E54+'3.일반(FP)'!E57+'3.일반(FP)'!E58</f>
        <v>380742</v>
      </c>
      <c r="E19" s="55">
        <v>10</v>
      </c>
      <c r="F19" s="54" t="s">
        <v>318</v>
      </c>
      <c r="G19" s="550">
        <f>'2.신용(FP)'!I39+'3.일반(FP)'!I18</f>
        <v>366844</v>
      </c>
      <c r="H19" s="551">
        <f>'2.신용(FP)'!J39+'3.일반(FP)'!J18</f>
        <v>516547</v>
      </c>
    </row>
    <row r="20" spans="1:8" s="5" customFormat="1" ht="17.25" customHeight="1">
      <c r="A20" s="405"/>
      <c r="B20" s="68" t="s">
        <v>599</v>
      </c>
      <c r="C20" s="527">
        <f>'3.일반(FP)'!D55</f>
        <v>0</v>
      </c>
      <c r="D20" s="528">
        <f>'3.일반(FP)'!E55</f>
        <v>0</v>
      </c>
      <c r="E20" s="55"/>
      <c r="F20" s="56" t="s">
        <v>801</v>
      </c>
      <c r="G20" s="550">
        <f>'2.신용(FP)'!I40</f>
        <v>0</v>
      </c>
      <c r="H20" s="551">
        <f>'2.신용(FP)'!J40</f>
        <v>0</v>
      </c>
    </row>
    <row r="21" spans="1:8" s="5" customFormat="1" ht="17.25" customHeight="1">
      <c r="A21" s="405"/>
      <c r="B21" s="257" t="s">
        <v>598</v>
      </c>
      <c r="C21" s="527">
        <f>'3.일반(FP)'!D56</f>
        <v>0</v>
      </c>
      <c r="D21" s="528">
        <f>'3.일반(FP)'!E56</f>
        <v>0</v>
      </c>
      <c r="E21" s="55">
        <v>11</v>
      </c>
      <c r="F21" s="54" t="s">
        <v>320</v>
      </c>
      <c r="G21" s="550">
        <f>'3.일반(FP)'!I19</f>
        <v>55</v>
      </c>
      <c r="H21" s="551">
        <f>'3.일반(FP)'!J19</f>
        <v>0</v>
      </c>
    </row>
    <row r="22" spans="1:8" s="5" customFormat="1" ht="17.25" customHeight="1">
      <c r="A22" s="405">
        <v>8</v>
      </c>
      <c r="B22" s="54" t="s">
        <v>314</v>
      </c>
      <c r="C22" s="527">
        <f>'3.일반(FP)'!D15</f>
        <v>0</v>
      </c>
      <c r="D22" s="528">
        <f>'3.일반(FP)'!E15</f>
        <v>0</v>
      </c>
      <c r="E22" s="55">
        <v>12</v>
      </c>
      <c r="F22" s="54" t="s">
        <v>670</v>
      </c>
      <c r="G22" s="550">
        <f>'3.일반(FP)'!I20</f>
        <v>0</v>
      </c>
      <c r="H22" s="551">
        <f>'3.일반(FP)'!J20</f>
        <v>0</v>
      </c>
    </row>
    <row r="23" spans="1:8" s="5" customFormat="1" ht="17.25" customHeight="1">
      <c r="A23" s="405"/>
      <c r="B23" s="56" t="s">
        <v>308</v>
      </c>
      <c r="C23" s="527">
        <f>'3.일반(FP)'!D16</f>
        <v>0</v>
      </c>
      <c r="D23" s="528">
        <f>'3.일반(FP)'!E16</f>
        <v>0</v>
      </c>
      <c r="E23" s="55">
        <v>13</v>
      </c>
      <c r="F23" s="54" t="s">
        <v>322</v>
      </c>
      <c r="G23" s="550">
        <f>'3.일반(FP)'!I21</f>
        <v>0</v>
      </c>
      <c r="H23" s="551">
        <f>'3.일반(FP)'!J21</f>
        <v>0</v>
      </c>
    </row>
    <row r="24" spans="1:8" s="5" customFormat="1" ht="17.25" customHeight="1">
      <c r="A24" s="405">
        <v>9</v>
      </c>
      <c r="B24" s="54" t="s">
        <v>316</v>
      </c>
      <c r="C24" s="527">
        <f>'3.일반(FP)'!D17</f>
        <v>6039049</v>
      </c>
      <c r="D24" s="528">
        <f>'3.일반(FP)'!E17</f>
        <v>6529657</v>
      </c>
      <c r="E24" s="55">
        <v>14</v>
      </c>
      <c r="F24" s="54" t="s">
        <v>84</v>
      </c>
      <c r="G24" s="550">
        <f>'3.일반(FP)'!I22</f>
        <v>0</v>
      </c>
      <c r="H24" s="551">
        <f>'3.일반(FP)'!J22</f>
        <v>0</v>
      </c>
    </row>
    <row r="25" spans="1:8" s="5" customFormat="1" ht="17.25" customHeight="1">
      <c r="A25" s="405"/>
      <c r="B25" s="56" t="s">
        <v>308</v>
      </c>
      <c r="C25" s="527">
        <f>'3.일반(FP)'!D18</f>
        <v>0</v>
      </c>
      <c r="D25" s="528">
        <f>'3.일반(FP)'!E18</f>
        <v>0</v>
      </c>
      <c r="E25" s="55">
        <v>15</v>
      </c>
      <c r="F25" s="54" t="s">
        <v>36</v>
      </c>
      <c r="G25" s="550">
        <f>'3.일반(FP)'!I23</f>
        <v>0</v>
      </c>
      <c r="H25" s="551">
        <f>'3.일반(FP)'!J23</f>
        <v>0</v>
      </c>
    </row>
    <row r="26" spans="1:8" s="5" customFormat="1" ht="17.25" customHeight="1">
      <c r="A26" s="405">
        <v>10</v>
      </c>
      <c r="B26" s="54" t="s">
        <v>35</v>
      </c>
      <c r="C26" s="527">
        <f>'3.일반(FP)'!D19</f>
        <v>0</v>
      </c>
      <c r="D26" s="528">
        <f>'3.일반(FP)'!E19</f>
        <v>0</v>
      </c>
      <c r="E26" s="55">
        <v>16</v>
      </c>
      <c r="F26" s="54" t="s">
        <v>326</v>
      </c>
      <c r="G26" s="550">
        <f>'2.신용(FP)'!I41+'3.일반(FP)'!I24</f>
        <v>36439</v>
      </c>
      <c r="H26" s="551">
        <f>'2.신용(FP)'!J41+'3.일반(FP)'!J24</f>
        <v>40623</v>
      </c>
    </row>
    <row r="27" spans="1:8" s="5" customFormat="1" ht="17.25" customHeight="1">
      <c r="A27" s="405">
        <v>11</v>
      </c>
      <c r="B27" s="54" t="s">
        <v>319</v>
      </c>
      <c r="C27" s="527">
        <f>'2.신용(FP)'!D147+'3.일반(FP)'!D20</f>
        <v>73610</v>
      </c>
      <c r="D27" s="528">
        <f>'2.신용(FP)'!E147+'3.일반(FP)'!E20</f>
        <v>71022</v>
      </c>
      <c r="E27" s="55">
        <v>17</v>
      </c>
      <c r="F27" s="54" t="s">
        <v>327</v>
      </c>
      <c r="G27" s="550">
        <f>'2.신용(FP)'!I42+'3.일반(FP)'!I25</f>
        <v>0</v>
      </c>
      <c r="H27" s="551">
        <f>'2.신용(FP)'!J42+'3.일반(FP)'!J25</f>
        <v>0</v>
      </c>
    </row>
    <row r="28" spans="1:8" s="5" customFormat="1" ht="17.25" customHeight="1">
      <c r="A28" s="405">
        <v>12</v>
      </c>
      <c r="B28" s="54" t="s">
        <v>321</v>
      </c>
      <c r="C28" s="527">
        <f>'2.신용(FP)'!D145+'3.일반(FP)'!D21</f>
        <v>0</v>
      </c>
      <c r="D28" s="528">
        <f>'2.신용(FP)'!E145+'3.일반(FP)'!E21</f>
        <v>3892</v>
      </c>
      <c r="E28" s="55">
        <v>18</v>
      </c>
      <c r="F28" s="54" t="s">
        <v>312</v>
      </c>
      <c r="G28" s="550">
        <f>'2.신용(FP)'!I51+'3.일반(FP)'!I26</f>
        <v>0</v>
      </c>
      <c r="H28" s="551">
        <f>'2.신용(FP)'!J51+'3.일반(FP)'!J26</f>
        <v>0</v>
      </c>
    </row>
    <row r="29" spans="1:8" s="5" customFormat="1" ht="17.25" customHeight="1">
      <c r="A29" s="405">
        <v>13</v>
      </c>
      <c r="B29" s="54" t="s">
        <v>323</v>
      </c>
      <c r="C29" s="527">
        <f>'2.신용(FP)'!D143+'3.일반(FP)'!D22</f>
        <v>2590116</v>
      </c>
      <c r="D29" s="528">
        <f>'2.신용(FP)'!E143+'3.일반(FP)'!E22</f>
        <v>2138132</v>
      </c>
      <c r="E29" s="55">
        <v>19</v>
      </c>
      <c r="F29" s="54" t="s">
        <v>331</v>
      </c>
      <c r="G29" s="550">
        <f>'2.신용(FP)'!I32</f>
        <v>0</v>
      </c>
      <c r="H29" s="551">
        <f>'2.신용(FP)'!J32</f>
        <v>0</v>
      </c>
    </row>
    <row r="30" spans="1:8" s="5" customFormat="1" ht="17.25" customHeight="1">
      <c r="A30" s="405">
        <v>14</v>
      </c>
      <c r="B30" s="54" t="s">
        <v>324</v>
      </c>
      <c r="C30" s="527">
        <f>'2.신용(FP)'!D144+'3.일반(FP)'!D23</f>
        <v>0</v>
      </c>
      <c r="D30" s="528">
        <f>'2.신용(FP)'!E144+'3.일반(FP)'!E23</f>
        <v>0</v>
      </c>
      <c r="E30" s="55">
        <v>20</v>
      </c>
      <c r="F30" s="54" t="s">
        <v>333</v>
      </c>
      <c r="G30" s="550">
        <f>'2.신용(FP)'!I33</f>
        <v>46525</v>
      </c>
      <c r="H30" s="551">
        <f>'2.신용(FP)'!J33</f>
        <v>1634</v>
      </c>
    </row>
    <row r="31" spans="1:8" s="5" customFormat="1" ht="17.25" customHeight="1">
      <c r="A31" s="405">
        <v>15</v>
      </c>
      <c r="B31" s="54" t="s">
        <v>325</v>
      </c>
      <c r="C31" s="527">
        <f>'2.신용(FP)'!D138+'3.일반(FP)'!D24</f>
        <v>12300</v>
      </c>
      <c r="D31" s="528">
        <f>'2.신용(FP)'!E138+'3.일반(FP)'!E24</f>
        <v>28104</v>
      </c>
      <c r="E31" s="55">
        <v>21</v>
      </c>
      <c r="F31" s="54" t="s">
        <v>335</v>
      </c>
      <c r="G31" s="550">
        <f>'2.신용(FP)'!I34</f>
        <v>0</v>
      </c>
      <c r="H31" s="551">
        <f>'2.신용(FP)'!J34</f>
        <v>0</v>
      </c>
    </row>
    <row r="32" spans="1:8" s="5" customFormat="1" ht="17.25" customHeight="1">
      <c r="A32" s="405"/>
      <c r="B32" s="56" t="s">
        <v>308</v>
      </c>
      <c r="C32" s="527">
        <f>'2.신용(FP)'!D139+'3.일반(FP)'!D25</f>
        <v>0</v>
      </c>
      <c r="D32" s="528">
        <f>'2.신용(FP)'!E139+'3.일반(FP)'!E25</f>
        <v>0</v>
      </c>
      <c r="E32" s="55">
        <v>22</v>
      </c>
      <c r="F32" s="54" t="s">
        <v>337</v>
      </c>
      <c r="G32" s="550">
        <f>'2.신용(FP)'!I37</f>
        <v>0</v>
      </c>
      <c r="H32" s="551">
        <f>'2.신용(FP)'!J37</f>
        <v>0</v>
      </c>
    </row>
    <row r="33" spans="1:8" s="5" customFormat="1" ht="17.25" customHeight="1">
      <c r="A33" s="405"/>
      <c r="B33" s="56" t="s">
        <v>801</v>
      </c>
      <c r="C33" s="527">
        <f>'2.신용(FP)'!D140</f>
        <v>0</v>
      </c>
      <c r="D33" s="528">
        <f>'2.신용(FP)'!E140</f>
        <v>0</v>
      </c>
      <c r="E33" s="55">
        <v>23</v>
      </c>
      <c r="F33" s="54" t="s">
        <v>601</v>
      </c>
      <c r="G33" s="550">
        <f>'2.신용(FP)'!I38</f>
        <v>139477</v>
      </c>
      <c r="H33" s="551">
        <f>'2.신용(FP)'!J38</f>
        <v>67326</v>
      </c>
    </row>
    <row r="34" spans="1:8" s="5" customFormat="1" ht="17.25" customHeight="1">
      <c r="A34" s="405">
        <v>16</v>
      </c>
      <c r="B34" s="54" t="s">
        <v>328</v>
      </c>
      <c r="C34" s="527">
        <f>'3.일반(FP)'!D26</f>
        <v>0</v>
      </c>
      <c r="D34" s="528">
        <f>'3.일반(FP)'!E26</f>
        <v>0</v>
      </c>
      <c r="E34" s="55">
        <v>24</v>
      </c>
      <c r="F34" s="54" t="s">
        <v>223</v>
      </c>
      <c r="G34" s="550">
        <f>'2.신용(FP)'!I48</f>
        <v>456</v>
      </c>
      <c r="H34" s="551">
        <f>'2.신용(FP)'!J48</f>
        <v>0</v>
      </c>
    </row>
    <row r="35" spans="1:8" s="5" customFormat="1" ht="17.25" customHeight="1">
      <c r="A35" s="405"/>
      <c r="B35" s="56" t="s">
        <v>308</v>
      </c>
      <c r="C35" s="527">
        <f>'3.일반(FP)'!D27</f>
        <v>0</v>
      </c>
      <c r="D35" s="528">
        <f>'3.일반(FP)'!E27</f>
        <v>0</v>
      </c>
      <c r="E35" s="57">
        <v>25</v>
      </c>
      <c r="F35" s="54" t="s">
        <v>50</v>
      </c>
      <c r="G35" s="552">
        <f>'2.신용(FP)'!I52</f>
        <v>0</v>
      </c>
      <c r="H35" s="553">
        <f>'2.신용(FP)'!J52</f>
        <v>0</v>
      </c>
    </row>
    <row r="36" spans="1:8" s="5" customFormat="1" ht="17.25" customHeight="1">
      <c r="A36" s="405">
        <v>17</v>
      </c>
      <c r="B36" s="54" t="s">
        <v>329</v>
      </c>
      <c r="C36" s="527">
        <f>'3.일반(FP)'!D28</f>
        <v>0</v>
      </c>
      <c r="D36" s="528">
        <f>'3.일반(FP)'!E28</f>
        <v>0</v>
      </c>
      <c r="E36" s="57">
        <v>26</v>
      </c>
      <c r="F36" s="58" t="s">
        <v>685</v>
      </c>
      <c r="G36" s="552">
        <f>'2.신용(FP)'!I50</f>
        <v>0</v>
      </c>
      <c r="H36" s="553">
        <f>'2.신용(FP)'!J50</f>
        <v>0</v>
      </c>
    </row>
    <row r="37" spans="1:8" s="5" customFormat="1" ht="17.25" customHeight="1">
      <c r="A37" s="405"/>
      <c r="B37" s="56" t="s">
        <v>308</v>
      </c>
      <c r="C37" s="527">
        <f>'3.일반(FP)'!D29</f>
        <v>0</v>
      </c>
      <c r="D37" s="528">
        <f>'3.일반(FP)'!E29</f>
        <v>0</v>
      </c>
      <c r="E37" s="57">
        <v>27</v>
      </c>
      <c r="F37" s="58" t="s">
        <v>298</v>
      </c>
      <c r="G37" s="552">
        <f>'2.신용(FP)'!I53+'3.일반(FP)'!I27</f>
        <v>139677</v>
      </c>
      <c r="H37" s="553">
        <f>'2.신용(FP)'!J53+'3.일반(FP)'!J27</f>
        <v>141846</v>
      </c>
    </row>
    <row r="38" spans="1:8" s="5" customFormat="1" ht="17.25" customHeight="1">
      <c r="A38" s="405">
        <v>18</v>
      </c>
      <c r="B38" s="54" t="s">
        <v>330</v>
      </c>
      <c r="C38" s="527">
        <f>'2.신용(FP)'!D132</f>
        <v>0</v>
      </c>
      <c r="D38" s="528">
        <f>'2.신용(FP)'!E132</f>
        <v>0</v>
      </c>
      <c r="E38" s="57">
        <v>28</v>
      </c>
      <c r="F38" s="90" t="s">
        <v>100</v>
      </c>
      <c r="G38" s="550">
        <f>'2.신용(FP)'!I54</f>
        <v>0</v>
      </c>
      <c r="H38" s="551">
        <f>'2.신용(FP)'!J54</f>
        <v>739</v>
      </c>
    </row>
    <row r="39" spans="1:8" s="5" customFormat="1" ht="17.25" customHeight="1">
      <c r="A39" s="405">
        <v>19</v>
      </c>
      <c r="B39" s="54" t="s">
        <v>332</v>
      </c>
      <c r="C39" s="527">
        <f>'2.신용(FP)'!D133</f>
        <v>0</v>
      </c>
      <c r="D39" s="528">
        <f>'2.신용(FP)'!E133</f>
        <v>0</v>
      </c>
      <c r="E39" s="57">
        <v>29</v>
      </c>
      <c r="F39" s="90" t="s">
        <v>25</v>
      </c>
      <c r="G39" s="554">
        <f>'2.신용(FP)'!I55+'3.일반(FP)'!I55</f>
        <v>0</v>
      </c>
      <c r="H39" s="555">
        <f>'2.신용(FP)'!J55+'3.일반(FP)'!J55</f>
        <v>0</v>
      </c>
    </row>
    <row r="40" spans="1:8" s="5" customFormat="1" ht="17.25" customHeight="1">
      <c r="A40" s="405">
        <v>20</v>
      </c>
      <c r="B40" s="239" t="s">
        <v>334</v>
      </c>
      <c r="C40" s="527">
        <f>'2.신용(FP)'!D134</f>
        <v>0</v>
      </c>
      <c r="D40" s="528">
        <f>'2.신용(FP)'!E134</f>
        <v>0</v>
      </c>
      <c r="E40" s="903" t="s">
        <v>257</v>
      </c>
      <c r="F40" s="904"/>
      <c r="G40" s="539">
        <f>SUM(G41:G43)</f>
        <v>141798138</v>
      </c>
      <c r="H40" s="547">
        <f>SUM(H41:H43)</f>
        <v>134934294</v>
      </c>
    </row>
    <row r="41" spans="1:8" s="5" customFormat="1" ht="17.25" customHeight="1">
      <c r="A41" s="405">
        <v>21</v>
      </c>
      <c r="B41" s="54" t="s">
        <v>336</v>
      </c>
      <c r="C41" s="527">
        <f>'2.신용(FP)'!D146</f>
        <v>359</v>
      </c>
      <c r="D41" s="528">
        <f>'2.신용(FP)'!E146</f>
        <v>359</v>
      </c>
      <c r="E41" s="53">
        <v>1</v>
      </c>
      <c r="F41" s="52" t="s">
        <v>604</v>
      </c>
      <c r="G41" s="548">
        <f>'2.신용(FP)'!I9</f>
        <v>17231091</v>
      </c>
      <c r="H41" s="549">
        <f>'2.신용(FP)'!J9</f>
        <v>15465313</v>
      </c>
    </row>
    <row r="42" spans="1:8" s="5" customFormat="1" ht="17.25" customHeight="1">
      <c r="A42" s="405">
        <v>22</v>
      </c>
      <c r="B42" s="54" t="s">
        <v>669</v>
      </c>
      <c r="C42" s="527">
        <f>'3.일반(FP)'!D30</f>
        <v>0</v>
      </c>
      <c r="D42" s="528">
        <f>'3.일반(FP)'!E30</f>
        <v>0</v>
      </c>
      <c r="E42" s="55">
        <v>2</v>
      </c>
      <c r="F42" s="54" t="s">
        <v>606</v>
      </c>
      <c r="G42" s="550">
        <f>'2.신용(FP)'!I12</f>
        <v>124552091</v>
      </c>
      <c r="H42" s="551">
        <f>'2.신용(FP)'!J12</f>
        <v>119447516</v>
      </c>
    </row>
    <row r="43" spans="1:8" s="5" customFormat="1" ht="17.25" customHeight="1">
      <c r="A43" s="405">
        <v>23</v>
      </c>
      <c r="B43" s="54" t="s">
        <v>49</v>
      </c>
      <c r="C43" s="527">
        <f>'2.신용(FP)'!D150</f>
        <v>0</v>
      </c>
      <c r="D43" s="529">
        <f>'2.신용(FP)'!E150</f>
        <v>0</v>
      </c>
      <c r="E43" s="57">
        <v>3</v>
      </c>
      <c r="F43" s="58" t="s">
        <v>608</v>
      </c>
      <c r="G43" s="552">
        <f>'2.신용(FP)'!I23</f>
        <v>14956</v>
      </c>
      <c r="H43" s="553">
        <f>'2.신용(FP)'!J23</f>
        <v>21465</v>
      </c>
    </row>
    <row r="44" spans="1:8" s="5" customFormat="1" ht="17.25" customHeight="1">
      <c r="A44" s="405">
        <v>24</v>
      </c>
      <c r="B44" s="54" t="s">
        <v>798</v>
      </c>
      <c r="C44" s="527">
        <f>'3.일반(FP)'!D31</f>
        <v>25</v>
      </c>
      <c r="D44" s="528">
        <f>'3.일반(FP)'!E31</f>
        <v>33</v>
      </c>
      <c r="E44" s="900" t="s">
        <v>258</v>
      </c>
      <c r="F44" s="900"/>
      <c r="G44" s="539">
        <f>SUM(G45,G47:G51)-SUM(G46)</f>
        <v>39821594</v>
      </c>
      <c r="H44" s="547">
        <f>SUM(H45,H47:H51)-SUM(H46)</f>
        <v>34896672</v>
      </c>
    </row>
    <row r="45" spans="1:8" s="5" customFormat="1" ht="17.25" customHeight="1">
      <c r="A45" s="405"/>
      <c r="B45" s="56" t="s">
        <v>460</v>
      </c>
      <c r="C45" s="527">
        <f>'3.일반(FP)'!D32</f>
        <v>3359</v>
      </c>
      <c r="D45" s="528">
        <f>'3.일반(FP)'!E32</f>
        <v>148359</v>
      </c>
      <c r="E45" s="53">
        <v>1</v>
      </c>
      <c r="F45" s="52" t="s">
        <v>610</v>
      </c>
      <c r="G45" s="556">
        <f>'2.신용(FP)'!I25</f>
        <v>0</v>
      </c>
      <c r="H45" s="549">
        <f>'2.신용(FP)'!J25</f>
        <v>0</v>
      </c>
    </row>
    <row r="46" spans="1:8" s="5" customFormat="1" ht="17.25" customHeight="1">
      <c r="A46" s="405"/>
      <c r="B46" s="56" t="s">
        <v>461</v>
      </c>
      <c r="C46" s="527">
        <f>'3.일반(FP)'!D33</f>
        <v>0</v>
      </c>
      <c r="D46" s="528">
        <f>'3.일반(FP)'!E33</f>
        <v>0</v>
      </c>
      <c r="E46" s="55"/>
      <c r="F46" s="56" t="s">
        <v>461</v>
      </c>
      <c r="G46" s="557">
        <f>'2.신용(FP)'!I26</f>
        <v>0</v>
      </c>
      <c r="H46" s="551">
        <f>'2.신용(FP)'!J26</f>
        <v>0</v>
      </c>
    </row>
    <row r="47" spans="1:8" s="5" customFormat="1" ht="17.25" customHeight="1">
      <c r="A47" s="406">
        <v>25</v>
      </c>
      <c r="B47" s="58" t="s">
        <v>462</v>
      </c>
      <c r="C47" s="530">
        <f>'2.신용(FP)'!D151+'3.일반(FP)'!D35</f>
        <v>255873</v>
      </c>
      <c r="D47" s="531">
        <f>'2.신용(FP)'!E151+'3.일반(FP)'!E35</f>
        <v>386683</v>
      </c>
      <c r="E47" s="55">
        <v>2</v>
      </c>
      <c r="F47" s="54" t="s">
        <v>612</v>
      </c>
      <c r="G47" s="557">
        <f>'2.신용(FP)'!I27</f>
        <v>39778556</v>
      </c>
      <c r="H47" s="551">
        <f>'2.신용(FP)'!J27</f>
        <v>34874673</v>
      </c>
    </row>
    <row r="48" spans="1:8" s="5" customFormat="1" ht="17.25" customHeight="1">
      <c r="A48" s="406"/>
      <c r="B48" s="56" t="s">
        <v>61</v>
      </c>
      <c r="C48" s="530">
        <f>'2.신용(FP)'!D153+'3.일반(FP)'!D36</f>
        <v>0</v>
      </c>
      <c r="D48" s="531">
        <f>'2.신용(FP)'!E153+'3.일반(FP)'!E36</f>
        <v>0</v>
      </c>
      <c r="E48" s="55">
        <v>3</v>
      </c>
      <c r="F48" s="54" t="s">
        <v>463</v>
      </c>
      <c r="G48" s="557">
        <f>SUM('3.일반(FP)'!I29:I32)</f>
        <v>0</v>
      </c>
      <c r="H48" s="558">
        <f>SUM('3.일반(FP)'!J29:J32)</f>
        <v>0</v>
      </c>
    </row>
    <row r="49" spans="1:8" s="5" customFormat="1" ht="17.25" customHeight="1">
      <c r="A49" s="406"/>
      <c r="B49" s="56" t="s">
        <v>460</v>
      </c>
      <c r="C49" s="530">
        <f>'2.신용(FP)'!D152+'3.일반(FP)'!D37</f>
        <v>0</v>
      </c>
      <c r="D49" s="531">
        <f>'2.신용(FP)'!E152+'3.일반(FP)'!E37</f>
        <v>0</v>
      </c>
      <c r="E49" s="57">
        <v>4</v>
      </c>
      <c r="F49" s="58" t="s">
        <v>47</v>
      </c>
      <c r="G49" s="559">
        <f>'2.신용(FP)'!I28</f>
        <v>43038</v>
      </c>
      <c r="H49" s="560">
        <f>'2.신용(FP)'!J28</f>
        <v>0</v>
      </c>
    </row>
    <row r="50" spans="1:8" s="5" customFormat="1" ht="17.25" customHeight="1">
      <c r="A50" s="406">
        <v>26</v>
      </c>
      <c r="B50" s="58" t="s">
        <v>96</v>
      </c>
      <c r="C50" s="530">
        <f>'2.신용(FP)'!D154</f>
        <v>10900</v>
      </c>
      <c r="D50" s="531">
        <f>'2.신용(FP)'!E154</f>
        <v>10900</v>
      </c>
      <c r="E50" s="57">
        <v>5</v>
      </c>
      <c r="F50" s="58" t="s">
        <v>615</v>
      </c>
      <c r="G50" s="557">
        <f>'2.신용(FP)'!I29</f>
        <v>0</v>
      </c>
      <c r="H50" s="551">
        <f>'2.신용(FP)'!J29</f>
        <v>0</v>
      </c>
    </row>
    <row r="51" spans="1:8" s="5" customFormat="1" ht="17.25" customHeight="1">
      <c r="A51" s="406">
        <v>27</v>
      </c>
      <c r="B51" s="58" t="s">
        <v>24</v>
      </c>
      <c r="C51" s="530">
        <f>'2.신용(FP)'!D155+'3.일반(FP)'!D114</f>
        <v>0</v>
      </c>
      <c r="D51" s="531">
        <f>'2.신용(FP)'!E155+'3.일반(FP)'!E114</f>
        <v>0</v>
      </c>
      <c r="E51" s="57">
        <v>6</v>
      </c>
      <c r="F51" s="90" t="s">
        <v>101</v>
      </c>
      <c r="G51" s="561">
        <f>'2.신용(FP)'!I30</f>
        <v>0</v>
      </c>
      <c r="H51" s="562">
        <f>'2.신용(FP)'!J30</f>
        <v>21999</v>
      </c>
    </row>
    <row r="52" spans="1:8" s="5" customFormat="1" ht="17.25" customHeight="1">
      <c r="A52" s="896" t="s">
        <v>464</v>
      </c>
      <c r="B52" s="897"/>
      <c r="C52" s="523">
        <f>SUM(C53:C56)</f>
        <v>40080995</v>
      </c>
      <c r="D52" s="524">
        <f>SUM(D53:D56)</f>
        <v>31663989</v>
      </c>
      <c r="E52" s="901" t="s">
        <v>55</v>
      </c>
      <c r="F52" s="897"/>
      <c r="G52" s="539">
        <f>SUM(G53:G56)</f>
        <v>0</v>
      </c>
      <c r="H52" s="547">
        <f>SUM(H53:H56)</f>
        <v>0</v>
      </c>
    </row>
    <row r="53" spans="1:8" s="5" customFormat="1" ht="17.25" customHeight="1">
      <c r="A53" s="412">
        <v>1</v>
      </c>
      <c r="B53" s="52" t="s">
        <v>603</v>
      </c>
      <c r="C53" s="525">
        <f>IF(ISERROR(VLOOKUP(111100,'잔액(신용)'!$B$5:$C$1005,2,0)),0,VLOOKUP(111100,'잔액(신용)'!$B$5:$C$1005,2,0))+IF(ISERROR(VLOOKUP(111100,'잔액(신용)'!$E$5:$F$1005,2,0)),0,VLOOKUP(111100,'잔액(신용)'!$E$5:$F$1005,2,0))+IF(ISERROR(VLOOKUP(210501,'잔액(일반)'!$B$5:$C$1005,2,0)),0,VLOOKUP(210501,'잔액(일반)'!$B$5:$C$1005,2,0))+IF(ISERROR(VLOOKUP(210501,'잔액(일반)'!$E$5:$F$1005,2,0)),0,VLOOKUP(210501,'잔액(일반)'!$E$5:$F$1005,2,0))</f>
        <v>40080995</v>
      </c>
      <c r="D53" s="526">
        <f>IF(ISERROR(VLOOKUP(111100,'잔액(신용전기)'!$B$5:$C$1005,2,0)),0,VLOOKUP(111100,'잔액(신용전기)'!$B$5:$C$1005,2,0))+IF(ISERROR(VLOOKUP(111100,'잔액(신용전기)'!$E$5:$F$1005,2,0)),0,VLOOKUP(111100,'잔액(신용전기)'!$E$5:$F$1005,2,0))+IF(ISERROR(VLOOKUP(210501,'잔액(일반전기)'!$B$5:$C$1005,2,0)),0,VLOOKUP(210501,'잔액(일반전기)'!$B$5:$C$1005,2,0))+IF(ISERROR(VLOOKUP(210501,'잔액(일반전기)'!$E$5:$F$1005,2,0)),0,VLOOKUP(210501,'잔액(일반전기)'!$E$5:$F$1005,2,0))</f>
        <v>31663989</v>
      </c>
      <c r="E53" s="254">
        <v>1</v>
      </c>
      <c r="F53" s="178" t="s">
        <v>52</v>
      </c>
      <c r="G53" s="563">
        <f>'3.일반(FP)'!I33</f>
        <v>0</v>
      </c>
      <c r="H53" s="564">
        <f>'3.일반(FP)'!J33</f>
        <v>0</v>
      </c>
    </row>
    <row r="54" spans="1:8" s="5" customFormat="1" ht="17.25" customHeight="1">
      <c r="A54" s="405">
        <v>2</v>
      </c>
      <c r="B54" s="54" t="s">
        <v>605</v>
      </c>
      <c r="C54" s="525">
        <f>IF(ISERROR(VLOOKUP(112000,'잔액(신용)'!$B$5:$C$1005,2,0)),0,VLOOKUP(112000,'잔액(신용)'!$B$5:$C$1005,2,0))+IF(ISERROR(VLOOKUP(112000,'잔액(신용)'!$E$5:$F$1005,2,0)),0,VLOOKUP(112000,'잔액(신용)'!$E$5:$F$1005,2,0))+IF(ISERROR(VLOOKUP(210502,'잔액(일반)'!$B$5:$C$1005,2,0)),0,VLOOKUP(210502,'잔액(일반)'!$B$5:$C$1005,2,0))+IF(ISERROR(VLOOKUP(210502,'잔액(일반)'!$E$5:$F$1005,2,0)),0,VLOOKUP(210502,'잔액(일반)'!$E$5:$F$1005,2,0))+IF(ISERROR(VLOOKUP(210503,'잔액(일반)'!$B$5:$C$1005,2,0)),0,VLOOKUP(210503,'잔액(일반)'!$B$5:$C$1005,2,0))+IF(ISERROR(VLOOKUP(210503,'잔액(일반)'!$E$5:$F$1005,2,0)),0,VLOOKUP(210503,'잔액(일반)'!$E$5:$F$1005,2,0))</f>
        <v>0</v>
      </c>
      <c r="D54" s="526">
        <f>IF(ISERROR(VLOOKUP(112000,'잔액(신용전기)'!$B$5:$C$1005,2,0)),0,VLOOKUP(112000,'잔액(신용전기)'!$B$5:$C$1005,2,0))+IF(ISERROR(VLOOKUP(112000,'잔액(신용전기)'!$E$5:$F$1005,2,0)),0,VLOOKUP(112000,'잔액(신용전기)'!$E$5:$F$1005,2,0))+IF(ISERROR(VLOOKUP(210502,'잔액(일반전기)'!$B$5:$C$1005,2,0)),0,VLOOKUP(210502,'잔액(일반전기)'!$B$5:$C$1005,2,0))+IF(ISERROR(VLOOKUP(210502,'잔액(일반전기)'!$E$5:$F$1005,2,0)),0,VLOOKUP(210502,'잔액(일반전기)'!$E$5:$F$1005,2,0))+IF(ISERROR(VLOOKUP(210503,'잔액(일반전기)'!$B$5:$C$1005,2,0)),0,VLOOKUP(210503,'잔액(일반전기)'!$B$5:$C$1005,2,0))+IF(ISERROR(VLOOKUP(210503,'잔액(일반전기)'!$E$5:$F$1005,2,0)),0,VLOOKUP(210503,'잔액(일반전기)'!$E$5:$F$1005,2,0))</f>
        <v>0</v>
      </c>
      <c r="E54" s="53">
        <v>2</v>
      </c>
      <c r="F54" s="52" t="s">
        <v>617</v>
      </c>
      <c r="G54" s="556">
        <f>'3.일반(FP)'!I35</f>
        <v>0</v>
      </c>
      <c r="H54" s="549">
        <f>'3.일반(FP)'!J35</f>
        <v>0</v>
      </c>
    </row>
    <row r="55" spans="1:8" s="5" customFormat="1" ht="17.25" customHeight="1">
      <c r="A55" s="406">
        <v>3</v>
      </c>
      <c r="B55" s="58" t="s">
        <v>46</v>
      </c>
      <c r="C55" s="525">
        <f>+IF(ISERROR(VLOOKUP(112900,'잔액(신용)'!$B$5:$C$1005,2,0)),0,VLOOKUP(112900,'잔액(신용)'!$B$5:$C$1005,2,0))+IF(ISERROR(VLOOKUP(112900,'잔액(신용)'!$E$5:$F$1005,2,0)),0,VLOOKUP(112900,'잔액(신용)'!$E$5:$F$1005,2,0))</f>
        <v>0</v>
      </c>
      <c r="D55" s="526">
        <f>+IF(ISERROR(VLOOKUP(112900,'잔액(신용전기)'!$B$5:$C$1005,2,0)),0,VLOOKUP(112900,'잔액(신용전기)'!$B$5:$C$1005,2,0))+IF(ISERROR(VLOOKUP(112900,'잔액(신용전기)'!$E$5:$F$1005,2,0)),0,VLOOKUP(112900,'잔액(신용전기)'!$E$5:$F$1005,2,0))</f>
        <v>0</v>
      </c>
      <c r="E55" s="231">
        <v>3</v>
      </c>
      <c r="F55" s="58" t="s">
        <v>687</v>
      </c>
      <c r="G55" s="556">
        <f>'3.일반(FP)'!I36</f>
        <v>0</v>
      </c>
      <c r="H55" s="549">
        <f>'3.일반(FP)'!J36</f>
        <v>0</v>
      </c>
    </row>
    <row r="56" spans="1:8" s="5" customFormat="1" ht="17.25" customHeight="1">
      <c r="A56" s="406">
        <v>4</v>
      </c>
      <c r="B56" s="58" t="s">
        <v>607</v>
      </c>
      <c r="C56" s="525">
        <f>IF(ISERROR(VLOOKUP(112800,'잔액(신용)'!$B$5:$C$1005,2,0)),0,VLOOKUP(112800,'잔액(신용)'!$B$5:$C$1005,2,0))+IF(ISERROR(VLOOKUP(112800,'잔액(신용)'!$E$5:$F$1005,2,0)),0,VLOOKUP(112800,'잔액(신용)'!$E$5:$F$1005,2,0))+IF(ISERROR(VLOOKUP(210511,'잔액(일반)'!$B$5:$C$1005,2,0)),0,VLOOKUP(210511,'잔액(일반)'!$B$5:$C$1005,2,0))+IF(ISERROR(VLOOKUP(210511,'잔액(일반)'!$E$5:$F$1005,2,0)),0,VLOOKUP(210511,'잔액(일반)'!$E$5:$F$1005,2,0))</f>
        <v>0</v>
      </c>
      <c r="D56" s="526">
        <f>IF(ISERROR(VLOOKUP(112800,'잔액(신용전기)'!$B$5:$C$1005,2,0)),0,VLOOKUP(112800,'잔액(신용전기)'!$B$5:$C$1005,2,0))+IF(ISERROR(VLOOKUP(112800,'잔액(신용전기)'!$E$5:$F$1005,2,0)),0,VLOOKUP(112800,'잔액(신용전기)'!$E$5:$F$1005,2,0))+IF(ISERROR(VLOOKUP(210511,'잔액(일반전기)'!$B$5:$C$1005,2,0)),0,VLOOKUP(210511,'잔액(일반전기)'!$B$5:$C$1005,2,0))+IF(ISERROR(VLOOKUP(210511,'잔액(일반전기)'!$E$5:$F$1005,2,0)),0,VLOOKUP(210511,'잔액(일반전기)'!$E$5:$F$1005,2,0))</f>
        <v>0</v>
      </c>
      <c r="E56" s="57">
        <v>4</v>
      </c>
      <c r="F56" s="58" t="s">
        <v>705</v>
      </c>
      <c r="G56" s="559">
        <f>'3.일반(FP)'!I37</f>
        <v>0</v>
      </c>
      <c r="H56" s="553">
        <f>'3.일반(FP)'!J37</f>
        <v>0</v>
      </c>
    </row>
    <row r="57" spans="1:8" s="5" customFormat="1" ht="17.25" customHeight="1">
      <c r="A57" s="896" t="s">
        <v>609</v>
      </c>
      <c r="B57" s="897"/>
      <c r="C57" s="523">
        <f>SUM(C58,C61,C63,C65,C67)-SUM(C59:C60,C62,C64,C66,C68)</f>
        <v>139308537</v>
      </c>
      <c r="D57" s="524">
        <f>SUM(D58,D61,D63,D65,D67)-SUM(D59:D60,D62,D64,D66,D68)</f>
        <v>134924381</v>
      </c>
      <c r="E57" s="900" t="s">
        <v>465</v>
      </c>
      <c r="F57" s="900"/>
      <c r="G57" s="539">
        <f>SUM(G58,G61:G68,G71:G73)-SUM(G59:G60,G69:G70)</f>
        <v>3616025</v>
      </c>
      <c r="H57" s="547">
        <f>SUM(H58,H61:H68,H71:H73)-SUM(H59:H60,H69:H70)</f>
        <v>4128820</v>
      </c>
    </row>
    <row r="58" spans="1:8" s="5" customFormat="1" ht="17.25" customHeight="1">
      <c r="A58" s="412">
        <v>1</v>
      </c>
      <c r="B58" s="52" t="s">
        <v>611</v>
      </c>
      <c r="C58" s="525">
        <f>'2.신용(FP)'!D57</f>
        <v>104750398</v>
      </c>
      <c r="D58" s="526">
        <f>'2.신용(FP)'!E57</f>
        <v>104856160</v>
      </c>
      <c r="E58" s="53">
        <v>1</v>
      </c>
      <c r="F58" s="52" t="s">
        <v>466</v>
      </c>
      <c r="G58" s="556">
        <f>'3.일반(FP)'!I39</f>
        <v>3020610</v>
      </c>
      <c r="H58" s="549">
        <f>'3.일반(FP)'!J39</f>
        <v>3822450</v>
      </c>
    </row>
    <row r="59" spans="1:8" s="5" customFormat="1" ht="17.25" customHeight="1">
      <c r="A59" s="405"/>
      <c r="B59" s="56" t="s">
        <v>467</v>
      </c>
      <c r="C59" s="527">
        <f>'2.신용(FP)'!D58</f>
        <v>4883202</v>
      </c>
      <c r="D59" s="528">
        <f>'2.신용(FP)'!E58</f>
        <v>4805819</v>
      </c>
      <c r="E59" s="55"/>
      <c r="F59" s="56" t="s">
        <v>621</v>
      </c>
      <c r="G59" s="557">
        <f>'3.일반(FP)'!I40</f>
        <v>0</v>
      </c>
      <c r="H59" s="551">
        <f>'3.일반(FP)'!J40</f>
        <v>0</v>
      </c>
    </row>
    <row r="60" spans="1:8" s="5" customFormat="1" ht="17.25" customHeight="1">
      <c r="A60" s="405"/>
      <c r="B60" s="56" t="s">
        <v>461</v>
      </c>
      <c r="C60" s="527">
        <f>'2.신용(FP)'!D59</f>
        <v>0</v>
      </c>
      <c r="D60" s="528">
        <f>'2.신용(FP)'!E59</f>
        <v>0</v>
      </c>
      <c r="E60" s="55"/>
      <c r="F60" s="56" t="s">
        <v>461</v>
      </c>
      <c r="G60" s="557">
        <f>'3.일반(FP)'!I41</f>
        <v>0</v>
      </c>
      <c r="H60" s="551">
        <f>'3.일반(FP)'!J41</f>
        <v>0</v>
      </c>
    </row>
    <row r="61" spans="1:8" s="5" customFormat="1" ht="17.25" customHeight="1">
      <c r="A61" s="405">
        <v>2</v>
      </c>
      <c r="B61" s="54" t="s">
        <v>613</v>
      </c>
      <c r="C61" s="527">
        <f>'2.신용(FP)'!D74</f>
        <v>40157186</v>
      </c>
      <c r="D61" s="528">
        <f>'2.신용(FP)'!E74</f>
        <v>35263708</v>
      </c>
      <c r="E61" s="55">
        <v>2</v>
      </c>
      <c r="F61" s="54" t="s">
        <v>623</v>
      </c>
      <c r="G61" s="557">
        <f>'3.일반(FP)'!I42</f>
        <v>0</v>
      </c>
      <c r="H61" s="551">
        <f>'3.일반(FP)'!J42</f>
        <v>0</v>
      </c>
    </row>
    <row r="62" spans="1:8" s="5" customFormat="1" ht="17.25" customHeight="1">
      <c r="A62" s="405"/>
      <c r="B62" s="56" t="s">
        <v>468</v>
      </c>
      <c r="C62" s="527">
        <f>'2.신용(FP)'!D75</f>
        <v>715845</v>
      </c>
      <c r="D62" s="528">
        <f>'2.신용(FP)'!E75</f>
        <v>403867</v>
      </c>
      <c r="E62" s="55">
        <v>3</v>
      </c>
      <c r="F62" s="54" t="s">
        <v>624</v>
      </c>
      <c r="G62" s="557">
        <f>'2.신용(FP)'!I43+'3.일반(FP)'!I43</f>
        <v>140000</v>
      </c>
      <c r="H62" s="551">
        <f>'2.신용(FP)'!J43+'3.일반(FP)'!J43</f>
        <v>120000</v>
      </c>
    </row>
    <row r="63" spans="1:8" s="5" customFormat="1" ht="17.25" customHeight="1">
      <c r="A63" s="405">
        <v>3</v>
      </c>
      <c r="B63" s="54" t="s">
        <v>614</v>
      </c>
      <c r="C63" s="527">
        <f>'3.일반(FP)'!D60</f>
        <v>0</v>
      </c>
      <c r="D63" s="528">
        <f>'3.일반(FP)'!E60</f>
        <v>0</v>
      </c>
      <c r="E63" s="55">
        <v>4</v>
      </c>
      <c r="F63" s="54" t="s">
        <v>469</v>
      </c>
      <c r="G63" s="557">
        <f>'3.일반(FP)'!I44</f>
        <v>0</v>
      </c>
      <c r="H63" s="551">
        <f>'3.일반(FP)'!J44</f>
        <v>0</v>
      </c>
    </row>
    <row r="64" spans="1:8" s="5" customFormat="1" ht="17.25" customHeight="1">
      <c r="A64" s="406"/>
      <c r="B64" s="59" t="s">
        <v>468</v>
      </c>
      <c r="C64" s="530">
        <f>'3.일반(FP)'!D61</f>
        <v>0</v>
      </c>
      <c r="D64" s="531">
        <f>'3.일반(FP)'!E61</f>
        <v>0</v>
      </c>
      <c r="E64" s="55">
        <v>5</v>
      </c>
      <c r="F64" s="54" t="s">
        <v>470</v>
      </c>
      <c r="G64" s="557">
        <f>'3.일반(FP)'!I45</f>
        <v>0</v>
      </c>
      <c r="H64" s="551">
        <f>'3.일반(FP)'!J45</f>
        <v>0</v>
      </c>
    </row>
    <row r="65" spans="1:8" s="5" customFormat="1" ht="17.25" customHeight="1">
      <c r="A65" s="405">
        <v>4</v>
      </c>
      <c r="B65" s="54" t="s">
        <v>686</v>
      </c>
      <c r="C65" s="527">
        <f>'2.신용(FP)'!D93</f>
        <v>0</v>
      </c>
      <c r="D65" s="528">
        <f>'2.신용(FP)'!E93</f>
        <v>0</v>
      </c>
      <c r="E65" s="55">
        <v>6</v>
      </c>
      <c r="F65" s="54" t="s">
        <v>471</v>
      </c>
      <c r="G65" s="557">
        <f>'3.일반(FP)'!I46</f>
        <v>20</v>
      </c>
      <c r="H65" s="551">
        <f>'3.일반(FP)'!J46</f>
        <v>0</v>
      </c>
    </row>
    <row r="66" spans="1:8" s="5" customFormat="1" ht="17.25" customHeight="1">
      <c r="A66" s="413"/>
      <c r="B66" s="59" t="s">
        <v>468</v>
      </c>
      <c r="C66" s="527">
        <f>'2.신용(FP)'!D94</f>
        <v>0</v>
      </c>
      <c r="D66" s="528">
        <f>'2.신용(FP)'!E94</f>
        <v>0</v>
      </c>
      <c r="E66" s="55">
        <v>7</v>
      </c>
      <c r="F66" s="54" t="s">
        <v>472</v>
      </c>
      <c r="G66" s="557">
        <f>'3.일반(FP)'!I47</f>
        <v>0</v>
      </c>
      <c r="H66" s="551">
        <f>'3.일반(FP)'!J47</f>
        <v>0</v>
      </c>
    </row>
    <row r="67" spans="1:8" s="5" customFormat="1" ht="17.25" customHeight="1">
      <c r="A67" s="405">
        <v>5</v>
      </c>
      <c r="B67" s="84" t="s">
        <v>99</v>
      </c>
      <c r="C67" s="532">
        <f>'2.신용(FP)'!D95</f>
        <v>0</v>
      </c>
      <c r="D67" s="528">
        <f>'2.신용(FP)'!E95</f>
        <v>21999</v>
      </c>
      <c r="E67" s="55">
        <v>8</v>
      </c>
      <c r="F67" s="54" t="s">
        <v>474</v>
      </c>
      <c r="G67" s="557">
        <f>'3.일반(FP)'!I48</f>
        <v>0</v>
      </c>
      <c r="H67" s="551">
        <f>'3.일반(FP)'!J48</f>
        <v>0</v>
      </c>
    </row>
    <row r="68" spans="1:8" s="5" customFormat="1" ht="17.25" customHeight="1">
      <c r="A68" s="413"/>
      <c r="B68" s="59" t="s">
        <v>468</v>
      </c>
      <c r="C68" s="533">
        <f>'2.신용(FP)'!D96</f>
        <v>0</v>
      </c>
      <c r="D68" s="534">
        <f>'2.신용(FP)'!E96</f>
        <v>7800</v>
      </c>
      <c r="E68" s="55">
        <v>9</v>
      </c>
      <c r="F68" s="54" t="s">
        <v>714</v>
      </c>
      <c r="G68" s="557">
        <f>'2.신용(FP)'!I44+'3.일반(FP)'!I49</f>
        <v>1186485</v>
      </c>
      <c r="H68" s="551">
        <f>'2.신용(FP)'!J44+'3.일반(FP)'!J49</f>
        <v>909431</v>
      </c>
    </row>
    <row r="69" spans="1:8" s="5" customFormat="1" ht="17.25" customHeight="1">
      <c r="A69" s="896" t="s">
        <v>54</v>
      </c>
      <c r="B69" s="897"/>
      <c r="C69" s="523">
        <f>SUM(C71,C70)</f>
        <v>0</v>
      </c>
      <c r="D69" s="524">
        <f>SUM(D71,D70)</f>
        <v>0</v>
      </c>
      <c r="E69" s="55"/>
      <c r="F69" s="56" t="s">
        <v>628</v>
      </c>
      <c r="G69" s="557">
        <f>'2.신용(FP)'!I45+'3.일반(FP)'!I50</f>
        <v>0</v>
      </c>
      <c r="H69" s="551">
        <f>'2.신용(FP)'!J45+'3.일반(FP)'!J50</f>
        <v>0</v>
      </c>
    </row>
    <row r="70" spans="1:8" s="5" customFormat="1" ht="17.25" customHeight="1">
      <c r="A70" s="414">
        <v>1</v>
      </c>
      <c r="B70" s="178" t="s">
        <v>53</v>
      </c>
      <c r="C70" s="535">
        <f>'3.일반(FP)'!D62</f>
        <v>0</v>
      </c>
      <c r="D70" s="536">
        <f>'3.일반(FP)'!E62</f>
        <v>0</v>
      </c>
      <c r="E70" s="55"/>
      <c r="F70" s="56" t="s">
        <v>478</v>
      </c>
      <c r="G70" s="557">
        <f>'2.신용(FP)'!I46+'3.일반(FP)'!I51</f>
        <v>823073</v>
      </c>
      <c r="H70" s="551">
        <f>'2.신용(FP)'!J46+'3.일반(FP)'!J51</f>
        <v>794347</v>
      </c>
    </row>
    <row r="71" spans="1:8" s="5" customFormat="1" ht="17.25" customHeight="1">
      <c r="A71" s="413">
        <v>2</v>
      </c>
      <c r="B71" s="60" t="s">
        <v>616</v>
      </c>
      <c r="C71" s="537">
        <f>'3.일반(FP)'!D64</f>
        <v>0</v>
      </c>
      <c r="D71" s="538">
        <f>'3.일반(FP)'!E64</f>
        <v>0</v>
      </c>
      <c r="E71" s="55">
        <v>10</v>
      </c>
      <c r="F71" s="54" t="s">
        <v>480</v>
      </c>
      <c r="G71" s="557">
        <f>'3.일반(FP)'!I52</f>
        <v>0</v>
      </c>
      <c r="H71" s="551">
        <f>'3.일반(FP)'!J52</f>
        <v>0</v>
      </c>
    </row>
    <row r="72" spans="1:8" s="5" customFormat="1" ht="17.25" customHeight="1">
      <c r="A72" s="415" t="s">
        <v>419</v>
      </c>
      <c r="B72" s="1" t="s">
        <v>473</v>
      </c>
      <c r="C72" s="539">
        <f>SUM(C73,C84,C104,C114)</f>
        <v>16448953</v>
      </c>
      <c r="D72" s="540">
        <f>SUM(D73,D84,D104,D114)</f>
        <v>16561388</v>
      </c>
      <c r="E72" s="55">
        <v>11</v>
      </c>
      <c r="F72" s="54" t="s">
        <v>715</v>
      </c>
      <c r="G72" s="557">
        <f>'3.일반(FP)'!I53</f>
        <v>49331</v>
      </c>
      <c r="H72" s="551">
        <f>'3.일반(FP)'!J53</f>
        <v>31936</v>
      </c>
    </row>
    <row r="73" spans="1:8" s="5" customFormat="1" ht="17.25" customHeight="1">
      <c r="A73" s="416" t="s">
        <v>475</v>
      </c>
      <c r="B73" s="1" t="s">
        <v>619</v>
      </c>
      <c r="C73" s="541">
        <f>SUM(C74:C79,C81,C82,C83)-SUM(C80)</f>
        <v>9560871</v>
      </c>
      <c r="D73" s="542">
        <f>SUM(D74:D79,D81,D82,D83)-SUM(D80)</f>
        <v>9474551</v>
      </c>
      <c r="E73" s="57">
        <v>12</v>
      </c>
      <c r="F73" s="58" t="s">
        <v>716</v>
      </c>
      <c r="G73" s="559">
        <f>'2.신용(FP)'!I49+'3.일반(FP)'!I54</f>
        <v>42652</v>
      </c>
      <c r="H73" s="553">
        <f>'2.신용(FP)'!J49+'3.일반(FP)'!J54</f>
        <v>39350</v>
      </c>
    </row>
    <row r="74" spans="1:8" s="5" customFormat="1" ht="17.25" customHeight="1">
      <c r="A74" s="405">
        <v>1</v>
      </c>
      <c r="B74" s="54" t="s">
        <v>476</v>
      </c>
      <c r="C74" s="527">
        <f>'2.신용(FP)'!D99+'3.일반(FP)'!D67</f>
        <v>5613480</v>
      </c>
      <c r="D74" s="528">
        <f>'2.신용(FP)'!E99+'3.일반(FP)'!E67</f>
        <v>5476840</v>
      </c>
      <c r="E74" s="898" t="s">
        <v>484</v>
      </c>
      <c r="F74" s="898"/>
      <c r="G74" s="565">
        <f>SUM(G8,G40,G44,G52,G57)</f>
        <v>199820261</v>
      </c>
      <c r="H74" s="566">
        <f>SUM(H8,H40,H44,H52,H57)</f>
        <v>188204095</v>
      </c>
    </row>
    <row r="75" spans="1:8" s="5" customFormat="1" ht="17.25" customHeight="1">
      <c r="A75" s="405">
        <v>2</v>
      </c>
      <c r="B75" s="54" t="s">
        <v>477</v>
      </c>
      <c r="C75" s="527">
        <f>'3.일반(FP)'!D68</f>
        <v>160000</v>
      </c>
      <c r="D75" s="528">
        <f>'3.일반(FP)'!E68</f>
        <v>160000</v>
      </c>
      <c r="E75" s="902" t="s">
        <v>633</v>
      </c>
      <c r="F75" s="902"/>
      <c r="G75" s="567">
        <f>'3.일반(FP)'!I59</f>
        <v>7835093</v>
      </c>
      <c r="H75" s="568">
        <f>'3.일반(FP)'!J59</f>
        <v>7365445</v>
      </c>
    </row>
    <row r="76" spans="1:8" s="5" customFormat="1" ht="17.25" customHeight="1">
      <c r="A76" s="405">
        <v>3</v>
      </c>
      <c r="B76" s="54" t="s">
        <v>479</v>
      </c>
      <c r="C76" s="527">
        <f>'2.신용(FP)'!D30+'3.일반(FP)'!D73</f>
        <v>4000</v>
      </c>
      <c r="D76" s="528">
        <f>'2.신용(FP)'!E30+'3.일반(FP)'!E73</f>
        <v>4000</v>
      </c>
      <c r="E76" s="53">
        <v>1</v>
      </c>
      <c r="F76" s="52" t="s">
        <v>635</v>
      </c>
      <c r="G76" s="548">
        <f>'3.일반(FP)'!I60</f>
        <v>6952905</v>
      </c>
      <c r="H76" s="549">
        <f>'3.일반(FP)'!J60</f>
        <v>6630385</v>
      </c>
    </row>
    <row r="77" spans="1:8" s="5" customFormat="1" ht="17.25" customHeight="1">
      <c r="A77" s="405">
        <v>4</v>
      </c>
      <c r="B77" s="54" t="s">
        <v>481</v>
      </c>
      <c r="C77" s="527">
        <f>'2.신용(FP)'!D42+'3.일반(FP)'!D70</f>
        <v>3783391</v>
      </c>
      <c r="D77" s="528">
        <f>'2.신용(FP)'!E42+'3.일반(FP)'!E70</f>
        <v>3833711</v>
      </c>
      <c r="E77" s="55"/>
      <c r="F77" s="56" t="s">
        <v>637</v>
      </c>
      <c r="G77" s="550">
        <f>'3.일반(FP)'!I61</f>
        <v>6724</v>
      </c>
      <c r="H77" s="551">
        <f>'3.일반(FP)'!J61</f>
        <v>6765</v>
      </c>
    </row>
    <row r="78" spans="1:8" s="5" customFormat="1" ht="17.25" customHeight="1">
      <c r="A78" s="405">
        <v>5</v>
      </c>
      <c r="B78" s="54" t="s">
        <v>482</v>
      </c>
      <c r="C78" s="527">
        <f>'2.신용(FP)'!D55+'3.일반(FP)'!D69</f>
        <v>0</v>
      </c>
      <c r="D78" s="528">
        <f>'2.신용(FP)'!E55+'3.일반(FP)'!E69</f>
        <v>0</v>
      </c>
      <c r="E78" s="55">
        <v>2</v>
      </c>
      <c r="F78" s="54" t="s">
        <v>639</v>
      </c>
      <c r="G78" s="550">
        <f>'3.일반(FP)'!I62</f>
        <v>853329</v>
      </c>
      <c r="H78" s="551">
        <f>'3.일반(FP)'!J62</f>
        <v>707875</v>
      </c>
    </row>
    <row r="79" spans="1:8" s="5" customFormat="1" ht="17.25" customHeight="1">
      <c r="A79" s="405">
        <v>6</v>
      </c>
      <c r="B79" s="54" t="s">
        <v>483</v>
      </c>
      <c r="C79" s="527">
        <f>'3.일반(FP)'!D71</f>
        <v>0</v>
      </c>
      <c r="D79" s="528">
        <f>'3.일반(FP)'!E71</f>
        <v>0</v>
      </c>
      <c r="E79" s="55">
        <v>3</v>
      </c>
      <c r="F79" s="54" t="s">
        <v>489</v>
      </c>
      <c r="G79" s="550">
        <f>'3.일반(FP)'!I63</f>
        <v>35583</v>
      </c>
      <c r="H79" s="551">
        <f>'3.일반(FP)'!J63</f>
        <v>33950</v>
      </c>
    </row>
    <row r="80" spans="1:8" s="5" customFormat="1" ht="17.25" customHeight="1">
      <c r="A80" s="405"/>
      <c r="B80" s="56" t="s">
        <v>468</v>
      </c>
      <c r="C80" s="527">
        <f>'3.일반(FP)'!D72</f>
        <v>0</v>
      </c>
      <c r="D80" s="528">
        <f>'3.일반(FP)'!E72</f>
        <v>0</v>
      </c>
      <c r="E80" s="57">
        <v>4</v>
      </c>
      <c r="F80" s="58" t="s">
        <v>490</v>
      </c>
      <c r="G80" s="552">
        <f>'3.일반(FP)'!I64</f>
        <v>0</v>
      </c>
      <c r="H80" s="553">
        <f>'3.일반(FP)'!J64</f>
        <v>0</v>
      </c>
    </row>
    <row r="81" spans="1:8" s="5" customFormat="1" ht="17.25" customHeight="1">
      <c r="A81" s="405">
        <v>7</v>
      </c>
      <c r="B81" s="54" t="s">
        <v>486</v>
      </c>
      <c r="C81" s="532">
        <f>'2.신용(FP)'!D130+'3.일반(FP)'!D74</f>
        <v>0</v>
      </c>
      <c r="D81" s="528">
        <f>'2.신용(FP)'!E130+'3.일반(FP)'!E74</f>
        <v>0</v>
      </c>
      <c r="E81" s="900" t="s">
        <v>643</v>
      </c>
      <c r="F81" s="900"/>
      <c r="G81" s="539">
        <f>'3.일반(FP)'!I65</f>
        <v>369762</v>
      </c>
      <c r="H81" s="547">
        <f>'3.일반(FP)'!J65</f>
        <v>369762</v>
      </c>
    </row>
    <row r="82" spans="1:8" s="5" customFormat="1" ht="17.25" customHeight="1">
      <c r="A82" s="405">
        <v>8</v>
      </c>
      <c r="B82" s="54" t="s">
        <v>690</v>
      </c>
      <c r="C82" s="532">
        <f>'2.신용(FP)'!D100+'3.일반(FP)'!D75</f>
        <v>0</v>
      </c>
      <c r="D82" s="528">
        <f>'2.신용(FP)'!E100+'3.일반(FP)'!E75</f>
        <v>0</v>
      </c>
      <c r="E82" s="53">
        <v>1</v>
      </c>
      <c r="F82" s="52" t="s">
        <v>645</v>
      </c>
      <c r="G82" s="556">
        <f>'3.일반(FP)'!I66</f>
        <v>369762</v>
      </c>
      <c r="H82" s="549">
        <f>'3.일반(FP)'!J66</f>
        <v>369762</v>
      </c>
    </row>
    <row r="83" spans="1:8" s="5" customFormat="1" ht="17.25" customHeight="1">
      <c r="A83" s="417">
        <v>9</v>
      </c>
      <c r="B83" s="290" t="s">
        <v>98</v>
      </c>
      <c r="C83" s="543">
        <f>'3.일반(FP)'!D76</f>
        <v>0</v>
      </c>
      <c r="D83" s="538">
        <f>'3.일반(FP)'!E76</f>
        <v>0</v>
      </c>
      <c r="E83" s="61" t="s">
        <v>494</v>
      </c>
      <c r="F83" s="54" t="s">
        <v>647</v>
      </c>
      <c r="G83" s="557">
        <f>'3.일반(FP)'!I67</f>
        <v>0</v>
      </c>
      <c r="H83" s="551">
        <f>'3.일반(FP)'!J67</f>
        <v>0</v>
      </c>
    </row>
    <row r="84" spans="1:8" s="5" customFormat="1" ht="17.25" customHeight="1">
      <c r="A84" s="347" t="s">
        <v>487</v>
      </c>
      <c r="B84" s="1" t="s">
        <v>630</v>
      </c>
      <c r="C84" s="541">
        <f>SUM(C85,C89,C94,C97,C102)-SUM(C86:C88,C90:C93,C95:C96,C98:C101,C103)</f>
        <v>6755476</v>
      </c>
      <c r="D84" s="542">
        <f>SUM(D85,D89,D94,D97,D102)-SUM(D86:D88,D90:D93,D95:D96,D98:D101,D103)</f>
        <v>6874137</v>
      </c>
      <c r="E84" s="61" t="s">
        <v>495</v>
      </c>
      <c r="F84" s="54" t="s">
        <v>649</v>
      </c>
      <c r="G84" s="557">
        <f>'3.일반(FP)'!I68</f>
        <v>369762</v>
      </c>
      <c r="H84" s="551">
        <f>'3.일반(FP)'!J68</f>
        <v>369762</v>
      </c>
    </row>
    <row r="85" spans="1:8" s="5" customFormat="1" ht="17.25" customHeight="1">
      <c r="A85" s="412">
        <v>1</v>
      </c>
      <c r="B85" s="52" t="s">
        <v>634</v>
      </c>
      <c r="C85" s="525">
        <f>'2.신용(FP)'!D102+'3.일반(FP)'!D78</f>
        <v>3401042</v>
      </c>
      <c r="D85" s="526">
        <f>'2.신용(FP)'!E102+'3.일반(FP)'!E78</f>
        <v>3360474</v>
      </c>
      <c r="E85" s="57">
        <v>2</v>
      </c>
      <c r="F85" s="58" t="s">
        <v>651</v>
      </c>
      <c r="G85" s="559">
        <f>'3.일반(FP)'!I69</f>
        <v>0</v>
      </c>
      <c r="H85" s="553">
        <f>'3.일반(FP)'!J69</f>
        <v>0</v>
      </c>
    </row>
    <row r="86" spans="1:8" s="5" customFormat="1" ht="17.25" customHeight="1">
      <c r="A86" s="405"/>
      <c r="B86" s="56" t="s">
        <v>488</v>
      </c>
      <c r="C86" s="527">
        <f>'2.신용(FP)'!D103+'3.일반(FP)'!D79</f>
        <v>0</v>
      </c>
      <c r="D86" s="528">
        <f>'2.신용(FP)'!E103+'3.일반(FP)'!E79</f>
        <v>0</v>
      </c>
      <c r="E86" s="900" t="s">
        <v>497</v>
      </c>
      <c r="F86" s="900"/>
      <c r="G86" s="539">
        <f>'3.일반(FP)'!I70</f>
        <v>-3433</v>
      </c>
      <c r="H86" s="547">
        <f>'3.일반(FP)'!J70</f>
        <v>-12621</v>
      </c>
    </row>
    <row r="87" spans="1:8" s="5" customFormat="1" ht="17.25" customHeight="1">
      <c r="A87" s="405"/>
      <c r="B87" s="56" t="s">
        <v>62</v>
      </c>
      <c r="C87" s="527">
        <f>'2.신용(FP)'!D104+'3.일반(FP)'!D80</f>
        <v>0</v>
      </c>
      <c r="D87" s="528">
        <f>'2.신용(FP)'!E104+'3.일반(FP)'!E80</f>
        <v>0</v>
      </c>
      <c r="E87" s="62">
        <v>1</v>
      </c>
      <c r="F87" s="52" t="s">
        <v>498</v>
      </c>
      <c r="G87" s="548">
        <f>'3.일반(FP)'!I71</f>
        <v>3433</v>
      </c>
      <c r="H87" s="549">
        <f>'3.일반(FP)'!J71</f>
        <v>12621</v>
      </c>
    </row>
    <row r="88" spans="1:8" s="5" customFormat="1" ht="17.25" customHeight="1">
      <c r="A88" s="405"/>
      <c r="B88" s="68" t="s">
        <v>63</v>
      </c>
      <c r="C88" s="527">
        <f>'2.신용(FP)'!D105+'3.일반(FP)'!D81</f>
        <v>0</v>
      </c>
      <c r="D88" s="528">
        <f>'2.신용(FP)'!E105+'3.일반(FP)'!E81</f>
        <v>0</v>
      </c>
      <c r="E88" s="63">
        <v>2</v>
      </c>
      <c r="F88" s="58" t="s">
        <v>500</v>
      </c>
      <c r="G88" s="552">
        <f>'3.일반(FP)'!I72</f>
        <v>0</v>
      </c>
      <c r="H88" s="553">
        <f>'3.일반(FP)'!J72</f>
        <v>0</v>
      </c>
    </row>
    <row r="89" spans="1:8" s="5" customFormat="1" ht="17.25" customHeight="1">
      <c r="A89" s="405">
        <v>2</v>
      </c>
      <c r="B89" s="54" t="s">
        <v>491</v>
      </c>
      <c r="C89" s="527">
        <f>'2.신용(FP)'!D106+'3.일반(FP)'!D82</f>
        <v>4467648</v>
      </c>
      <c r="D89" s="528">
        <f>'2.신용(FP)'!E106+'3.일반(FP)'!E82</f>
        <v>4443522</v>
      </c>
      <c r="E89" s="901" t="s">
        <v>501</v>
      </c>
      <c r="F89" s="897"/>
      <c r="G89" s="539">
        <f>'3.일반(FP)'!I73</f>
        <v>0</v>
      </c>
      <c r="H89" s="547">
        <f>'3.일반(FP)'!J73</f>
        <v>0</v>
      </c>
    </row>
    <row r="90" spans="1:8" s="5" customFormat="1" ht="17.25" customHeight="1">
      <c r="A90" s="405"/>
      <c r="B90" s="56" t="s">
        <v>492</v>
      </c>
      <c r="C90" s="527">
        <f>'2.신용(FP)'!D107+'3.일반(FP)'!D83</f>
        <v>1452700</v>
      </c>
      <c r="D90" s="528">
        <f>'2.신용(FP)'!E107+'3.일반(FP)'!E83</f>
        <v>1314479</v>
      </c>
      <c r="E90" s="62">
        <v>1</v>
      </c>
      <c r="F90" s="52" t="s">
        <v>503</v>
      </c>
      <c r="G90" s="548">
        <f>'3.일반(FP)'!I74</f>
        <v>0</v>
      </c>
      <c r="H90" s="549">
        <f>'3.일반(FP)'!J74</f>
        <v>0</v>
      </c>
    </row>
    <row r="91" spans="1:8" s="5" customFormat="1" ht="17.25" customHeight="1">
      <c r="A91" s="405"/>
      <c r="B91" s="56" t="s">
        <v>493</v>
      </c>
      <c r="C91" s="527">
        <f>'2.신용(FP)'!D108+'3.일반(FP)'!D84</f>
        <v>230909</v>
      </c>
      <c r="D91" s="528">
        <f>'2.신용(FP)'!E108+'3.일반(FP)'!E84</f>
        <v>241727</v>
      </c>
      <c r="E91" s="61"/>
      <c r="F91" s="120" t="s">
        <v>434</v>
      </c>
      <c r="G91" s="550">
        <f>'3.일반(FP)'!I75</f>
        <v>0</v>
      </c>
      <c r="H91" s="551">
        <f>'3.일반(FP)'!J75</f>
        <v>0</v>
      </c>
    </row>
    <row r="92" spans="1:8" s="5" customFormat="1" ht="17.25" customHeight="1">
      <c r="A92" s="405"/>
      <c r="B92" s="56" t="s">
        <v>62</v>
      </c>
      <c r="C92" s="527">
        <f>'2.신용(FP)'!D109+'3.일반(FP)'!D85</f>
        <v>0</v>
      </c>
      <c r="D92" s="528">
        <f>'2.신용(FP)'!E109+'3.일반(FP)'!E85</f>
        <v>0</v>
      </c>
      <c r="E92" s="61">
        <v>2</v>
      </c>
      <c r="F92" s="54" t="s">
        <v>504</v>
      </c>
      <c r="G92" s="550">
        <f>'3.일반(FP)'!I76</f>
        <v>0</v>
      </c>
      <c r="H92" s="551">
        <f>'3.일반(FP)'!J76</f>
        <v>0</v>
      </c>
    </row>
    <row r="93" spans="1:8" s="5" customFormat="1" ht="17.25" customHeight="1">
      <c r="A93" s="405"/>
      <c r="B93" s="68" t="s">
        <v>63</v>
      </c>
      <c r="C93" s="527">
        <f>'2.신용(FP)'!D110+'3.일반(FP)'!D86</f>
        <v>0</v>
      </c>
      <c r="D93" s="529">
        <f>'2.신용(FP)'!E110+'3.일반(FP)'!E86</f>
        <v>0</v>
      </c>
      <c r="E93" s="63"/>
      <c r="F93" s="113" t="s">
        <v>226</v>
      </c>
      <c r="G93" s="552">
        <f>'3.일반(FP)'!I77</f>
        <v>0</v>
      </c>
      <c r="H93" s="553">
        <f>'3.일반(FP)'!J77</f>
        <v>0</v>
      </c>
    </row>
    <row r="94" spans="1:8" s="5" customFormat="1" ht="17.25" customHeight="1">
      <c r="A94" s="405">
        <v>3</v>
      </c>
      <c r="B94" s="54" t="s">
        <v>496</v>
      </c>
      <c r="C94" s="527">
        <f>'2.신용(FP)'!D111+'3.일반(FP)'!D87</f>
        <v>16676</v>
      </c>
      <c r="D94" s="528">
        <f>'2.신용(FP)'!E111+'3.일반(FP)'!E87</f>
        <v>16676</v>
      </c>
      <c r="E94" s="71">
        <v>3</v>
      </c>
      <c r="F94" s="175" t="s">
        <v>688</v>
      </c>
      <c r="G94" s="552">
        <f>'3.일반(FP)'!I78</f>
        <v>0</v>
      </c>
      <c r="H94" s="553">
        <f>'3.일반(FP)'!J78</f>
        <v>0</v>
      </c>
    </row>
    <row r="95" spans="1:8" s="5" customFormat="1" ht="17.25" customHeight="1">
      <c r="A95" s="405"/>
      <c r="B95" s="56" t="s">
        <v>492</v>
      </c>
      <c r="C95" s="527">
        <f>'2.신용(FP)'!D112+'3.일반(FP)'!D88</f>
        <v>15981</v>
      </c>
      <c r="D95" s="528">
        <f>'2.신용(FP)'!E112+'3.일반(FP)'!E88</f>
        <v>7643</v>
      </c>
      <c r="E95" s="901" t="s">
        <v>507</v>
      </c>
      <c r="F95" s="897"/>
      <c r="G95" s="539">
        <f>'3.일반(FP)'!I79</f>
        <v>5397366</v>
      </c>
      <c r="H95" s="547">
        <f>'3.일반(FP)'!J79</f>
        <v>5312551</v>
      </c>
    </row>
    <row r="96" spans="1:8" ht="17.25" customHeight="1">
      <c r="A96" s="405"/>
      <c r="B96" s="56" t="s">
        <v>62</v>
      </c>
      <c r="C96" s="527">
        <f>'2.신용(FP)'!D113+'3.일반(FP)'!D89</f>
        <v>0</v>
      </c>
      <c r="D96" s="528">
        <f>'2.신용(FP)'!E113+'3.일반(FP)'!E89</f>
        <v>0</v>
      </c>
      <c r="E96" s="62"/>
      <c r="F96" s="64" t="s">
        <v>509</v>
      </c>
      <c r="G96" s="539">
        <f>'3.일반(FP)'!I80</f>
        <v>0</v>
      </c>
      <c r="H96" s="547">
        <f>'3.일반(FP)'!J80</f>
        <v>0</v>
      </c>
    </row>
    <row r="97" spans="1:8" ht="17.25" customHeight="1">
      <c r="A97" s="405">
        <v>4</v>
      </c>
      <c r="B97" s="54" t="s">
        <v>499</v>
      </c>
      <c r="C97" s="527">
        <f>'2.신용(FP)'!D114+'3.일반(FP)'!D90</f>
        <v>2774543</v>
      </c>
      <c r="D97" s="528">
        <f>'2.신용(FP)'!E114+'3.일반(FP)'!E90</f>
        <v>2670759</v>
      </c>
      <c r="E97" s="61">
        <v>1</v>
      </c>
      <c r="F97" s="54" t="s">
        <v>510</v>
      </c>
      <c r="G97" s="550">
        <f>'3.일반(FP)'!I81</f>
        <v>1570240</v>
      </c>
      <c r="H97" s="551">
        <f>'3.일반(FP)'!J81</f>
        <v>1450240</v>
      </c>
    </row>
    <row r="98" spans="1:8" ht="17.25" customHeight="1">
      <c r="A98" s="405"/>
      <c r="B98" s="56" t="s">
        <v>492</v>
      </c>
      <c r="C98" s="527">
        <f>'2.신용(FP)'!D115+'3.일반(FP)'!D91</f>
        <v>2068804</v>
      </c>
      <c r="D98" s="528">
        <f>'2.신용(FP)'!E115+'3.일반(FP)'!E91</f>
        <v>1864314</v>
      </c>
      <c r="E98" s="63">
        <v>2</v>
      </c>
      <c r="F98" s="58" t="s">
        <v>511</v>
      </c>
      <c r="G98" s="552">
        <f>'3.일반(FP)'!I82</f>
        <v>2405910</v>
      </c>
      <c r="H98" s="553">
        <f>'3.일반(FP)'!J82</f>
        <v>2181230</v>
      </c>
    </row>
    <row r="99" spans="1:8" ht="17.25" customHeight="1">
      <c r="A99" s="405"/>
      <c r="B99" s="56" t="s">
        <v>502</v>
      </c>
      <c r="C99" s="527">
        <f>'2.신용(FP)'!D116+'3.일반(FP)'!D92</f>
        <v>136039</v>
      </c>
      <c r="D99" s="528">
        <f>'2.신용(FP)'!E116+'3.일반(FP)'!E92</f>
        <v>189131</v>
      </c>
      <c r="E99" s="65"/>
      <c r="F99" s="54" t="s">
        <v>163</v>
      </c>
      <c r="G99" s="569">
        <f>'3.일반(FP)'!I83</f>
        <v>2176910</v>
      </c>
      <c r="H99" s="802">
        <f>'3.일반(FP)'!J83</f>
        <v>1952230</v>
      </c>
    </row>
    <row r="100" spans="1:8" ht="17.25" customHeight="1">
      <c r="A100" s="405"/>
      <c r="B100" s="56" t="s">
        <v>62</v>
      </c>
      <c r="C100" s="527">
        <f>'2.신용(FP)'!D117+'3.일반(FP)'!D93</f>
        <v>0</v>
      </c>
      <c r="D100" s="528">
        <f>'2.신용(FP)'!E117+'3.일반(FP)'!E93</f>
        <v>0</v>
      </c>
      <c r="E100" s="62"/>
      <c r="F100" s="52" t="s">
        <v>675</v>
      </c>
      <c r="G100" s="548">
        <f>'3.일반(FP)'!I84</f>
        <v>129000</v>
      </c>
      <c r="H100" s="549">
        <f>'3.일반(FP)'!J84</f>
        <v>129000</v>
      </c>
    </row>
    <row r="101" spans="1:8" ht="17.25" customHeight="1">
      <c r="A101" s="405"/>
      <c r="B101" s="68" t="s">
        <v>63</v>
      </c>
      <c r="C101" s="527">
        <f>'2.신용(FP)'!D118+'3.일반(FP)'!D94</f>
        <v>0</v>
      </c>
      <c r="D101" s="529">
        <f>'2.신용(FP)'!E118+'3.일반(FP)'!E94</f>
        <v>0</v>
      </c>
      <c r="E101" s="62"/>
      <c r="F101" s="52" t="s">
        <v>674</v>
      </c>
      <c r="G101" s="548">
        <f>'3.일반(FP)'!I85</f>
        <v>100000</v>
      </c>
      <c r="H101" s="549">
        <f>'3.일반(FP)'!J85</f>
        <v>100000</v>
      </c>
    </row>
    <row r="102" spans="1:8" ht="17.25" customHeight="1">
      <c r="A102" s="405">
        <v>5</v>
      </c>
      <c r="B102" s="54" t="s">
        <v>642</v>
      </c>
      <c r="C102" s="527">
        <f>'2.신용(FP)'!D119+'3.일반(FP)'!D95</f>
        <v>0</v>
      </c>
      <c r="D102" s="528">
        <f>'2.신용(FP)'!E119+'3.일반(FP)'!E95</f>
        <v>0</v>
      </c>
      <c r="E102" s="62"/>
      <c r="F102" s="52" t="s">
        <v>692</v>
      </c>
      <c r="G102" s="548">
        <f>'3.일반(FP)'!I86</f>
        <v>0</v>
      </c>
      <c r="H102" s="549">
        <f>'3.일반(FP)'!J86</f>
        <v>0</v>
      </c>
    </row>
    <row r="103" spans="1:8" ht="18.75" customHeight="1">
      <c r="A103" s="418"/>
      <c r="B103" s="59" t="s">
        <v>502</v>
      </c>
      <c r="C103" s="530">
        <f>'2.신용(FP)'!D120+'3.일반(FP)'!D96</f>
        <v>0</v>
      </c>
      <c r="D103" s="531">
        <f>'2.신용(FP)'!E120+'3.일반(FP)'!E96</f>
        <v>0</v>
      </c>
      <c r="E103" s="66">
        <v>3</v>
      </c>
      <c r="F103" s="67" t="s">
        <v>512</v>
      </c>
      <c r="G103" s="548">
        <f>'3.일반(FP)'!I87</f>
        <v>249019</v>
      </c>
      <c r="H103" s="549">
        <f>'3.일반(FP)'!J87</f>
        <v>299610</v>
      </c>
    </row>
    <row r="104" spans="1:8" ht="18.75" customHeight="1">
      <c r="A104" s="347" t="s">
        <v>505</v>
      </c>
      <c r="B104" s="1" t="s">
        <v>506</v>
      </c>
      <c r="C104" s="541">
        <f>SUM(C105:C106,C108,C110:C112)-SUM(C107,C109,C113)</f>
        <v>209</v>
      </c>
      <c r="D104" s="542">
        <f>SUM(D105:D106,D108,D110:D112)-SUM(D107,D109,D113)</f>
        <v>303</v>
      </c>
      <c r="E104" s="66"/>
      <c r="F104" s="68" t="s">
        <v>514</v>
      </c>
      <c r="G104" s="548">
        <f>'3.일반(FP)'!I88</f>
        <v>0</v>
      </c>
      <c r="H104" s="549">
        <f>'3.일반(FP)'!J88</f>
        <v>0</v>
      </c>
    </row>
    <row r="105" spans="1:8" ht="18.75" customHeight="1">
      <c r="A105" s="412">
        <v>1</v>
      </c>
      <c r="B105" s="52" t="s">
        <v>646</v>
      </c>
      <c r="C105" s="525">
        <f>'3.일반(FP)'!D98</f>
        <v>0</v>
      </c>
      <c r="D105" s="526">
        <f>'3.일반(FP)'!E98</f>
        <v>0</v>
      </c>
      <c r="E105" s="69">
        <v>4</v>
      </c>
      <c r="F105" s="54" t="s">
        <v>515</v>
      </c>
      <c r="G105" s="550">
        <f>'3.일반(FP)'!I89</f>
        <v>0</v>
      </c>
      <c r="H105" s="551">
        <f>'3.일반(FP)'!J89</f>
        <v>0</v>
      </c>
    </row>
    <row r="106" spans="1:8" ht="18.75" customHeight="1">
      <c r="A106" s="405">
        <v>2</v>
      </c>
      <c r="B106" s="54" t="s">
        <v>648</v>
      </c>
      <c r="C106" s="527">
        <f>'2.신용(FP)'!D122+'3.일반(FP)'!D99</f>
        <v>0</v>
      </c>
      <c r="D106" s="528">
        <f>'2.신용(FP)'!E122+'3.일반(FP)'!E99</f>
        <v>0</v>
      </c>
      <c r="E106" s="63"/>
      <c r="F106" s="70" t="s">
        <v>516</v>
      </c>
      <c r="G106" s="552">
        <f>'3.일반(FP)'!I90</f>
        <v>1172197</v>
      </c>
      <c r="H106" s="553">
        <f>'3.일반(FP)'!J90</f>
        <v>1381471</v>
      </c>
    </row>
    <row r="107" spans="1:8" ht="18.75" customHeight="1">
      <c r="A107" s="405"/>
      <c r="B107" s="56" t="s">
        <v>346</v>
      </c>
      <c r="C107" s="527">
        <f>'2.신용(FP)'!D123+'3.일반(FP)'!D100</f>
        <v>0</v>
      </c>
      <c r="D107" s="528">
        <f>'2.신용(FP)'!E123+'3.일반(FP)'!E100</f>
        <v>0</v>
      </c>
      <c r="E107" s="63"/>
      <c r="F107" s="68" t="s">
        <v>668</v>
      </c>
      <c r="G107" s="552">
        <f>'3.일반(FP)'!I91</f>
        <v>0</v>
      </c>
      <c r="H107" s="553">
        <f>'3.일반(FP)'!J91</f>
        <v>0</v>
      </c>
    </row>
    <row r="108" spans="1:8" ht="18.75" customHeight="1">
      <c r="A108" s="405">
        <v>3</v>
      </c>
      <c r="B108" s="54" t="s">
        <v>650</v>
      </c>
      <c r="C108" s="527">
        <f>'2.신용(FP)'!D124+'3.일반(FP)'!D101</f>
        <v>0</v>
      </c>
      <c r="D108" s="528">
        <f>'2.신용(FP)'!E124+'3.일반(FP)'!E101</f>
        <v>0</v>
      </c>
      <c r="E108" s="63"/>
      <c r="F108" s="113"/>
      <c r="G108" s="552"/>
      <c r="H108" s="553"/>
    </row>
    <row r="109" spans="1:8" ht="18.75" customHeight="1">
      <c r="A109" s="405"/>
      <c r="B109" s="56" t="s">
        <v>346</v>
      </c>
      <c r="C109" s="527">
        <f>'2.신용(FP)'!D125+'3.일반(FP)'!D102</f>
        <v>0</v>
      </c>
      <c r="D109" s="528">
        <f>'2.신용(FP)'!E125+'3.일반(FP)'!E102</f>
        <v>0</v>
      </c>
      <c r="E109" s="63"/>
      <c r="F109" s="113"/>
      <c r="G109" s="552"/>
      <c r="H109" s="553"/>
    </row>
    <row r="110" spans="1:8" ht="18.75" customHeight="1">
      <c r="A110" s="405">
        <v>4</v>
      </c>
      <c r="B110" s="54" t="s">
        <v>652</v>
      </c>
      <c r="C110" s="527">
        <f>'2.신용(FP)'!D126+'3.일반(FP)'!D103</f>
        <v>0</v>
      </c>
      <c r="D110" s="528">
        <f>'2.신용(FP)'!E126+'3.일반(FP)'!E103</f>
        <v>0</v>
      </c>
      <c r="E110" s="63"/>
      <c r="F110" s="113"/>
      <c r="G110" s="552"/>
      <c r="H110" s="553"/>
    </row>
    <row r="111" spans="1:8" ht="18.75" customHeight="1">
      <c r="A111" s="405">
        <v>5</v>
      </c>
      <c r="B111" s="54" t="s">
        <v>513</v>
      </c>
      <c r="C111" s="527">
        <f>'2.신용(FP)'!D127+'3.일반(FP)'!D104</f>
        <v>0</v>
      </c>
      <c r="D111" s="528">
        <f>'2.신용(FP)'!E127+'3.일반(FP)'!E104</f>
        <v>0</v>
      </c>
      <c r="E111" s="63"/>
      <c r="F111" s="113"/>
      <c r="G111" s="552"/>
      <c r="H111" s="553"/>
    </row>
    <row r="112" spans="1:8" ht="18.75" customHeight="1">
      <c r="A112" s="405">
        <v>6</v>
      </c>
      <c r="B112" s="54" t="s">
        <v>653</v>
      </c>
      <c r="C112" s="527">
        <f>'2.신용(FP)'!D128+'3.일반(FP)'!D105</f>
        <v>209</v>
      </c>
      <c r="D112" s="528">
        <f>'2.신용(FP)'!E128+'3.일반(FP)'!E105</f>
        <v>303</v>
      </c>
      <c r="E112" s="63"/>
      <c r="F112" s="113"/>
      <c r="G112" s="552"/>
      <c r="H112" s="553"/>
    </row>
    <row r="113" spans="1:8" ht="18.75" customHeight="1">
      <c r="A113" s="406"/>
      <c r="B113" s="56" t="s">
        <v>346</v>
      </c>
      <c r="C113" s="530">
        <f>'2.신용(FP)'!D129+'3.일반(FP)'!D106</f>
        <v>0</v>
      </c>
      <c r="D113" s="531">
        <f>'2.신용(FP)'!E129+'3.일반(FP)'!E106</f>
        <v>0</v>
      </c>
      <c r="E113" s="63"/>
      <c r="F113" s="113"/>
      <c r="G113" s="552"/>
      <c r="H113" s="553"/>
    </row>
    <row r="114" spans="1:8" ht="18.75" customHeight="1">
      <c r="A114" s="347" t="s">
        <v>158</v>
      </c>
      <c r="B114" s="1" t="s">
        <v>518</v>
      </c>
      <c r="C114" s="541">
        <f>SUM(C115,C117:C118,C120)-SUM(C116,C119)</f>
        <v>132397</v>
      </c>
      <c r="D114" s="542">
        <f>SUM(D115,D117:D118,D120)-SUM(D116,D119)</f>
        <v>212397</v>
      </c>
      <c r="E114" s="63"/>
      <c r="F114" s="113"/>
      <c r="G114" s="552"/>
      <c r="H114" s="553"/>
    </row>
    <row r="115" spans="1:8" ht="18.75" customHeight="1">
      <c r="A115" s="419">
        <v>1</v>
      </c>
      <c r="B115" s="52" t="s">
        <v>519</v>
      </c>
      <c r="C115" s="525">
        <f>'2.신용(FP)'!D141+'3.일반(FP)'!D108</f>
        <v>0</v>
      </c>
      <c r="D115" s="526">
        <f>'2.신용(FP)'!E141+'3.일반(FP)'!E108</f>
        <v>0</v>
      </c>
      <c r="E115" s="63"/>
      <c r="F115" s="59"/>
      <c r="G115" s="552"/>
      <c r="H115" s="553"/>
    </row>
    <row r="116" spans="1:8" ht="18.75" customHeight="1">
      <c r="A116" s="351"/>
      <c r="B116" s="56" t="s">
        <v>801</v>
      </c>
      <c r="C116" s="527">
        <f>'2.신용(FP)'!D142+'3.일반(FP)'!D109</f>
        <v>0</v>
      </c>
      <c r="D116" s="528">
        <f>'2.신용(FP)'!E142+'3.일반(FP)'!E109</f>
        <v>0</v>
      </c>
      <c r="E116" s="63"/>
      <c r="F116" s="59"/>
      <c r="G116" s="552"/>
      <c r="H116" s="553"/>
    </row>
    <row r="117" spans="1:8" ht="18.75" customHeight="1">
      <c r="A117" s="351">
        <v>2</v>
      </c>
      <c r="B117" s="54" t="s">
        <v>521</v>
      </c>
      <c r="C117" s="527">
        <f>'2.신용(FP)'!D137+'3.일반(FP)'!D110</f>
        <v>100000</v>
      </c>
      <c r="D117" s="528">
        <f>'2.신용(FP)'!E137+'3.일반(FP)'!E110</f>
        <v>180000</v>
      </c>
      <c r="E117" s="63"/>
      <c r="F117" s="59"/>
      <c r="G117" s="552"/>
      <c r="H117" s="553"/>
    </row>
    <row r="118" spans="1:8" ht="18.75" customHeight="1">
      <c r="A118" s="351">
        <v>3</v>
      </c>
      <c r="B118" s="54" t="s">
        <v>522</v>
      </c>
      <c r="C118" s="527">
        <f>'3.일반(FP)'!D111</f>
        <v>0</v>
      </c>
      <c r="D118" s="528">
        <f>'3.일반(FP)'!E111</f>
        <v>0</v>
      </c>
      <c r="E118" s="63"/>
      <c r="F118" s="59"/>
      <c r="G118" s="552"/>
      <c r="H118" s="553"/>
    </row>
    <row r="119" spans="1:8" ht="18.75" customHeight="1">
      <c r="A119" s="351"/>
      <c r="B119" s="56" t="s">
        <v>32</v>
      </c>
      <c r="C119" s="527">
        <f>'3.일반(FP)'!D112</f>
        <v>0</v>
      </c>
      <c r="D119" s="528">
        <f>'3.일반(FP)'!E112</f>
        <v>0</v>
      </c>
      <c r="E119" s="63"/>
      <c r="F119" s="59"/>
      <c r="G119" s="552"/>
      <c r="H119" s="553"/>
    </row>
    <row r="120" spans="1:8" ht="18.75" customHeight="1">
      <c r="A120" s="352">
        <v>4</v>
      </c>
      <c r="B120" s="72" t="s">
        <v>523</v>
      </c>
      <c r="C120" s="544">
        <f>'2.신용(FP)'!D149+'3.일반(FP)'!D113</f>
        <v>32397</v>
      </c>
      <c r="D120" s="534">
        <f>'2.신용(FP)'!E149+'3.일반(FP)'!E113</f>
        <v>32397</v>
      </c>
      <c r="E120" s="898" t="s">
        <v>655</v>
      </c>
      <c r="F120" s="898"/>
      <c r="G120" s="565">
        <f>'3.일반(FP)'!I92</f>
        <v>13598788</v>
      </c>
      <c r="H120" s="566">
        <f>'3.일반(FP)'!J92</f>
        <v>13035137</v>
      </c>
    </row>
    <row r="121" spans="1:8" ht="18.75" customHeight="1" thickBot="1">
      <c r="A121" s="894" t="s">
        <v>22</v>
      </c>
      <c r="B121" s="895"/>
      <c r="C121" s="545">
        <f>SUM(C8,C52,C57,C69,C72)</f>
        <v>213419049</v>
      </c>
      <c r="D121" s="546">
        <f>SUM(D8,D52,D57,D69,D72)</f>
        <v>201239232</v>
      </c>
      <c r="E121" s="899" t="s">
        <v>17</v>
      </c>
      <c r="F121" s="895"/>
      <c r="G121" s="545">
        <f>SUM(G74,G120)</f>
        <v>213419049</v>
      </c>
      <c r="H121" s="570">
        <f>SUM(H74,H120)</f>
        <v>201239232</v>
      </c>
    </row>
    <row r="122" spans="1:8" ht="11.25" customHeight="1">
      <c r="C122" s="283"/>
    </row>
    <row r="123" spans="1:8" ht="11.25" customHeight="1">
      <c r="C123" s="219">
        <f>G121-C121</f>
        <v>0</v>
      </c>
      <c r="D123" s="219">
        <f>H121-D121</f>
        <v>0</v>
      </c>
    </row>
    <row r="124" spans="1:8" ht="11.25" customHeight="1">
      <c r="D124" s="219"/>
    </row>
    <row r="125" spans="1:8" ht="11.25" customHeight="1">
      <c r="B125" s="4" t="s">
        <v>1017</v>
      </c>
      <c r="C125" s="515">
        <f>C121-C122</f>
        <v>213419049</v>
      </c>
    </row>
    <row r="130" spans="3:3" ht="11.25" customHeight="1">
      <c r="C130" s="283"/>
    </row>
    <row r="133" spans="3:3" ht="11.25" customHeight="1">
      <c r="C133" s="283"/>
    </row>
  </sheetData>
  <mergeCells count="26">
    <mergeCell ref="A1:H1"/>
    <mergeCell ref="A2:H2"/>
    <mergeCell ref="A3:H3"/>
    <mergeCell ref="A6:B6"/>
    <mergeCell ref="A5:B5"/>
    <mergeCell ref="E6:F6"/>
    <mergeCell ref="E40:F40"/>
    <mergeCell ref="E44:F44"/>
    <mergeCell ref="E52:F52"/>
    <mergeCell ref="E7:F7"/>
    <mergeCell ref="A8:B8"/>
    <mergeCell ref="E8:F8"/>
    <mergeCell ref="A7:B7"/>
    <mergeCell ref="A121:B121"/>
    <mergeCell ref="A52:B52"/>
    <mergeCell ref="E120:F120"/>
    <mergeCell ref="E121:F121"/>
    <mergeCell ref="E81:F81"/>
    <mergeCell ref="E86:F86"/>
    <mergeCell ref="E89:F89"/>
    <mergeCell ref="E95:F95"/>
    <mergeCell ref="A57:B57"/>
    <mergeCell ref="E57:F57"/>
    <mergeCell ref="A69:B69"/>
    <mergeCell ref="E75:F75"/>
    <mergeCell ref="E74:F74"/>
  </mergeCells>
  <phoneticPr fontId="2" type="noConversion"/>
  <printOptions horizontalCentered="1"/>
  <pageMargins left="0.27559055118110237" right="0.27559055118110237" top="0.51181102362204722" bottom="0.31496062992125984" header="0.31496062992125984" footer="0.19685039370078741"/>
  <pageSetup paperSize="9" scale="61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1">
    <tabColor indexed="12"/>
    <pageSetUpPr fitToPage="1"/>
  </sheetPr>
  <dimension ref="A1:J174"/>
  <sheetViews>
    <sheetView showGridLines="0" showZeros="0" view="pageBreakPreview" zoomScale="115" zoomScaleNormal="100" zoomScaleSheetLayoutView="115" workbookViewId="0">
      <pane xSplit="3" ySplit="7" topLeftCell="D59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E61" sqref="E61"/>
    </sheetView>
  </sheetViews>
  <sheetFormatPr defaultColWidth="11.33203125" defaultRowHeight="12"/>
  <cols>
    <col min="1" max="1" width="4.33203125" style="4" customWidth="1"/>
    <col min="2" max="2" width="29.33203125" style="4" customWidth="1"/>
    <col min="3" max="3" width="10.33203125" style="73" hidden="1" customWidth="1"/>
    <col min="4" max="5" width="22" style="4" customWidth="1"/>
    <col min="6" max="6" width="4.1640625" style="4" customWidth="1"/>
    <col min="7" max="7" width="27.6640625" style="4" customWidth="1"/>
    <col min="8" max="8" width="9.5" style="74" hidden="1" customWidth="1"/>
    <col min="9" max="10" width="22" style="4" customWidth="1"/>
    <col min="11" max="16384" width="11.33203125" style="4"/>
  </cols>
  <sheetData>
    <row r="1" spans="1:10" ht="25.5" customHeight="1">
      <c r="A1" s="917" t="s">
        <v>48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0" ht="15" customHeight="1">
      <c r="A2" s="919" t="str">
        <f>"제 ( "&amp;자료입력!F13&amp;" )기 "&amp;YEAR(자료입력!C13)&amp;"년 "&amp;MONTH(자료입력!C13)&amp;"월 "&amp;DAY(자료입력!C13)&amp;"일 현재"</f>
        <v>제 ( 49 )기 2014년 6월 30일 현재</v>
      </c>
      <c r="B2" s="919"/>
      <c r="C2" s="919"/>
      <c r="D2" s="919"/>
      <c r="E2" s="919"/>
      <c r="F2" s="919"/>
      <c r="G2" s="919"/>
      <c r="H2" s="919"/>
      <c r="I2" s="919"/>
      <c r="J2" s="919"/>
    </row>
    <row r="3" spans="1:10" ht="15" customHeight="1">
      <c r="A3" s="919" t="str">
        <f>"제 ( "&amp;자료입력!F15&amp;" )기 "&amp;YEAR(자료입력!C15)&amp;"년 "&amp;MONTH(자료입력!C15)&amp;"월 "&amp;DAY(자료입력!C15)&amp;"일 현재"</f>
        <v>제 ( 48 )기 2013년 6월 30일 현재</v>
      </c>
      <c r="B3" s="919"/>
      <c r="C3" s="919"/>
      <c r="D3" s="919"/>
      <c r="E3" s="919"/>
      <c r="F3" s="919"/>
      <c r="G3" s="919"/>
      <c r="H3" s="919"/>
      <c r="I3" s="919"/>
      <c r="J3" s="919"/>
    </row>
    <row r="4" spans="1:10" ht="7.5" customHeight="1">
      <c r="A4" s="251"/>
      <c r="B4" s="251"/>
      <c r="C4" s="251"/>
      <c r="D4" s="251"/>
      <c r="E4" s="251"/>
      <c r="F4" s="251"/>
      <c r="G4" s="251"/>
      <c r="H4" s="251"/>
      <c r="I4" s="251"/>
      <c r="J4" s="251"/>
    </row>
    <row r="5" spans="1:10" ht="15" customHeight="1" thickBot="1">
      <c r="A5" s="30" t="s">
        <v>524</v>
      </c>
      <c r="J5" s="222" t="s">
        <v>10</v>
      </c>
    </row>
    <row r="6" spans="1:10" ht="12.95" customHeight="1">
      <c r="A6" s="922" t="s">
        <v>18</v>
      </c>
      <c r="B6" s="923"/>
      <c r="C6" s="401"/>
      <c r="D6" s="330" t="str">
        <f>'1.통합(FP)'!C6</f>
        <v>제 49 (당)기</v>
      </c>
      <c r="E6" s="331" t="str">
        <f>'1.통합(FP)'!D6</f>
        <v>제 48 (전)기</v>
      </c>
      <c r="F6" s="914" t="s">
        <v>417</v>
      </c>
      <c r="G6" s="912"/>
      <c r="H6" s="345"/>
      <c r="I6" s="330" t="str">
        <f>D6</f>
        <v>제 49 (당)기</v>
      </c>
      <c r="J6" s="332" t="str">
        <f>E6</f>
        <v>제 48 (전)기</v>
      </c>
    </row>
    <row r="7" spans="1:10" ht="12.95" customHeight="1">
      <c r="A7" s="920" t="s">
        <v>418</v>
      </c>
      <c r="B7" s="921"/>
      <c r="C7" s="75"/>
      <c r="D7" s="51" t="s">
        <v>654</v>
      </c>
      <c r="E7" s="319" t="s">
        <v>654</v>
      </c>
      <c r="F7" s="905" t="s">
        <v>418</v>
      </c>
      <c r="G7" s="906"/>
      <c r="H7" s="76"/>
      <c r="I7" s="51" t="s">
        <v>654</v>
      </c>
      <c r="J7" s="333" t="s">
        <v>654</v>
      </c>
    </row>
    <row r="8" spans="1:10" ht="14.25" customHeight="1">
      <c r="A8" s="334" t="s">
        <v>420</v>
      </c>
      <c r="B8" s="1" t="s">
        <v>578</v>
      </c>
      <c r="C8" s="77"/>
      <c r="D8" s="571">
        <f>SUM(D9:D11,D17:D19)</f>
        <v>41152367</v>
      </c>
      <c r="E8" s="572">
        <f>SUM(E9:E11,E17:E19)</f>
        <v>32367454</v>
      </c>
      <c r="F8" s="7" t="s">
        <v>420</v>
      </c>
      <c r="G8" s="8" t="s">
        <v>297</v>
      </c>
      <c r="H8" s="78"/>
      <c r="I8" s="571">
        <f>SUM(I9,I12,I23)</f>
        <v>141798138</v>
      </c>
      <c r="J8" s="607">
        <f>SUM(J9,J12,J23)</f>
        <v>134934294</v>
      </c>
    </row>
    <row r="9" spans="1:10" ht="13.5" customHeight="1">
      <c r="A9" s="402">
        <v>1</v>
      </c>
      <c r="B9" s="79" t="s">
        <v>303</v>
      </c>
      <c r="C9" s="80">
        <v>110100</v>
      </c>
      <c r="D9" s="573">
        <f>IF(ISERROR(VLOOKUP(C9,'잔액(신용)'!$B$5:$C$1005,2,0)),0,VLOOKUP(C9,'잔액(신용)'!$B$5:$C$1005,2,0))+IF(ISERROR(VLOOKUP(C9,'잔액(신용)'!$E$5:$F$1005,2,0)),0,VLOOKUP(C9,'잔액(신용)'!$E$5:$F$1005,2,0))</f>
        <v>1028334</v>
      </c>
      <c r="E9" s="574">
        <f>IF(ISERROR(VLOOKUP(C9,'잔액(신용전기)'!$B$5:$C$1005,2,0)),0,VLOOKUP(C9,'잔액(신용전기)'!$B$5:$C$1005,2,0))+IF(ISERROR(VLOOKUP(C9,'잔액(신용전기)'!$E$5:$F$1005,2,0)),0,VLOOKUP(C9,'잔액(신용전기)'!$E$5:$F$1005,2,0))</f>
        <v>703465</v>
      </c>
      <c r="F9" s="498">
        <v>1</v>
      </c>
      <c r="G9" s="499" t="s">
        <v>29</v>
      </c>
      <c r="H9" s="83"/>
      <c r="I9" s="608">
        <f>SUM(I10:I11)</f>
        <v>17231091</v>
      </c>
      <c r="J9" s="609">
        <f>SUM(J10:J11)</f>
        <v>15465313</v>
      </c>
    </row>
    <row r="10" spans="1:10" ht="13.5" customHeight="1">
      <c r="A10" s="403">
        <v>2</v>
      </c>
      <c r="B10" s="84" t="s">
        <v>579</v>
      </c>
      <c r="C10" s="80">
        <v>110700</v>
      </c>
      <c r="D10" s="575">
        <f>IF(ISERROR(VLOOKUP(C10,'잔액(신용)'!$B$5:$C$1005,2,0)),0,VLOOKUP(C10,'잔액(신용)'!$B$5:$C$1005,2,0))+IF(ISERROR(VLOOKUP(C10,'잔액(신용)'!$E$5:$F$1005,2,0)),0,VLOOKUP(C10,'잔액(신용)'!$E$5:$F$1005,2,0))</f>
        <v>43038</v>
      </c>
      <c r="E10" s="576">
        <f>IF(ISERROR(VLOOKUP(C10,'잔액(신용전기)'!$B$5:$C$1005,2,0)),0,VLOOKUP(C10,'잔액(신용전기)'!$B$5:$C$1005,2,0))+IF(ISERROR(VLOOKUP(C10,'잔액(신용전기)'!$E$5:$F$1005,2,0)),0,VLOOKUP(C10,'잔액(신용전기)'!$E$5:$F$1005,2,0))</f>
        <v>0</v>
      </c>
      <c r="F10" s="85" t="s">
        <v>525</v>
      </c>
      <c r="G10" s="86" t="s">
        <v>657</v>
      </c>
      <c r="H10" s="87">
        <v>131100</v>
      </c>
      <c r="I10" s="579">
        <f>IF(ISERROR(VLOOKUP(H10,'잔액(신용)'!$B$5:$C$1005,2,0)),0,VLOOKUP(H10,'잔액(신용)'!$B$5:$C$1005,2,0))+IF(ISERROR(VLOOKUP(H10,'잔액(신용)'!$E$5:$F$1005,2,0)),0,VLOOKUP(H10,'잔액(신용)'!$E$5:$F$1005,2,0))</f>
        <v>16880949</v>
      </c>
      <c r="J10" s="610">
        <f>IF(ISERROR(VLOOKUP(H10,'잔액(신용전기)'!$B$5:$C$1005,2,0)),0,VLOOKUP(H10,'잔액(신용전기)'!$B$5:$C$1005,2,0))+IF(ISERROR(VLOOKUP(H10,'잔액(신용전기)'!$E$5:$F$1005,2,0)),0,VLOOKUP(H10,'잔액(신용전기)'!$E$5:$F$1005,2,0))</f>
        <v>14954075</v>
      </c>
    </row>
    <row r="11" spans="1:10" ht="13.5" customHeight="1">
      <c r="A11" s="403">
        <v>3</v>
      </c>
      <c r="B11" s="84" t="s">
        <v>603</v>
      </c>
      <c r="C11" s="88"/>
      <c r="D11" s="577">
        <f>SUM(D12:D16)</f>
        <v>40080995</v>
      </c>
      <c r="E11" s="578">
        <f>SUM(E12:E16)</f>
        <v>31663989</v>
      </c>
      <c r="F11" s="85" t="s">
        <v>526</v>
      </c>
      <c r="G11" s="86" t="s">
        <v>656</v>
      </c>
      <c r="H11" s="87">
        <v>131200</v>
      </c>
      <c r="I11" s="579">
        <f>IF(ISERROR(VLOOKUP(H11,'잔액(신용)'!$B$5:$C$1005,2,0)),0,VLOOKUP(H11,'잔액(신용)'!$B$5:$C$1005,2,0))+IF(ISERROR(VLOOKUP(H11,'잔액(신용)'!$E$5:$F$1005,2,0)),0,VLOOKUP(H11,'잔액(신용)'!$E$5:$F$1005,2,0))</f>
        <v>350142</v>
      </c>
      <c r="J11" s="610">
        <f>IF(ISERROR(VLOOKUP(H11,'잔액(신용전기)'!$B$5:$C$1005,2,0)),0,VLOOKUP(H11,'잔액(신용전기)'!$B$5:$C$1005,2,0))+IF(ISERROR(VLOOKUP(H11,'잔액(신용전기)'!$E$5:$F$1005,2,0)),0,VLOOKUP(H11,'잔액(신용전기)'!$E$5:$F$1005,2,0))</f>
        <v>511238</v>
      </c>
    </row>
    <row r="12" spans="1:10" ht="13.5" customHeight="1">
      <c r="A12" s="349" t="s">
        <v>525</v>
      </c>
      <c r="B12" s="84" t="s">
        <v>580</v>
      </c>
      <c r="C12" s="80">
        <v>111200</v>
      </c>
      <c r="D12" s="579">
        <f>IF(ISERROR(VLOOKUP(C12,'잔액(신용)'!$B$5:$C$1005,2,0)),0,VLOOKUP(C12,'잔액(신용)'!$B$5:$C$1005,2,0))+IF(ISERROR(VLOOKUP(C12,'잔액(신용)'!$E$5:$F$1005,2,0)),0,VLOOKUP(C12,'잔액(신용)'!$E$5:$F$1005,2,0))</f>
        <v>13867000</v>
      </c>
      <c r="E12" s="580">
        <f>IF(ISERROR(VLOOKUP(C12,'잔액(신용전기)'!$B$5:$C$1005,2,0)),0,VLOOKUP(C12,'잔액(신용전기)'!$B$5:$C$1005,2,0))+IF(ISERROR(VLOOKUP(C12,'잔액(신용전기)'!$E$5:$F$1005,2,0)),0,VLOOKUP(C12,'잔액(신용전기)'!$E$5:$F$1005,2,0))</f>
        <v>13438000</v>
      </c>
      <c r="F12" s="142">
        <v>2</v>
      </c>
      <c r="G12" s="143" t="s">
        <v>606</v>
      </c>
      <c r="H12" s="83"/>
      <c r="I12" s="597">
        <f>SUM(I13:I22)</f>
        <v>124552091</v>
      </c>
      <c r="J12" s="611">
        <f>SUM(J13:J22)</f>
        <v>119447516</v>
      </c>
    </row>
    <row r="13" spans="1:10" ht="13.5" customHeight="1">
      <c r="A13" s="349" t="s">
        <v>526</v>
      </c>
      <c r="B13" s="84" t="s">
        <v>581</v>
      </c>
      <c r="C13" s="80">
        <v>111300</v>
      </c>
      <c r="D13" s="579">
        <f>IF(ISERROR(VLOOKUP(C13,'잔액(신용)'!$B$5:$C$1005,2,0)),0,VLOOKUP(C13,'잔액(신용)'!$B$5:$C$1005,2,0))+IF(ISERROR(VLOOKUP(C13,'잔액(신용)'!$E$5:$F$1005,2,0)),0,VLOOKUP(C13,'잔액(신용)'!$E$5:$F$1005,2,0))</f>
        <v>23480000</v>
      </c>
      <c r="E13" s="580">
        <f>IF(ISERROR(VLOOKUP(C13,'잔액(신용전기)'!$B$5:$C$1005,2,0)),0,VLOOKUP(C13,'잔액(신용전기)'!$B$5:$C$1005,2,0))+IF(ISERROR(VLOOKUP(C13,'잔액(신용전기)'!$E$5:$F$1005,2,0)),0,VLOOKUP(C13,'잔액(신용전기)'!$E$5:$F$1005,2,0))</f>
        <v>16190000</v>
      </c>
      <c r="F13" s="85" t="s">
        <v>525</v>
      </c>
      <c r="G13" s="86" t="s">
        <v>658</v>
      </c>
      <c r="H13" s="87">
        <v>132100</v>
      </c>
      <c r="I13" s="579">
        <f>IF(ISERROR(VLOOKUP(H13,'잔액(신용)'!$B$5:$C$1005,2,0)),0,VLOOKUP(H13,'잔액(신용)'!$B$5:$C$1005,2,0))+IF(ISERROR(VLOOKUP(H13,'잔액(신용)'!$E$5:$F$1005,2,0)),0,VLOOKUP(H13,'잔액(신용)'!$E$5:$F$1005,2,0))</f>
        <v>3569912</v>
      </c>
      <c r="J13" s="610">
        <f>IF(ISERROR(VLOOKUP(H13,'잔액(신용전기)'!$B$5:$C$1005,2,0)),0,VLOOKUP(H13,'잔액(신용전기)'!$B$5:$C$1005,2,0))+IF(ISERROR(VLOOKUP(H13,'잔액(신용전기)'!$E$5:$F$1005,2,0)),0,VLOOKUP(H13,'잔액(신용전기)'!$E$5:$F$1005,2,0))</f>
        <v>3227910</v>
      </c>
    </row>
    <row r="14" spans="1:10" ht="13.5" customHeight="1">
      <c r="A14" s="349" t="s">
        <v>527</v>
      </c>
      <c r="B14" s="84" t="s">
        <v>582</v>
      </c>
      <c r="C14" s="80">
        <v>111400</v>
      </c>
      <c r="D14" s="579">
        <f>IF(ISERROR(VLOOKUP(C14,'잔액(신용)'!$B$5:$C$1005,2,0)),0,VLOOKUP(C14,'잔액(신용)'!$B$5:$C$1005,2,0))+IF(ISERROR(VLOOKUP(C14,'잔액(신용)'!$E$5:$F$1005,2,0)),0,VLOOKUP(C14,'잔액(신용)'!$E$5:$F$1005,2,0))</f>
        <v>0</v>
      </c>
      <c r="E14" s="580">
        <f>IF(ISERROR(VLOOKUP(C14,'잔액(신용전기)'!$B$5:$C$1005,2,0)),0,VLOOKUP(C14,'잔액(신용전기)'!$B$5:$C$1005,2,0))+IF(ISERROR(VLOOKUP(C14,'잔액(신용전기)'!$E$5:$F$1005,2,0)),0,VLOOKUP(C14,'잔액(신용전기)'!$E$5:$F$1005,2,0))</f>
        <v>0</v>
      </c>
      <c r="F14" s="85" t="s">
        <v>526</v>
      </c>
      <c r="G14" s="86" t="s">
        <v>30</v>
      </c>
      <c r="H14" s="87">
        <v>132200</v>
      </c>
      <c r="I14" s="579">
        <f>IF(ISERROR(VLOOKUP(H14,'잔액(신용)'!$B$5:$C$1005,2,0)),0,VLOOKUP(H14,'잔액(신용)'!$B$5:$C$1005,2,0))+IF(ISERROR(VLOOKUP(H14,'잔액(신용)'!$E$5:$F$1005,2,0)),0,VLOOKUP(H14,'잔액(신용)'!$E$5:$F$1005,2,0))</f>
        <v>4283765</v>
      </c>
      <c r="J14" s="610">
        <f>IF(ISERROR(VLOOKUP(H14,'잔액(신용전기)'!$B$5:$C$1005,2,0)),0,VLOOKUP(H14,'잔액(신용전기)'!$B$5:$C$1005,2,0))+IF(ISERROR(VLOOKUP(H14,'잔액(신용전기)'!$E$5:$F$1005,2,0)),0,VLOOKUP(H14,'잔액(신용전기)'!$E$5:$F$1005,2,0))</f>
        <v>3347476</v>
      </c>
    </row>
    <row r="15" spans="1:10" ht="13.5" customHeight="1">
      <c r="A15" s="349" t="s">
        <v>528</v>
      </c>
      <c r="B15" s="84" t="s">
        <v>583</v>
      </c>
      <c r="C15" s="80">
        <v>111500</v>
      </c>
      <c r="D15" s="579">
        <f>IF(ISERROR(VLOOKUP(C15,'잔액(신용)'!$B$5:$C$1005,2,0)),0,VLOOKUP(C15,'잔액(신용)'!$B$5:$C$1005,2,0))+IF(ISERROR(VLOOKUP(C15,'잔액(신용)'!$E$5:$F$1005,2,0)),0,VLOOKUP(C15,'잔액(신용)'!$E$5:$F$1005,2,0))</f>
        <v>0</v>
      </c>
      <c r="E15" s="580">
        <f>IF(ISERROR(VLOOKUP(C15,'잔액(신용전기)'!$B$5:$C$1005,2,0)),0,VLOOKUP(C15,'잔액(신용전기)'!$B$5:$C$1005,2,0))+IF(ISERROR(VLOOKUP(C15,'잔액(신용전기)'!$E$5:$F$1005,2,0)),0,VLOOKUP(C15,'잔액(신용전기)'!$E$5:$F$1005,2,0))</f>
        <v>0</v>
      </c>
      <c r="F15" s="85" t="s">
        <v>527</v>
      </c>
      <c r="G15" s="86" t="s">
        <v>31</v>
      </c>
      <c r="H15" s="87">
        <v>132300</v>
      </c>
      <c r="I15" s="579">
        <f>IF(ISERROR(VLOOKUP(H15,'잔액(신용)'!$B$5:$C$1005,2,0)),0,VLOOKUP(H15,'잔액(신용)'!$B$5:$C$1005,2,0))+IF(ISERROR(VLOOKUP(H15,'잔액(신용)'!$E$5:$F$1005,2,0)),0,VLOOKUP(H15,'잔액(신용)'!$E$5:$F$1005,2,0))</f>
        <v>7434047</v>
      </c>
      <c r="J15" s="610">
        <f>IF(ISERROR(VLOOKUP(H15,'잔액(신용전기)'!$B$5:$C$1005,2,0)),0,VLOOKUP(H15,'잔액(신용전기)'!$B$5:$C$1005,2,0))+IF(ISERROR(VLOOKUP(H15,'잔액(신용전기)'!$E$5:$F$1005,2,0)),0,VLOOKUP(H15,'잔액(신용전기)'!$E$5:$F$1005,2,0))</f>
        <v>6233357</v>
      </c>
    </row>
    <row r="16" spans="1:10" ht="13.5" customHeight="1">
      <c r="A16" s="349" t="s">
        <v>529</v>
      </c>
      <c r="B16" s="84" t="s">
        <v>584</v>
      </c>
      <c r="C16" s="80">
        <v>111600</v>
      </c>
      <c r="D16" s="579">
        <f>IF(ISERROR(VLOOKUP(C16,'잔액(신용)'!$B$5:$C$1005,2,0)),0,VLOOKUP(C16,'잔액(신용)'!$B$5:$C$1005,2,0))+IF(ISERROR(VLOOKUP(C16,'잔액(신용)'!$E$5:$F$1005,2,0)),0,VLOOKUP(C16,'잔액(신용)'!$E$5:$F$1005,2,0))</f>
        <v>2733995</v>
      </c>
      <c r="E16" s="580">
        <f>IF(ISERROR(VLOOKUP(C16,'잔액(신용전기)'!$B$5:$C$1005,2,0)),0,VLOOKUP(C16,'잔액(신용전기)'!$B$5:$C$1005,2,0))+IF(ISERROR(VLOOKUP(C16,'잔액(신용전기)'!$E$5:$F$1005,2,0)),0,VLOOKUP(C16,'잔액(신용전기)'!$E$5:$F$1005,2,0))</f>
        <v>2035989</v>
      </c>
      <c r="F16" s="85" t="s">
        <v>528</v>
      </c>
      <c r="G16" s="86" t="s">
        <v>659</v>
      </c>
      <c r="H16" s="87">
        <v>132400</v>
      </c>
      <c r="I16" s="579">
        <f>IF(ISERROR(VLOOKUP(H16,'잔액(신용)'!$B$5:$C$1005,2,0)),0,VLOOKUP(H16,'잔액(신용)'!$B$5:$C$1005,2,0))+IF(ISERROR(VLOOKUP(H16,'잔액(신용)'!$E$5:$F$1005,2,0)),0,VLOOKUP(H16,'잔액(신용)'!$E$5:$F$1005,2,0))</f>
        <v>103557257</v>
      </c>
      <c r="J16" s="610">
        <f>IF(ISERROR(VLOOKUP(H16,'잔액(신용전기)'!$B$5:$C$1005,2,0)),0,VLOOKUP(H16,'잔액(신용전기)'!$B$5:$C$1005,2,0))+IF(ISERROR(VLOOKUP(H16,'잔액(신용전기)'!$E$5:$F$1005,2,0)),0,VLOOKUP(H16,'잔액(신용전기)'!$E$5:$F$1005,2,0))</f>
        <v>99831234</v>
      </c>
    </row>
    <row r="17" spans="1:10" ht="13.5" customHeight="1">
      <c r="A17" s="403">
        <v>4</v>
      </c>
      <c r="B17" s="84" t="s">
        <v>605</v>
      </c>
      <c r="C17" s="80">
        <v>112000</v>
      </c>
      <c r="D17" s="579">
        <f>IF(ISERROR(VLOOKUP(C17,'잔액(신용)'!$B$5:$C$1005,2,0)),0,VLOOKUP(C17,'잔액(신용)'!$B$5:$C$1005,2,0))+IF(ISERROR(VLOOKUP(C17,'잔액(신용)'!$E$5:$F$1005,2,0)),0,VLOOKUP(C17,'잔액(신용)'!$E$5:$F$1005,2,0))</f>
        <v>0</v>
      </c>
      <c r="E17" s="580">
        <f>IF(ISERROR(VLOOKUP(C17,'잔액(신용전기)'!$B$5:$C$1005,2,0)),0,VLOOKUP(C17,'잔액(신용전기)'!$B$5:$C$1005,2,0))+IF(ISERROR(VLOOKUP(C17,'잔액(신용전기)'!$E$5:$F$1005,2,0)),0,VLOOKUP(C17,'잔액(신용전기)'!$E$5:$F$1005,2,0))</f>
        <v>0</v>
      </c>
      <c r="F17" s="85" t="s">
        <v>529</v>
      </c>
      <c r="G17" s="86" t="s">
        <v>567</v>
      </c>
      <c r="H17" s="87">
        <v>132500</v>
      </c>
      <c r="I17" s="579">
        <f>IF(ISERROR(VLOOKUP(H17,'잔액(신용)'!$B$5:$C$1005,2,0)),0,VLOOKUP(H17,'잔액(신용)'!$B$5:$C$1005,2,0))+IF(ISERROR(VLOOKUP(H17,'잔액(신용)'!$E$5:$F$1005,2,0)),0,VLOOKUP(H17,'잔액(신용)'!$E$5:$F$1005,2,0))</f>
        <v>2606294</v>
      </c>
      <c r="J17" s="610">
        <f>IF(ISERROR(VLOOKUP(H17,'잔액(신용전기)'!$B$5:$C$1005,2,0)),0,VLOOKUP(H17,'잔액(신용전기)'!$B$5:$C$1005,2,0))+IF(ISERROR(VLOOKUP(H17,'잔액(신용전기)'!$E$5:$F$1005,2,0)),0,VLOOKUP(H17,'잔액(신용전기)'!$E$5:$F$1005,2,0))</f>
        <v>2791301</v>
      </c>
    </row>
    <row r="18" spans="1:10" ht="13.5" customHeight="1">
      <c r="A18" s="404">
        <v>5</v>
      </c>
      <c r="B18" s="90" t="s">
        <v>46</v>
      </c>
      <c r="C18" s="80">
        <v>112900</v>
      </c>
      <c r="D18" s="579">
        <f>IF(ISERROR(VLOOKUP(C18,'잔액(신용)'!$B$5:$C$1005,2,0)),0,VLOOKUP(C18,'잔액(신용)'!$B$5:$C$1005,2,0))+IF(ISERROR(VLOOKUP(C18,'잔액(신용)'!$E$5:$F$1005,2,0)),0,VLOOKUP(C18,'잔액(신용)'!$E$5:$F$1005,2,0))</f>
        <v>0</v>
      </c>
      <c r="E18" s="580">
        <f>IF(ISERROR(VLOOKUP(C18,'잔액(신용전기)'!$B$5:$C$1005,2,0)),0,VLOOKUP(C18,'잔액(신용전기)'!$B$5:$C$1005,2,0))+IF(ISERROR(VLOOKUP(C18,'잔액(신용전기)'!$E$5:$F$1005,2,0)),0,VLOOKUP(C18,'잔액(신용전기)'!$E$5:$F$1005,2,0))</f>
        <v>0</v>
      </c>
      <c r="F18" s="85" t="s">
        <v>530</v>
      </c>
      <c r="G18" s="86" t="s">
        <v>568</v>
      </c>
      <c r="H18" s="87">
        <v>132600</v>
      </c>
      <c r="I18" s="579">
        <f>IF(ISERROR(VLOOKUP(H18,'잔액(신용)'!$B$5:$C$1005,2,0)),0,VLOOKUP(H18,'잔액(신용)'!$B$5:$C$1005,2,0))+IF(ISERROR(VLOOKUP(H18,'잔액(신용)'!$E$5:$F$1005,2,0)),0,VLOOKUP(H18,'잔액(신용)'!$E$5:$F$1005,2,0))</f>
        <v>16650</v>
      </c>
      <c r="J18" s="610">
        <f>IF(ISERROR(VLOOKUP(H18,'잔액(신용전기)'!$B$5:$C$1005,2,0)),0,VLOOKUP(H18,'잔액(신용전기)'!$B$5:$C$1005,2,0))+IF(ISERROR(VLOOKUP(H18,'잔액(신용전기)'!$E$5:$F$1005,2,0)),0,VLOOKUP(H18,'잔액(신용전기)'!$E$5:$F$1005,2,0))</f>
        <v>41248</v>
      </c>
    </row>
    <row r="19" spans="1:10" ht="13.5" customHeight="1">
      <c r="A19" s="404">
        <v>5</v>
      </c>
      <c r="B19" s="90" t="s">
        <v>607</v>
      </c>
      <c r="C19" s="80">
        <v>112800</v>
      </c>
      <c r="D19" s="579">
        <f>IF(ISERROR(VLOOKUP(C19,'잔액(신용)'!$B$5:$C$1005,2,0)),0,VLOOKUP(C19,'잔액(신용)'!$B$5:$C$1005,2,0))+IF(ISERROR(VLOOKUP(C19,'잔액(신용)'!$E$5:$F$1005,2,0)),0,VLOOKUP(C19,'잔액(신용)'!$E$5:$F$1005,2,0))</f>
        <v>0</v>
      </c>
      <c r="E19" s="580">
        <f>IF(ISERROR(VLOOKUP(C19,'잔액(신용전기)'!$B$5:$C$1005,2,0)),0,VLOOKUP(C19,'잔액(신용전기)'!$B$5:$C$1005,2,0))+IF(ISERROR(VLOOKUP(C19,'잔액(신용전기)'!$E$5:$F$1005,2,0)),0,VLOOKUP(C19,'잔액(신용전기)'!$E$5:$F$1005,2,0))</f>
        <v>0</v>
      </c>
      <c r="F19" s="85" t="s">
        <v>532</v>
      </c>
      <c r="G19" s="86" t="s">
        <v>569</v>
      </c>
      <c r="H19" s="87">
        <v>132700</v>
      </c>
      <c r="I19" s="579">
        <f>IF(ISERROR(VLOOKUP(H19,'잔액(신용)'!$B$5:$C$1005,2,0)),0,VLOOKUP(H19,'잔액(신용)'!$B$5:$C$1005,2,0))+IF(ISERROR(VLOOKUP(H19,'잔액(신용)'!$E$5:$F$1005,2,0)),0,VLOOKUP(H19,'잔액(신용)'!$E$5:$F$1005,2,0))</f>
        <v>2614876</v>
      </c>
      <c r="J19" s="610">
        <f>IF(ISERROR(VLOOKUP(H19,'잔액(신용전기)'!$B$5:$C$1005,2,0)),0,VLOOKUP(H19,'잔액(신용전기)'!$B$5:$C$1005,2,0))+IF(ISERROR(VLOOKUP(H19,'잔액(신용전기)'!$E$5:$F$1005,2,0)),0,VLOOKUP(H19,'잔액(신용전기)'!$E$5:$F$1005,2,0))</f>
        <v>3543270</v>
      </c>
    </row>
    <row r="20" spans="1:10" ht="14.25" customHeight="1">
      <c r="A20" s="334" t="s">
        <v>602</v>
      </c>
      <c r="B20" s="1" t="s">
        <v>531</v>
      </c>
      <c r="C20" s="88">
        <v>113200</v>
      </c>
      <c r="D20" s="571">
        <f>SUM(D21:D29)</f>
        <v>0</v>
      </c>
      <c r="E20" s="572">
        <f>SUM(E21:E29)</f>
        <v>0</v>
      </c>
      <c r="F20" s="85" t="s">
        <v>534</v>
      </c>
      <c r="G20" s="86" t="s">
        <v>570</v>
      </c>
      <c r="H20" s="87">
        <v>132800</v>
      </c>
      <c r="I20" s="579">
        <f>IF(ISERROR(VLOOKUP(H20,'잔액(신용)'!$B$5:$C$1005,2,0)),0,VLOOKUP(H20,'잔액(신용)'!$B$5:$C$1005,2,0))+IF(ISERROR(VLOOKUP(H20,'잔액(신용)'!$E$5:$F$1005,2,0)),0,VLOOKUP(H20,'잔액(신용)'!$E$5:$F$1005,2,0))</f>
        <v>469290</v>
      </c>
      <c r="J20" s="610">
        <f>IF(ISERROR(VLOOKUP(H20,'잔액(신용전기)'!$B$5:$C$1005,2,0)),0,VLOOKUP(H20,'잔액(신용전기)'!$B$5:$C$1005,2,0))+IF(ISERROR(VLOOKUP(H20,'잔액(신용전기)'!$E$5:$F$1005,2,0)),0,VLOOKUP(H20,'잔액(신용전기)'!$E$5:$F$1005,2,0))</f>
        <v>431720</v>
      </c>
    </row>
    <row r="21" spans="1:10" ht="13.5" customHeight="1">
      <c r="A21" s="402">
        <v>1</v>
      </c>
      <c r="B21" s="79" t="s">
        <v>533</v>
      </c>
      <c r="C21" s="80">
        <v>113201</v>
      </c>
      <c r="D21" s="575">
        <f>IF(ISERROR(VLOOKUP(C21,'잔액(신용)'!$B$5:$C$1005,2,0)),0,VLOOKUP(C21,'잔액(신용)'!$B$5:$C$1005,2,0))+IF(ISERROR(VLOOKUP(C21,'잔액(신용)'!$E$5:$F$1005,2,0)),0,VLOOKUP(C21,'잔액(신용)'!$E$5:$F$1005,2,0))</f>
        <v>0</v>
      </c>
      <c r="E21" s="576">
        <f>IF(ISERROR(VLOOKUP(C21,'잔액(신용전기)'!$B$5:$C$1005,2,0)),0,VLOOKUP(C21,'잔액(신용전기)'!$B$5:$C$1005,2,0))+IF(ISERROR(VLOOKUP(C21,'잔액(신용전기)'!$E$5:$F$1005,2,0)),0,VLOOKUP(C21,'잔액(신용전기)'!$E$5:$F$1005,2,0))</f>
        <v>0</v>
      </c>
      <c r="F21" s="85" t="s">
        <v>536</v>
      </c>
      <c r="G21" s="86" t="s">
        <v>571</v>
      </c>
      <c r="H21" s="87">
        <v>132900</v>
      </c>
      <c r="I21" s="579">
        <f>IF(ISERROR(VLOOKUP(H21,'잔액(신용)'!$B$5:$C$1005,2,0)),0,VLOOKUP(H21,'잔액(신용)'!$B$5:$C$1005,2,0))+IF(ISERROR(VLOOKUP(H21,'잔액(신용)'!$E$5:$F$1005,2,0)),0,VLOOKUP(H21,'잔액(신용)'!$E$5:$F$1005,2,0))</f>
        <v>0</v>
      </c>
      <c r="J21" s="610">
        <f>IF(ISERROR(VLOOKUP(H21,'잔액(신용전기)'!$B$5:$C$1005,2,0)),0,VLOOKUP(H21,'잔액(신용전기)'!$B$5:$C$1005,2,0))+IF(ISERROR(VLOOKUP(H21,'잔액(신용전기)'!$E$5:$F$1005,2,0)),0,VLOOKUP(H21,'잔액(신용전기)'!$E$5:$F$1005,2,0))</f>
        <v>0</v>
      </c>
    </row>
    <row r="22" spans="1:10" ht="13.5" customHeight="1">
      <c r="A22" s="403">
        <v>2</v>
      </c>
      <c r="B22" s="84" t="s">
        <v>535</v>
      </c>
      <c r="C22" s="80">
        <v>113202</v>
      </c>
      <c r="D22" s="579">
        <f>IF(ISERROR(VLOOKUP(C22,'잔액(신용)'!$B$5:$C$1005,2,0)),0,VLOOKUP(C22,'잔액(신용)'!$B$5:$C$1005,2,0))+IF(ISERROR(VLOOKUP(C22,'잔액(신용)'!$E$5:$F$1005,2,0)),0,VLOOKUP(C22,'잔액(신용)'!$E$5:$F$1005,2,0))</f>
        <v>0</v>
      </c>
      <c r="E22" s="580">
        <f>IF(ISERROR(VLOOKUP(C22,'잔액(신용전기)'!$B$5:$C$1005,2,0)),0,VLOOKUP(C22,'잔액(신용전기)'!$B$5:$C$1005,2,0))+IF(ISERROR(VLOOKUP(C22,'잔액(신용전기)'!$E$5:$F$1005,2,0)),0,VLOOKUP(C22,'잔액(신용전기)'!$E$5:$F$1005,2,0))</f>
        <v>0</v>
      </c>
      <c r="F22" s="85" t="s">
        <v>538</v>
      </c>
      <c r="G22" s="86" t="s">
        <v>416</v>
      </c>
      <c r="H22" s="87">
        <v>133900</v>
      </c>
      <c r="I22" s="579">
        <f>IF(ISERROR(VLOOKUP(H22,'잔액(신용)'!$B$5:$C$1005,2,0)),0,VLOOKUP(H22,'잔액(신용)'!$B$5:$C$1005,2,0))+IF(ISERROR(VLOOKUP(H22,'잔액(신용)'!$E$5:$F$1005,2,0)),0,VLOOKUP(H22,'잔액(신용)'!$E$5:$F$1005,2,0))</f>
        <v>0</v>
      </c>
      <c r="J22" s="610">
        <f>IF(ISERROR(VLOOKUP(H22,'잔액(신용전기)'!$B$5:$C$1005,2,0)),0,VLOOKUP(H22,'잔액(신용전기)'!$B$5:$C$1005,2,0))+IF(ISERROR(VLOOKUP(H22,'잔액(신용전기)'!$E$5:$F$1005,2,0)),0,VLOOKUP(H22,'잔액(신용전기)'!$E$5:$F$1005,2,0))</f>
        <v>0</v>
      </c>
    </row>
    <row r="23" spans="1:10" ht="13.5" customHeight="1">
      <c r="A23" s="403">
        <v>3</v>
      </c>
      <c r="B23" s="84" t="s">
        <v>537</v>
      </c>
      <c r="C23" s="80">
        <v>113203</v>
      </c>
      <c r="D23" s="579">
        <f>IF(ISERROR(VLOOKUP(C23,'잔액(신용)'!$B$5:$C$1005,2,0)),0,VLOOKUP(C23,'잔액(신용)'!$B$5:$C$1005,2,0))+IF(ISERROR(VLOOKUP(C23,'잔액(신용)'!$E$5:$F$1005,2,0)),0,VLOOKUP(C23,'잔액(신용)'!$E$5:$F$1005,2,0))</f>
        <v>0</v>
      </c>
      <c r="E23" s="580">
        <f>IF(ISERROR(VLOOKUP(C23,'잔액(신용전기)'!$B$5:$C$1005,2,0)),0,VLOOKUP(C23,'잔액(신용전기)'!$B$5:$C$1005,2,0))+IF(ISERROR(VLOOKUP(C23,'잔액(신용전기)'!$E$5:$F$1005,2,0)),0,VLOOKUP(C23,'잔액(신용전기)'!$E$5:$F$1005,2,0))</f>
        <v>0</v>
      </c>
      <c r="F23" s="296">
        <v>3</v>
      </c>
      <c r="G23" s="297" t="s">
        <v>608</v>
      </c>
      <c r="H23" s="87">
        <v>134000</v>
      </c>
      <c r="I23" s="581">
        <f>IF(ISERROR(VLOOKUP(H23,'잔액(신용)'!$B$5:$C$1005,2,0)),0,VLOOKUP(H23,'잔액(신용)'!$B$5:$C$1005,2,0))+IF(ISERROR(VLOOKUP(H23,'잔액(신용)'!$E$5:$F$1005,2,0)),0,VLOOKUP(H23,'잔액(신용)'!$E$5:$F$1005,2,0))</f>
        <v>14956</v>
      </c>
      <c r="J23" s="612">
        <f>IF(ISERROR(VLOOKUP(H23,'잔액(신용전기)'!$B$5:$C$1005,2,0)),0,VLOOKUP(H23,'잔액(신용전기)'!$B$5:$C$1005,2,0))+IF(ISERROR(VLOOKUP(H23,'잔액(신용전기)'!$E$5:$F$1005,2,0)),0,VLOOKUP(H23,'잔액(신용전기)'!$E$5:$F$1005,2,0))</f>
        <v>21465</v>
      </c>
    </row>
    <row r="24" spans="1:10" ht="14.25" customHeight="1">
      <c r="A24" s="403">
        <v>4</v>
      </c>
      <c r="B24" s="84" t="s">
        <v>539</v>
      </c>
      <c r="C24" s="80">
        <v>113204</v>
      </c>
      <c r="D24" s="579">
        <f>IF(ISERROR(VLOOKUP(C24,'잔액(신용)'!$B$5:$C$1005,2,0)),0,VLOOKUP(C24,'잔액(신용)'!$B$5:$C$1005,2,0))+IF(ISERROR(VLOOKUP(C24,'잔액(신용)'!$E$5:$F$1005,2,0)),0,VLOOKUP(C24,'잔액(신용)'!$E$5:$F$1005,2,0))</f>
        <v>0</v>
      </c>
      <c r="E24" s="580">
        <f>IF(ISERROR(VLOOKUP(C24,'잔액(신용전기)'!$B$5:$C$1005,2,0)),0,VLOOKUP(C24,'잔액(신용전기)'!$B$5:$C$1005,2,0))+IF(ISERROR(VLOOKUP(C24,'잔액(신용전기)'!$E$5:$F$1005,2,0)),0,VLOOKUP(C24,'잔액(신용전기)'!$E$5:$F$1005,2,0))</f>
        <v>0</v>
      </c>
      <c r="F24" s="7" t="s">
        <v>602</v>
      </c>
      <c r="G24" s="8" t="s">
        <v>572</v>
      </c>
      <c r="H24" s="83"/>
      <c r="I24" s="571">
        <f>SUM(I25,I27:I30)-SUM(I26)</f>
        <v>39821594</v>
      </c>
      <c r="J24" s="607">
        <f>SUM(J25,J27:J30)-SUM(J26)</f>
        <v>34896672</v>
      </c>
    </row>
    <row r="25" spans="1:10" ht="13.5" customHeight="1">
      <c r="A25" s="403">
        <v>5</v>
      </c>
      <c r="B25" s="84" t="s">
        <v>540</v>
      </c>
      <c r="C25" s="80">
        <v>113205</v>
      </c>
      <c r="D25" s="579">
        <f>IF(ISERROR(VLOOKUP(C25,'잔액(신용)'!$B$5:$C$1005,2,0)),0,VLOOKUP(C25,'잔액(신용)'!$B$5:$C$1005,2,0))+IF(ISERROR(VLOOKUP(C25,'잔액(신용)'!$E$5:$F$1005,2,0)),0,VLOOKUP(C25,'잔액(신용)'!$E$5:$F$1005,2,0))</f>
        <v>0</v>
      </c>
      <c r="E25" s="580">
        <f>IF(ISERROR(VLOOKUP(C25,'잔액(신용전기)'!$B$5:$C$1005,2,0)),0,VLOOKUP(C25,'잔액(신용전기)'!$B$5:$C$1005,2,0))+IF(ISERROR(VLOOKUP(C25,'잔액(신용전기)'!$E$5:$F$1005,2,0)),0,VLOOKUP(C25,'잔액(신용전기)'!$E$5:$F$1005,2,0))</f>
        <v>0</v>
      </c>
      <c r="F25" s="81">
        <v>1</v>
      </c>
      <c r="G25" s="82" t="s">
        <v>573</v>
      </c>
      <c r="H25" s="87">
        <v>136100</v>
      </c>
      <c r="I25" s="575">
        <f>IF(ISERROR(VLOOKUP(H25,'잔액(신용)'!$B$5:$C$1005,2,0)),0,VLOOKUP(H25,'잔액(신용)'!$B$5:$C$1005,2,0))+IF(ISERROR(VLOOKUP(H25,'잔액(신용)'!$E$5:$F$1005,2,0)),0,VLOOKUP(H25,'잔액(신용)'!$E$5:$F$1005,2,0))</f>
        <v>0</v>
      </c>
      <c r="J25" s="613">
        <f>IF(ISERROR(VLOOKUP(H25,'잔액(신용전기)'!$B$5:$C$1005,2,0)),0,VLOOKUP(H25,'잔액(신용전기)'!$B$5:$C$1005,2,0))+IF(ISERROR(VLOOKUP(H25,'잔액(신용전기)'!$E$5:$F$1005,2,0)),0,VLOOKUP(H25,'잔액(신용전기)'!$E$5:$F$1005,2,0))</f>
        <v>0</v>
      </c>
    </row>
    <row r="26" spans="1:10" ht="13.5" customHeight="1">
      <c r="A26" s="403">
        <v>6</v>
      </c>
      <c r="B26" s="84" t="s">
        <v>541</v>
      </c>
      <c r="C26" s="80">
        <v>113206</v>
      </c>
      <c r="D26" s="579">
        <f>IF(ISERROR(VLOOKUP(C26,'잔액(신용)'!$B$5:$C$1005,2,0)),0,VLOOKUP(C26,'잔액(신용)'!$B$5:$C$1005,2,0))+IF(ISERROR(VLOOKUP(C26,'잔액(신용)'!$E$5:$F$1005,2,0)),0,VLOOKUP(C26,'잔액(신용)'!$E$5:$F$1005,2,0))</f>
        <v>0</v>
      </c>
      <c r="E26" s="580">
        <f>IF(ISERROR(VLOOKUP(C26,'잔액(신용전기)'!$B$5:$C$1005,2,0)),0,VLOOKUP(C26,'잔액(신용전기)'!$B$5:$C$1005,2,0))+IF(ISERROR(VLOOKUP(C26,'잔액(신용전기)'!$E$5:$F$1005,2,0)),0,VLOOKUP(C26,'잔액(신용전기)'!$E$5:$F$1005,2,0))</f>
        <v>0</v>
      </c>
      <c r="F26" s="89"/>
      <c r="G26" s="93" t="s">
        <v>622</v>
      </c>
      <c r="H26" s="87">
        <v>126301</v>
      </c>
      <c r="I26" s="579">
        <f>IF(ISERROR(VLOOKUP(H26,'잔액(신용)'!$B$5:$C$1005,2,0)),0,VLOOKUP(H26,'잔액(신용)'!$B$5:$C$1005,2,0))+IF(ISERROR(VLOOKUP(H26,'잔액(신용)'!$E$5:$F$1005,2,0)),0,VLOOKUP(H26,'잔액(신용)'!$E$5:$F$1005,2,0))</f>
        <v>0</v>
      </c>
      <c r="J26" s="610">
        <f>IF(ISERROR(VLOOKUP(H26,'잔액(신용전기)'!$B$5:$C$1005,2,0)),0,VLOOKUP(H26,'잔액(신용전기)'!$B$5:$C$1005,2,0))+IF(ISERROR(VLOOKUP(H26,'잔액(신용전기)'!$E$5:$F$1005,2,0)),0,VLOOKUP(H26,'잔액(신용전기)'!$E$5:$F$1005,2,0))</f>
        <v>0</v>
      </c>
    </row>
    <row r="27" spans="1:10" ht="13.5" customHeight="1">
      <c r="A27" s="403">
        <v>7</v>
      </c>
      <c r="B27" s="84" t="s">
        <v>542</v>
      </c>
      <c r="C27" s="80">
        <v>113207</v>
      </c>
      <c r="D27" s="579">
        <f>IF(ISERROR(VLOOKUP(C27,'잔액(신용)'!$B$5:$C$1005,2,0)),0,VLOOKUP(C27,'잔액(신용)'!$B$5:$C$1005,2,0))+IF(ISERROR(VLOOKUP(C27,'잔액(신용)'!$E$5:$F$1005,2,0)),0,VLOOKUP(C27,'잔액(신용)'!$E$5:$F$1005,2,0))</f>
        <v>0</v>
      </c>
      <c r="E27" s="580">
        <f>IF(ISERROR(VLOOKUP(C27,'잔액(신용전기)'!$B$5:$C$1005,2,0)),0,VLOOKUP(C27,'잔액(신용전기)'!$B$5:$C$1005,2,0))+IF(ISERROR(VLOOKUP(C27,'잔액(신용전기)'!$E$5:$F$1005,2,0)),0,VLOOKUP(C27,'잔액(신용전기)'!$E$5:$F$1005,2,0))</f>
        <v>0</v>
      </c>
      <c r="F27" s="89">
        <v>2</v>
      </c>
      <c r="G27" s="86" t="s">
        <v>612</v>
      </c>
      <c r="H27" s="87">
        <v>136200</v>
      </c>
      <c r="I27" s="579">
        <f>IF(ISERROR(VLOOKUP(H27,'잔액(신용)'!$B$5:$C$1005,2,0)),0,VLOOKUP(H27,'잔액(신용)'!$B$5:$C$1005,2,0))+IF(ISERROR(VLOOKUP(H27,'잔액(신용)'!$E$5:$F$1005,2,0)),0,VLOOKUP(H27,'잔액(신용)'!$E$5:$F$1005,2,0))</f>
        <v>39778556</v>
      </c>
      <c r="J27" s="610">
        <f>IF(ISERROR(VLOOKUP(H27,'잔액(신용전기)'!$B$5:$C$1005,2,0)),0,VLOOKUP(H27,'잔액(신용전기)'!$B$5:$C$1005,2,0))+IF(ISERROR(VLOOKUP(H27,'잔액(신용전기)'!$E$5:$F$1005,2,0)),0,VLOOKUP(H27,'잔액(신용전기)'!$E$5:$F$1005,2,0))</f>
        <v>34874673</v>
      </c>
    </row>
    <row r="28" spans="1:10" ht="13.5" customHeight="1">
      <c r="A28" s="405">
        <v>8</v>
      </c>
      <c r="B28" s="54" t="s">
        <v>543</v>
      </c>
      <c r="C28" s="80">
        <v>113208</v>
      </c>
      <c r="D28" s="579">
        <f>IF(ISERROR(VLOOKUP(C28,'잔액(신용)'!$B$5:$C$1005,2,0)),0,VLOOKUP(C28,'잔액(신용)'!$B$5:$C$1005,2,0))+IF(ISERROR(VLOOKUP(C28,'잔액(신용)'!$E$5:$F$1005,2,0)),0,VLOOKUP(C28,'잔액(신용)'!$E$5:$F$1005,2,0))</f>
        <v>0</v>
      </c>
      <c r="E28" s="580">
        <f>IF(ISERROR(VLOOKUP(C28,'잔액(신용전기)'!$B$5:$C$1005,2,0)),0,VLOOKUP(C28,'잔액(신용전기)'!$B$5:$C$1005,2,0))+IF(ISERROR(VLOOKUP(C28,'잔액(신용전기)'!$E$5:$F$1005,2,0)),0,VLOOKUP(C28,'잔액(신용전기)'!$E$5:$F$1005,2,0))</f>
        <v>0</v>
      </c>
      <c r="F28" s="89">
        <v>3</v>
      </c>
      <c r="G28" s="86" t="s">
        <v>47</v>
      </c>
      <c r="H28" s="87">
        <v>136600</v>
      </c>
      <c r="I28" s="579">
        <f>IF(ISERROR(VLOOKUP(H28,'잔액(신용)'!$B$5:$C$1005,2,0)),0,VLOOKUP(H28,'잔액(신용)'!$B$5:$C$1005,2,0))+IF(ISERROR(VLOOKUP(H28,'잔액(신용)'!$E$5:$F$1005,2,0)),0,VLOOKUP(H28,'잔액(신용)'!$E$5:$F$1005,2,0))</f>
        <v>43038</v>
      </c>
      <c r="J28" s="610">
        <f>IF(ISERROR(VLOOKUP(H28,'잔액(신용전기)'!$B$5:$C$1005,2,0)),0,VLOOKUP(H28,'잔액(신용전기)'!$B$5:$C$1005,2,0))+IF(ISERROR(VLOOKUP(H28,'잔액(신용전기)'!$E$5:$F$1005,2,0)),0,VLOOKUP(H28,'잔액(신용전기)'!$E$5:$F$1005,2,0))</f>
        <v>0</v>
      </c>
    </row>
    <row r="29" spans="1:10" ht="13.5" customHeight="1">
      <c r="A29" s="404">
        <v>9</v>
      </c>
      <c r="B29" s="90" t="s">
        <v>544</v>
      </c>
      <c r="C29" s="80">
        <v>113221</v>
      </c>
      <c r="D29" s="581">
        <f>IF(ISERROR(VLOOKUP(C29,'잔액(신용)'!$B$5:$C$1005,2,0)),0,VLOOKUP(C29,'잔액(신용)'!$B$5:$C$1005,2,0))+IF(ISERROR(VLOOKUP(C29,'잔액(신용)'!$E$5:$F$1005,2,0)),0,VLOOKUP(C29,'잔액(신용)'!$E$5:$F$1005,2,0))</f>
        <v>0</v>
      </c>
      <c r="E29" s="582">
        <f>IF(ISERROR(VLOOKUP(C29,'잔액(신용전기)'!$B$5:$C$1005,2,0)),0,VLOOKUP(C29,'잔액(신용전기)'!$B$5:$C$1005,2,0))+IF(ISERROR(VLOOKUP(C29,'잔액(신용전기)'!$E$5:$F$1005,2,0)),0,VLOOKUP(C29,'잔액(신용전기)'!$E$5:$F$1005,2,0))</f>
        <v>0</v>
      </c>
      <c r="F29" s="89">
        <v>4</v>
      </c>
      <c r="G29" s="86" t="s">
        <v>615</v>
      </c>
      <c r="H29" s="87">
        <v>136500</v>
      </c>
      <c r="I29" s="579">
        <f>IF(ISERROR(VLOOKUP(H29,'잔액(신용)'!$B$5:$C$1005,2,0)),0,VLOOKUP(H29,'잔액(신용)'!$B$5:$C$1005,2,0))+IF(ISERROR(VLOOKUP(H29,'잔액(신용)'!$E$5:$F$1005,2,0)),0,VLOOKUP(H29,'잔액(신용)'!$E$5:$F$1005,2,0))</f>
        <v>0</v>
      </c>
      <c r="J29" s="610">
        <f>IF(ISERROR(VLOOKUP(H29,'잔액(신용전기)'!$B$5:$C$1005,2,0)),0,VLOOKUP(H29,'잔액(신용전기)'!$B$5:$C$1005,2,0))+IF(ISERROR(VLOOKUP(H29,'잔액(신용전기)'!$E$5:$F$1005,2,0)),0,VLOOKUP(H29,'잔액(신용전기)'!$E$5:$F$1005,2,0))</f>
        <v>0</v>
      </c>
    </row>
    <row r="30" spans="1:10" ht="13.5" customHeight="1">
      <c r="A30" s="334" t="s">
        <v>422</v>
      </c>
      <c r="B30" s="1" t="s">
        <v>545</v>
      </c>
      <c r="C30" s="88">
        <v>113700</v>
      </c>
      <c r="D30" s="571">
        <f>SUM(D31:D41)</f>
        <v>0</v>
      </c>
      <c r="E30" s="572">
        <f>SUM(E31:E41)</f>
        <v>0</v>
      </c>
      <c r="F30" s="91">
        <v>5</v>
      </c>
      <c r="G30" s="92" t="s">
        <v>101</v>
      </c>
      <c r="H30" s="87">
        <v>136700</v>
      </c>
      <c r="I30" s="614">
        <f>IF(ISERROR(VLOOKUP(H30,'잔액(신용)'!$B$5:$C$1005,2,0)),0,VLOOKUP(H30,'잔액(신용)'!$B$5:$C$1005,2,0))+IF(ISERROR(VLOOKUP(H30,'잔액(신용)'!$E$5:$F$1005,2,0)),0,VLOOKUP(H30,'잔액(신용)'!$E$5:$F$1005,2,0))</f>
        <v>0</v>
      </c>
      <c r="J30" s="615">
        <f>IF(ISERROR(VLOOKUP(H30,'잔액(신용전기)'!$B$5:$C$1005,2,0)),0,VLOOKUP(H30,'잔액(신용전기)'!$B$5:$C$1005,2,0))+IF(ISERROR(VLOOKUP(H30,'잔액(신용전기)'!$E$5:$F$1005,2,0)),0,VLOOKUP(H30,'잔액(신용전기)'!$E$5:$F$1005,2,0))</f>
        <v>21999</v>
      </c>
    </row>
    <row r="31" spans="1:10" ht="14.25" customHeight="1">
      <c r="A31" s="402">
        <v>1</v>
      </c>
      <c r="B31" s="79" t="s">
        <v>546</v>
      </c>
      <c r="C31" s="80">
        <v>113701</v>
      </c>
      <c r="D31" s="583">
        <f>IF(ISERROR(VLOOKUP(C31,'잔액(신용)'!$B$5:$C$1005,2,0)),0,VLOOKUP(C31,'잔액(신용)'!$B$5:$C$1005,2,0))+IF(ISERROR(VLOOKUP(C31,'잔액(신용)'!$E$5:$F$1005,2,0)),0,VLOOKUP(C31,'잔액(신용)'!$E$5:$F$1005,2,0))</f>
        <v>0</v>
      </c>
      <c r="E31" s="584">
        <f>IF(ISERROR(VLOOKUP(C31,'잔액(신용전기)'!$B$5:$C$1005,2,0)),0,VLOOKUP(C31,'잔액(신용전기)'!$B$5:$C$1005,2,0))+IF(ISERROR(VLOOKUP(C31,'잔액(신용전기)'!$E$5:$F$1005,2,0)),0,VLOOKUP(C31,'잔액(신용전기)'!$E$5:$F$1005,2,0))</f>
        <v>0</v>
      </c>
      <c r="F31" s="7" t="s">
        <v>422</v>
      </c>
      <c r="G31" s="8" t="s">
        <v>574</v>
      </c>
      <c r="H31" s="83"/>
      <c r="I31" s="571">
        <f>SUM(I32:I39,I41:I44,I47:I55)-SUM(I40,I45:I46)</f>
        <v>2418513</v>
      </c>
      <c r="J31" s="607">
        <f>SUM(J32:J39,J41:J44,J47:J55)-SUM(J40,J45:J46)</f>
        <v>2750197</v>
      </c>
    </row>
    <row r="32" spans="1:10" ht="13.5" customHeight="1">
      <c r="A32" s="403">
        <v>2</v>
      </c>
      <c r="B32" s="84" t="s">
        <v>547</v>
      </c>
      <c r="C32" s="80">
        <v>113702</v>
      </c>
      <c r="D32" s="583">
        <f>IF(ISERROR(VLOOKUP(C32,'잔액(신용)'!$B$5:$C$1005,2,0)),0,VLOOKUP(C32,'잔액(신용)'!$B$5:$C$1005,2,0))+IF(ISERROR(VLOOKUP(C32,'잔액(신용)'!$E$5:$F$1005,2,0)),0,VLOOKUP(C32,'잔액(신용)'!$E$5:$F$1005,2,0))</f>
        <v>0</v>
      </c>
      <c r="E32" s="585">
        <f>IF(ISERROR(VLOOKUP(C32,'잔액(신용전기)'!$B$5:$C$1005,2,0)),0,VLOOKUP(C32,'잔액(신용전기)'!$B$5:$C$1005,2,0))+IF(ISERROR(VLOOKUP(C32,'잔액(신용전기)'!$E$5:$F$1005,2,0)),0,VLOOKUP(C32,'잔액(신용전기)'!$E$5:$F$1005,2,0))</f>
        <v>0</v>
      </c>
      <c r="F32" s="81">
        <v>1</v>
      </c>
      <c r="G32" s="82" t="s">
        <v>331</v>
      </c>
      <c r="H32" s="87">
        <v>140100</v>
      </c>
      <c r="I32" s="575">
        <f>IF(ISERROR(VLOOKUP(H32,'잔액(신용)'!$B$5:$C$1005,2,0)),0,VLOOKUP(H32,'잔액(신용)'!$B$5:$C$1005,2,0))+IF(ISERROR(VLOOKUP(H32,'잔액(신용)'!$E$5:$F$1005,2,0)),0,VLOOKUP(H32,'잔액(신용)'!$E$5:$F$1005,2,0))</f>
        <v>0</v>
      </c>
      <c r="J32" s="613">
        <f>IF(ISERROR(VLOOKUP(H32,'잔액(신용전기)'!$B$5:$C$1005,2,0)),0,VLOOKUP(H32,'잔액(신용전기)'!$B$5:$C$1005,2,0))+IF(ISERROR(VLOOKUP(H32,'잔액(신용전기)'!$E$5:$F$1005,2,0)),0,VLOOKUP(H32,'잔액(신용전기)'!$E$5:$F$1005,2,0))</f>
        <v>0</v>
      </c>
    </row>
    <row r="33" spans="1:10" ht="13.5" customHeight="1">
      <c r="A33" s="403">
        <v>3</v>
      </c>
      <c r="B33" s="84" t="s">
        <v>548</v>
      </c>
      <c r="C33" s="80">
        <v>113703</v>
      </c>
      <c r="D33" s="583">
        <f>IF(ISERROR(VLOOKUP(C33,'잔액(신용)'!$B$5:$C$1005,2,0)),0,VLOOKUP(C33,'잔액(신용)'!$B$5:$C$1005,2,0))+IF(ISERROR(VLOOKUP(C33,'잔액(신용)'!$E$5:$F$1005,2,0)),0,VLOOKUP(C33,'잔액(신용)'!$E$5:$F$1005,2,0))</f>
        <v>0</v>
      </c>
      <c r="E33" s="585">
        <f>IF(ISERROR(VLOOKUP(C33,'잔액(신용전기)'!$B$5:$C$1005,2,0)),0,VLOOKUP(C33,'잔액(신용전기)'!$B$5:$C$1005,2,0))+IF(ISERROR(VLOOKUP(C33,'잔액(신용전기)'!$E$5:$F$1005,2,0)),0,VLOOKUP(C33,'잔액(신용전기)'!$E$5:$F$1005,2,0))</f>
        <v>0</v>
      </c>
      <c r="F33" s="89">
        <v>2</v>
      </c>
      <c r="G33" s="86" t="s">
        <v>333</v>
      </c>
      <c r="H33" s="87">
        <v>140200</v>
      </c>
      <c r="I33" s="579">
        <f>IF(ISERROR(VLOOKUP(H33,'잔액(신용)'!$B$5:$C$1005,2,0)),0,VLOOKUP(H33,'잔액(신용)'!$B$5:$C$1005,2,0))+IF(ISERROR(VLOOKUP(H33,'잔액(신용)'!$E$5:$F$1005,2,0)),0,VLOOKUP(H33,'잔액(신용)'!$E$5:$F$1005,2,0))</f>
        <v>46525</v>
      </c>
      <c r="J33" s="610">
        <f>IF(ISERROR(VLOOKUP(H33,'잔액(신용전기)'!$B$5:$C$1005,2,0)),0,VLOOKUP(H33,'잔액(신용전기)'!$B$5:$C$1005,2,0))+IF(ISERROR(VLOOKUP(H33,'잔액(신용전기)'!$E$5:$F$1005,2,0)),0,VLOOKUP(H33,'잔액(신용전기)'!$E$5:$F$1005,2,0))</f>
        <v>1634</v>
      </c>
    </row>
    <row r="34" spans="1:10" ht="13.5" customHeight="1">
      <c r="A34" s="403">
        <v>4</v>
      </c>
      <c r="B34" s="84" t="s">
        <v>549</v>
      </c>
      <c r="C34" s="80">
        <v>113704</v>
      </c>
      <c r="D34" s="583">
        <f>IF(ISERROR(VLOOKUP(C34,'잔액(신용)'!$B$5:$C$1005,2,0)),0,VLOOKUP(C34,'잔액(신용)'!$B$5:$C$1005,2,0))+IF(ISERROR(VLOOKUP(C34,'잔액(신용)'!$E$5:$F$1005,2,0)),0,VLOOKUP(C34,'잔액(신용)'!$E$5:$F$1005,2,0))</f>
        <v>0</v>
      </c>
      <c r="E34" s="585">
        <f>IF(ISERROR(VLOOKUP(C34,'잔액(신용전기)'!$B$5:$C$1005,2,0)),0,VLOOKUP(C34,'잔액(신용전기)'!$B$5:$C$1005,2,0))+IF(ISERROR(VLOOKUP(C34,'잔액(신용전기)'!$E$5:$F$1005,2,0)),0,VLOOKUP(C34,'잔액(신용전기)'!$E$5:$F$1005,2,0))</f>
        <v>0</v>
      </c>
      <c r="F34" s="89">
        <v>3</v>
      </c>
      <c r="G34" s="86" t="s">
        <v>335</v>
      </c>
      <c r="H34" s="87">
        <v>140300</v>
      </c>
      <c r="I34" s="579">
        <f>IF(ISERROR(VLOOKUP(H34,'잔액(신용)'!$B$5:$C$1005,2,0)),0,VLOOKUP(H34,'잔액(신용)'!$B$5:$C$1005,2,0))+IF(ISERROR(VLOOKUP(H34,'잔액(신용)'!$E$5:$F$1005,2,0)),0,VLOOKUP(H34,'잔액(신용)'!$E$5:$F$1005,2,0))</f>
        <v>0</v>
      </c>
      <c r="J34" s="610">
        <f>IF(ISERROR(VLOOKUP(H34,'잔액(신용전기)'!$B$5:$C$1005,2,0)),0,VLOOKUP(H34,'잔액(신용전기)'!$B$5:$C$1005,2,0))+IF(ISERROR(VLOOKUP(H34,'잔액(신용전기)'!$E$5:$F$1005,2,0)),0,VLOOKUP(H34,'잔액(신용전기)'!$E$5:$F$1005,2,0))</f>
        <v>0</v>
      </c>
    </row>
    <row r="35" spans="1:10" ht="13.5" customHeight="1">
      <c r="A35" s="403">
        <v>5</v>
      </c>
      <c r="B35" s="84" t="s">
        <v>550</v>
      </c>
      <c r="C35" s="80">
        <v>113705</v>
      </c>
      <c r="D35" s="583">
        <f>IF(ISERROR(VLOOKUP(C35,'잔액(신용)'!$B$5:$C$1005,2,0)),0,VLOOKUP(C35,'잔액(신용)'!$B$5:$C$1005,2,0))+IF(ISERROR(VLOOKUP(C35,'잔액(신용)'!$E$5:$F$1005,2,0)),0,VLOOKUP(C35,'잔액(신용)'!$E$5:$F$1005,2,0))</f>
        <v>0</v>
      </c>
      <c r="E35" s="585">
        <f>IF(ISERROR(VLOOKUP(C35,'잔액(신용전기)'!$B$5:$C$1005,2,0)),0,VLOOKUP(C35,'잔액(신용전기)'!$B$5:$C$1005,2,0))+IF(ISERROR(VLOOKUP(C35,'잔액(신용전기)'!$E$5:$F$1005,2,0)),0,VLOOKUP(C35,'잔액(신용전기)'!$E$5:$F$1005,2,0))</f>
        <v>0</v>
      </c>
      <c r="F35" s="89">
        <v>4</v>
      </c>
      <c r="G35" s="86" t="s">
        <v>315</v>
      </c>
      <c r="H35" s="87">
        <v>140400</v>
      </c>
      <c r="I35" s="579">
        <f>IF(ISERROR(VLOOKUP(H35,'잔액(신용)'!$B$5:$C$1005,2,0)),0,VLOOKUP(H35,'잔액(신용)'!$B$5:$C$1005,2,0))+IF(ISERROR(VLOOKUP(H35,'잔액(신용)'!$E$5:$F$1005,2,0)),0,VLOOKUP(H35,'잔액(신용)'!$E$5:$F$1005,2,0))</f>
        <v>1969491</v>
      </c>
      <c r="J35" s="610">
        <f>IF(ISERROR(VLOOKUP(H35,'잔액(신용전기)'!$B$5:$C$1005,2,0)),0,VLOOKUP(H35,'잔액(신용전기)'!$B$5:$C$1005,2,0))+IF(ISERROR(VLOOKUP(H35,'잔액(신용전기)'!$E$5:$F$1005,2,0)),0,VLOOKUP(H35,'잔액(신용전기)'!$E$5:$F$1005,2,0))</f>
        <v>2399849</v>
      </c>
    </row>
    <row r="36" spans="1:10" ht="13.5" customHeight="1">
      <c r="A36" s="403">
        <v>6</v>
      </c>
      <c r="B36" s="84" t="s">
        <v>551</v>
      </c>
      <c r="C36" s="80">
        <v>113706</v>
      </c>
      <c r="D36" s="583">
        <f>IF(ISERROR(VLOOKUP(C36,'잔액(신용)'!$B$5:$C$1005,2,0)),0,VLOOKUP(C36,'잔액(신용)'!$B$5:$C$1005,2,0))+IF(ISERROR(VLOOKUP(C36,'잔액(신용)'!$E$5:$F$1005,2,0)),0,VLOOKUP(C36,'잔액(신용)'!$E$5:$F$1005,2,0))</f>
        <v>0</v>
      </c>
      <c r="E36" s="585">
        <f>IF(ISERROR(VLOOKUP(C36,'잔액(신용전기)'!$B$5:$C$1005,2,0)),0,VLOOKUP(C36,'잔액(신용전기)'!$B$5:$C$1005,2,0))+IF(ISERROR(VLOOKUP(C36,'잔액(신용전기)'!$E$5:$F$1005,2,0)),0,VLOOKUP(C36,'잔액(신용전기)'!$E$5:$F$1005,2,0))</f>
        <v>0</v>
      </c>
      <c r="F36" s="89">
        <v>5</v>
      </c>
      <c r="G36" s="86" t="s">
        <v>317</v>
      </c>
      <c r="H36" s="87">
        <v>140500</v>
      </c>
      <c r="I36" s="579">
        <f>IF(ISERROR(VLOOKUP(H36,'잔액(신용)'!$B$5:$C$1005,2,0)),0,VLOOKUP(H36,'잔액(신용)'!$B$5:$C$1005,2,0))+IF(ISERROR(VLOOKUP(H36,'잔액(신용)'!$E$5:$F$1005,2,0)),0,VLOOKUP(H36,'잔액(신용)'!$E$5:$F$1005,2,0))</f>
        <v>1097</v>
      </c>
      <c r="J36" s="610">
        <f>IF(ISERROR(VLOOKUP(H36,'잔액(신용전기)'!$B$5:$C$1005,2,0)),0,VLOOKUP(H36,'잔액(신용전기)'!$B$5:$C$1005,2,0))+IF(ISERROR(VLOOKUP(H36,'잔액(신용전기)'!$E$5:$F$1005,2,0)),0,VLOOKUP(H36,'잔액(신용전기)'!$E$5:$F$1005,2,0))</f>
        <v>1741</v>
      </c>
    </row>
    <row r="37" spans="1:10" ht="13.5" customHeight="1">
      <c r="A37" s="403">
        <v>7</v>
      </c>
      <c r="B37" s="84" t="s">
        <v>552</v>
      </c>
      <c r="C37" s="80">
        <v>113707</v>
      </c>
      <c r="D37" s="583">
        <f>IF(ISERROR(VLOOKUP(C37,'잔액(신용)'!$B$5:$C$1005,2,0)),0,VLOOKUP(C37,'잔액(신용)'!$B$5:$C$1005,2,0))+IF(ISERROR(VLOOKUP(C37,'잔액(신용)'!$E$5:$F$1005,2,0)),0,VLOOKUP(C37,'잔액(신용)'!$E$5:$F$1005,2,0))</f>
        <v>0</v>
      </c>
      <c r="E37" s="585">
        <f>IF(ISERROR(VLOOKUP(C37,'잔액(신용전기)'!$B$5:$C$1005,2,0)),0,VLOOKUP(C37,'잔액(신용전기)'!$B$5:$C$1005,2,0))+IF(ISERROR(VLOOKUP(C37,'잔액(신용전기)'!$E$5:$F$1005,2,0)),0,VLOOKUP(C37,'잔액(신용전기)'!$E$5:$F$1005,2,0))</f>
        <v>0</v>
      </c>
      <c r="F37" s="89">
        <v>6</v>
      </c>
      <c r="G37" s="86" t="s">
        <v>337</v>
      </c>
      <c r="H37" s="87">
        <v>140600</v>
      </c>
      <c r="I37" s="579">
        <f>IF(ISERROR(VLOOKUP(H37,'잔액(신용)'!$B$5:$C$1005,2,0)),0,VLOOKUP(H37,'잔액(신용)'!$B$5:$C$1005,2,0))+IF(ISERROR(VLOOKUP(H37,'잔액(신용)'!$E$5:$F$1005,2,0)),0,VLOOKUP(H37,'잔액(신용)'!$E$5:$F$1005,2,0))</f>
        <v>0</v>
      </c>
      <c r="J37" s="610">
        <f>IF(ISERROR(VLOOKUP(H37,'잔액(신용전기)'!$B$5:$C$1005,2,0)),0,VLOOKUP(H37,'잔액(신용전기)'!$B$5:$C$1005,2,0))+IF(ISERROR(VLOOKUP(H37,'잔액(신용전기)'!$E$5:$F$1005,2,0)),0,VLOOKUP(H37,'잔액(신용전기)'!$E$5:$F$1005,2,0))</f>
        <v>0</v>
      </c>
    </row>
    <row r="38" spans="1:10" ht="13.5" customHeight="1">
      <c r="A38" s="403">
        <v>8</v>
      </c>
      <c r="B38" s="84" t="s">
        <v>553</v>
      </c>
      <c r="C38" s="80">
        <v>113708</v>
      </c>
      <c r="D38" s="583">
        <f>IF(ISERROR(VLOOKUP(C38,'잔액(신용)'!$B$5:$C$1005,2,0)),0,VLOOKUP(C38,'잔액(신용)'!$B$5:$C$1005,2,0))+IF(ISERROR(VLOOKUP(C38,'잔액(신용)'!$E$5:$F$1005,2,0)),0,VLOOKUP(C38,'잔액(신용)'!$E$5:$F$1005,2,0))</f>
        <v>0</v>
      </c>
      <c r="E38" s="585">
        <f>IF(ISERROR(VLOOKUP(C38,'잔액(신용전기)'!$B$5:$C$1005,2,0)),0,VLOOKUP(C38,'잔액(신용전기)'!$B$5:$C$1005,2,0))+IF(ISERROR(VLOOKUP(C38,'잔액(신용전기)'!$E$5:$F$1005,2,0)),0,VLOOKUP(C38,'잔액(신용전기)'!$E$5:$F$1005,2,0))</f>
        <v>0</v>
      </c>
      <c r="F38" s="89">
        <v>7</v>
      </c>
      <c r="G38" s="86" t="s">
        <v>601</v>
      </c>
      <c r="H38" s="87">
        <v>140700</v>
      </c>
      <c r="I38" s="579">
        <f>IF(ISERROR(VLOOKUP(H38,'잔액(신용)'!$B$5:$C$1005,2,0)),0,VLOOKUP(H38,'잔액(신용)'!$B$5:$C$1005,2,0))+IF(ISERROR(VLOOKUP(H38,'잔액(신용)'!$E$5:$F$1005,2,0)),0,VLOOKUP(H38,'잔액(신용)'!$E$5:$F$1005,2,0))</f>
        <v>139477</v>
      </c>
      <c r="J38" s="610">
        <f>IF(ISERROR(VLOOKUP(H38,'잔액(신용전기)'!$B$5:$C$1005,2,0)),0,VLOOKUP(H38,'잔액(신용전기)'!$B$5:$C$1005,2,0))+IF(ISERROR(VLOOKUP(H38,'잔액(신용전기)'!$E$5:$F$1005,2,0)),0,VLOOKUP(H38,'잔액(신용전기)'!$E$5:$F$1005,2,0))</f>
        <v>67326</v>
      </c>
    </row>
    <row r="39" spans="1:10" ht="13.5" customHeight="1">
      <c r="A39" s="403">
        <v>9</v>
      </c>
      <c r="B39" s="54" t="s">
        <v>683</v>
      </c>
      <c r="C39" s="80">
        <v>113709</v>
      </c>
      <c r="D39" s="583">
        <f>IF(ISERROR(VLOOKUP(C39,'잔액(신용)'!$B$5:$C$1005,2,0)),0,VLOOKUP(C39,'잔액(신용)'!$B$5:$C$1005,2,0))+IF(ISERROR(VLOOKUP(C39,'잔액(신용)'!$E$5:$F$1005,2,0)),0,VLOOKUP(C39,'잔액(신용)'!$E$5:$F$1005,2,0))</f>
        <v>0</v>
      </c>
      <c r="E39" s="585">
        <f>IF(ISERROR(VLOOKUP(C39,'잔액(신용전기)'!$B$5:$C$1005,2,0)),0,VLOOKUP(C39,'잔액(신용전기)'!$B$5:$C$1005,2,0))+IF(ISERROR(VLOOKUP(C39,'잔액(신용전기)'!$E$5:$F$1005,2,0)),0,VLOOKUP(C39,'잔액(신용전기)'!$E$5:$F$1005,2,0))</f>
        <v>0</v>
      </c>
      <c r="F39" s="89">
        <v>8</v>
      </c>
      <c r="G39" s="86" t="s">
        <v>318</v>
      </c>
      <c r="H39" s="87">
        <v>140800</v>
      </c>
      <c r="I39" s="579">
        <f>IF(ISERROR(VLOOKUP(H39,'잔액(신용)'!$B$5:$C$1005,2,0)),0,VLOOKUP(H39,'잔액(신용)'!$B$5:$C$1005,2,0))+IF(ISERROR(VLOOKUP(H39,'잔액(신용)'!$E$5:$F$1005,2,0)),0,VLOOKUP(H39,'잔액(신용)'!$E$5:$F$1005,2,0))</f>
        <v>60177</v>
      </c>
      <c r="J39" s="610">
        <f>IF(ISERROR(VLOOKUP(H39,'잔액(신용전기)'!$B$5:$C$1005,2,0)),0,VLOOKUP(H39,'잔액(신용전기)'!$B$5:$C$1005,2,0))+IF(ISERROR(VLOOKUP(H39,'잔액(신용전기)'!$E$5:$F$1005,2,0)),0,VLOOKUP(H39,'잔액(신용전기)'!$E$5:$F$1005,2,0))</f>
        <v>105314</v>
      </c>
    </row>
    <row r="40" spans="1:10" ht="13.5" customHeight="1">
      <c r="A40" s="405">
        <v>10</v>
      </c>
      <c r="B40" s="54" t="s">
        <v>554</v>
      </c>
      <c r="C40" s="80">
        <v>113710</v>
      </c>
      <c r="D40" s="583">
        <f>IF(ISERROR(VLOOKUP(C40,'잔액(신용)'!$B$5:$C$1005,2,0)),0,VLOOKUP(C40,'잔액(신용)'!$B$5:$C$1005,2,0))+IF(ISERROR(VLOOKUP(C40,'잔액(신용)'!$E$5:$F$1005,2,0)),0,VLOOKUP(C40,'잔액(신용)'!$E$5:$F$1005,2,0))</f>
        <v>0</v>
      </c>
      <c r="E40" s="585">
        <f>IF(ISERROR(VLOOKUP(C40,'잔액(신용전기)'!$B$5:$C$1005,2,0)),0,VLOOKUP(C40,'잔액(신용전기)'!$B$5:$C$1005,2,0))+IF(ISERROR(VLOOKUP(C40,'잔액(신용전기)'!$E$5:$F$1005,2,0)),0,VLOOKUP(C40,'잔액(신용전기)'!$E$5:$F$1005,2,0))</f>
        <v>0</v>
      </c>
      <c r="F40" s="81"/>
      <c r="G40" s="93" t="s">
        <v>622</v>
      </c>
      <c r="H40" s="87">
        <v>126311</v>
      </c>
      <c r="I40" s="579">
        <f>IF(ISERROR(VLOOKUP(H40,'잔액(신용)'!$B$5:$C$1005,2,0)),0,VLOOKUP(H40,'잔액(신용)'!$B$5:$C$1005,2,0))+IF(ISERROR(VLOOKUP(H40,'잔액(신용)'!$E$5:$F$1005,2,0)),0,VLOOKUP(H40,'잔액(신용)'!$E$5:$F$1005,2,0))</f>
        <v>0</v>
      </c>
      <c r="J40" s="610">
        <f>IF(ISERROR(VLOOKUP(H40,'잔액(신용전기)'!$B$5:$C$1005,2,0)),0,VLOOKUP(H40,'잔액(신용전기)'!$B$5:$C$1005,2,0))+IF(ISERROR(VLOOKUP(H40,'잔액(신용전기)'!$E$5:$F$1005,2,0)),0,VLOOKUP(H40,'잔액(신용전기)'!$E$5:$F$1005,2,0))</f>
        <v>0</v>
      </c>
    </row>
    <row r="41" spans="1:10" ht="13.5" customHeight="1">
      <c r="A41" s="404">
        <v>11</v>
      </c>
      <c r="B41" s="58" t="s">
        <v>555</v>
      </c>
      <c r="C41" s="80">
        <v>113721</v>
      </c>
      <c r="D41" s="583">
        <f>IF(ISERROR(VLOOKUP(C41,'잔액(신용)'!$B$5:$C$1005,2,0)),0,VLOOKUP(C41,'잔액(신용)'!$B$5:$C$1005,2,0))+IF(ISERROR(VLOOKUP(C41,'잔액(신용)'!$E$5:$F$1005,2,0)),0,VLOOKUP(C41,'잔액(신용)'!$E$5:$F$1005,2,0))</f>
        <v>0</v>
      </c>
      <c r="E41" s="586">
        <f>IF(ISERROR(VLOOKUP(C41,'잔액(신용전기)'!$B$5:$C$1005,2,0)),0,VLOOKUP(C41,'잔액(신용전기)'!$B$5:$C$1005,2,0))+IF(ISERROR(VLOOKUP(C41,'잔액(신용전기)'!$E$5:$F$1005,2,0)),0,VLOOKUP(C41,'잔액(신용전기)'!$E$5:$F$1005,2,0))</f>
        <v>0</v>
      </c>
      <c r="F41" s="89">
        <v>9</v>
      </c>
      <c r="G41" s="86" t="s">
        <v>326</v>
      </c>
      <c r="H41" s="87">
        <v>140900</v>
      </c>
      <c r="I41" s="579">
        <f>IF(ISERROR(VLOOKUP(H41,'잔액(신용)'!$B$5:$C$1005,2,0)),0,VLOOKUP(H41,'잔액(신용)'!$B$5:$C$1005,2,0))+IF(ISERROR(VLOOKUP(H41,'잔액(신용)'!$E$5:$F$1005,2,0)),0,VLOOKUP(H41,'잔액(신용)'!$E$5:$F$1005,2,0))</f>
        <v>25424</v>
      </c>
      <c r="J41" s="610">
        <f>IF(ISERROR(VLOOKUP(H41,'잔액(신용전기)'!$B$5:$C$1005,2,0)),0,VLOOKUP(H41,'잔액(신용전기)'!$B$5:$C$1005,2,0))+IF(ISERROR(VLOOKUP(H41,'잔액(신용전기)'!$E$5:$F$1005,2,0)),0,VLOOKUP(H41,'잔액(신용전기)'!$E$5:$F$1005,2,0))</f>
        <v>26079</v>
      </c>
    </row>
    <row r="42" spans="1:10" ht="13.5" customHeight="1">
      <c r="A42" s="334" t="s">
        <v>424</v>
      </c>
      <c r="B42" s="1" t="s">
        <v>556</v>
      </c>
      <c r="C42" s="88">
        <v>113400</v>
      </c>
      <c r="D42" s="571">
        <f>SUM(D43:D54)</f>
        <v>3783391</v>
      </c>
      <c r="E42" s="572">
        <f>SUM(E43:E54)</f>
        <v>3833711</v>
      </c>
      <c r="F42" s="89">
        <v>10</v>
      </c>
      <c r="G42" s="86" t="s">
        <v>327</v>
      </c>
      <c r="H42" s="87">
        <v>141000</v>
      </c>
      <c r="I42" s="579">
        <f>IF(ISERROR(VLOOKUP(H42,'잔액(신용)'!$B$5:$C$1005,2,0)),0,VLOOKUP(H42,'잔액(신용)'!$B$5:$C$1005,2,0))+IF(ISERROR(VLOOKUP(H42,'잔액(신용)'!$E$5:$F$1005,2,0)),0,VLOOKUP(H42,'잔액(신용)'!$E$5:$F$1005,2,0))</f>
        <v>0</v>
      </c>
      <c r="J42" s="610">
        <f>IF(ISERROR(VLOOKUP(H42,'잔액(신용전기)'!$B$5:$C$1005,2,0)),0,VLOOKUP(H42,'잔액(신용전기)'!$B$5:$C$1005,2,0))+IF(ISERROR(VLOOKUP(H42,'잔액(신용전기)'!$E$5:$F$1005,2,0)),0,VLOOKUP(H42,'잔액(신용전기)'!$E$5:$F$1005,2,0))</f>
        <v>0</v>
      </c>
    </row>
    <row r="43" spans="1:10" ht="14.25" customHeight="1">
      <c r="A43" s="402">
        <v>1</v>
      </c>
      <c r="B43" s="52" t="s">
        <v>557</v>
      </c>
      <c r="C43" s="94"/>
      <c r="D43" s="587">
        <f>IF(ISERROR(VLOOKUP(113402,'잔액(신용)'!$B$5:$C$1005,2,0)),0,VLOOKUP(113402,'잔액(신용)'!$B$5:$C$1005,2,0))+IF(ISERROR(VLOOKUP(113402,'잔액(신용)'!$E$5:$F$1005,2,0)),0,VLOOKUP(113402,'잔액(신용)'!$E$5:$F$1005,2,0))+IF(ISERROR(VLOOKUP(113403,'잔액(신용)'!$B$5:$C$1005,2,0)),0,VLOOKUP(113403,'잔액(신용)'!$B$5:$C$1005,2,0))+IF(ISERROR(VLOOKUP(113403,'잔액(신용)'!$E$5:$F$1005,2,0)),0,VLOOKUP(113403,'잔액(신용)'!$E$5:$F$1005,2,0))</f>
        <v>0</v>
      </c>
      <c r="E43" s="584">
        <f>IF(ISERROR(VLOOKUP(113402,'잔액(신용전기)'!$B$5:$C$1005,2,0)),0,VLOOKUP(113402,'잔액(신용전기)'!$B$5:$C$1005,2,0))+IF(ISERROR(VLOOKUP(113402,'잔액(신용전기)'!$E$5:$F$1005,2,0)),0,VLOOKUP(113402,'잔액(신용전기)'!$E$5:$F$1005,2,0))+IF(ISERROR(VLOOKUP(113403,'잔액(신용전기)'!$B$5:$C$1005,2,0)),0,VLOOKUP(113403,'잔액(신용전기)'!$B$5:$C$1005,2,0))+IF(ISERROR(VLOOKUP(113403,'잔액(신용전기)'!$E$5:$F$1005,2,0)),0,VLOOKUP(113403,'잔액(신용전기)'!$E$5:$F$1005,2,0))</f>
        <v>0</v>
      </c>
      <c r="F43" s="89">
        <v>11</v>
      </c>
      <c r="G43" s="86" t="s">
        <v>624</v>
      </c>
      <c r="H43" s="87">
        <v>141100</v>
      </c>
      <c r="I43" s="579">
        <f>IF(ISERROR(VLOOKUP(H43,'잔액(신용)'!$B$5:$C$1005,2,0)),0,VLOOKUP(H43,'잔액(신용)'!$B$5:$C$1005,2,0))+IF(ISERROR(VLOOKUP(H43,'잔액(신용)'!$E$5:$F$1005,2,0)),0,VLOOKUP(H43,'잔액(신용)'!$E$5:$F$1005,2,0))</f>
        <v>0</v>
      </c>
      <c r="J43" s="610">
        <f>IF(ISERROR(VLOOKUP(H43,'잔액(신용전기)'!$B$5:$C$1005,2,0)),0,VLOOKUP(H43,'잔액(신용전기)'!$B$5:$C$1005,2,0))+IF(ISERROR(VLOOKUP(H43,'잔액(신용전기)'!$E$5:$F$1005,2,0)),0,VLOOKUP(H43,'잔액(신용전기)'!$E$5:$F$1005,2,0))</f>
        <v>0</v>
      </c>
    </row>
    <row r="44" spans="1:10" ht="13.5" customHeight="1">
      <c r="A44" s="403">
        <v>2</v>
      </c>
      <c r="B44" s="54" t="s">
        <v>558</v>
      </c>
      <c r="C44" s="94"/>
      <c r="D44" s="583">
        <f>IF(ISERROR(VLOOKUP(113407,'잔액(신용)'!$B$5:$C$1005,2,0)),0,VLOOKUP(113407,'잔액(신용)'!$B$5:$C$1005,2,0))+IF(ISERROR(VLOOKUP(113407,'잔액(신용)'!$E$5:$F$1005,2,0)),0,VLOOKUP(113407,'잔액(신용)'!$E$5:$F$1005,2,0))+IF(ISERROR(VLOOKUP(113408,'잔액(신용)'!$B$5:$C$1005,2,0)),0,VLOOKUP(113408,'잔액(신용)'!$B$5:$C$1005,2,0))+IF(ISERROR(VLOOKUP(113408,'잔액(신용)'!$E$5:$F$1005,2,0)),0,VLOOKUP(113408,'잔액(신용)'!$E$5:$F$1005,2,0))</f>
        <v>1960117</v>
      </c>
      <c r="E44" s="585">
        <f>IF(ISERROR(VLOOKUP(113407,'잔액(신용전기)'!$B$5:$C$1005,2,0)),0,VLOOKUP(113407,'잔액(신용전기)'!$B$5:$C$1005,2,0))+IF(ISERROR(VLOOKUP(113407,'잔액(신용전기)'!$E$5:$F$1005,2,0)),0,VLOOKUP(113407,'잔액(신용전기)'!$E$5:$F$1005,2,0))+IF(ISERROR(VLOOKUP(113408,'잔액(신용전기)'!$B$5:$C$1005,2,0)),0,VLOOKUP(113408,'잔액(신용전기)'!$B$5:$C$1005,2,0))+IF(ISERROR(VLOOKUP(113408,'잔액(신용전기)'!$E$5:$F$1005,2,0)),0,VLOOKUP(113408,'잔액(신용전기)'!$E$5:$F$1005,2,0))</f>
        <v>2004142</v>
      </c>
      <c r="F44" s="89">
        <v>12</v>
      </c>
      <c r="G44" s="95" t="s">
        <v>344</v>
      </c>
      <c r="H44" s="87">
        <v>141300</v>
      </c>
      <c r="I44" s="579">
        <f>IF(ISERROR(VLOOKUP(H44,'잔액(신용)'!$B$5:$C$1005,2,0)),0,VLOOKUP(H44,'잔액(신용)'!$B$5:$C$1005,2,0))+IF(ISERROR(VLOOKUP(H44,'잔액(신용)'!$E$5:$F$1005,2,0)),0,VLOOKUP(H44,'잔액(신용)'!$E$5:$F$1005,2,0))</f>
        <v>342067</v>
      </c>
      <c r="J44" s="610">
        <f>IF(ISERROR(VLOOKUP(H44,'잔액(신용전기)'!$B$5:$C$1005,2,0)),0,VLOOKUP(H44,'잔액(신용전기)'!$B$5:$C$1005,2,0))+IF(ISERROR(VLOOKUP(H44,'잔액(신용전기)'!$E$5:$F$1005,2,0)),0,VLOOKUP(H44,'잔액(신용전기)'!$E$5:$F$1005,2,0))</f>
        <v>327885</v>
      </c>
    </row>
    <row r="45" spans="1:10" ht="13.5" customHeight="1">
      <c r="A45" s="403">
        <v>3</v>
      </c>
      <c r="B45" s="54" t="s">
        <v>559</v>
      </c>
      <c r="C45" s="80">
        <v>113409</v>
      </c>
      <c r="D45" s="583">
        <f>IF(ISERROR(VLOOKUP(C45,'잔액(신용)'!$B$5:$C$1005,2,0)),0,VLOOKUP(C45,'잔액(신용)'!$B$5:$C$1005,2,0))+IF(ISERROR(VLOOKUP(C45,'잔액(신용)'!$E$5:$F$1005,2,0)),0,VLOOKUP(C45,'잔액(신용)'!$E$5:$F$1005,2,0))</f>
        <v>0</v>
      </c>
      <c r="E45" s="585">
        <f>IF(ISERROR(VLOOKUP(C45,'잔액(신용전기)'!$B$5:$C$1005,2,0)),0,VLOOKUP(C45,'잔액(신용전기)'!$B$5:$C$1005,2,0))+IF(ISERROR(VLOOKUP(C45,'잔액(신용전기)'!$E$5:$F$1005,2,0)),0,VLOOKUP(C45,'잔액(신용전기)'!$E$5:$F$1005,2,0))</f>
        <v>0</v>
      </c>
      <c r="F45" s="89"/>
      <c r="G45" s="93" t="s">
        <v>628</v>
      </c>
      <c r="H45" s="87">
        <v>126100</v>
      </c>
      <c r="I45" s="579">
        <f>IF(ISERROR(VLOOKUP(H45,'잔액(신용)'!$B$5:$C$1005,2,0)),0,VLOOKUP(H45,'잔액(신용)'!$B$5:$C$1005,2,0))+IF(ISERROR(VLOOKUP(H45,'잔액(신용)'!$E$5:$F$1005,2,0)),0,VLOOKUP(H45,'잔액(신용)'!$E$5:$F$1005,2,0))</f>
        <v>0</v>
      </c>
      <c r="J45" s="610">
        <f>IF(ISERROR(VLOOKUP(H45,'잔액(신용전기)'!$B$5:$C$1005,2,0)),0,VLOOKUP(H45,'잔액(신용전기)'!$B$5:$C$1005,2,0))+IF(ISERROR(VLOOKUP(H45,'잔액(신용전기)'!$E$5:$F$1005,2,0)),0,VLOOKUP(H45,'잔액(신용전기)'!$E$5:$F$1005,2,0))</f>
        <v>0</v>
      </c>
    </row>
    <row r="46" spans="1:10" ht="13.5" customHeight="1">
      <c r="A46" s="403">
        <v>4</v>
      </c>
      <c r="B46" s="54" t="s">
        <v>561</v>
      </c>
      <c r="C46" s="80">
        <v>113411</v>
      </c>
      <c r="D46" s="583">
        <f>IF(ISERROR(VLOOKUP(C46,'잔액(신용)'!$B$5:$C$1005,2,0)),0,VLOOKUP(C46,'잔액(신용)'!$B$5:$C$1005,2,0))+IF(ISERROR(VLOOKUP(C46,'잔액(신용)'!$E$5:$F$1005,2,0)),0,VLOOKUP(C46,'잔액(신용)'!$E$5:$F$1005,2,0))</f>
        <v>1789529</v>
      </c>
      <c r="E46" s="585">
        <f>IF(ISERROR(VLOOKUP(C46,'잔액(신용전기)'!$B$5:$C$1005,2,0)),0,VLOOKUP(C46,'잔액(신용전기)'!$B$5:$C$1005,2,0))+IF(ISERROR(VLOOKUP(C46,'잔액(신용전기)'!$E$5:$F$1005,2,0)),0,VLOOKUP(C46,'잔액(신용전기)'!$E$5:$F$1005,2,0))</f>
        <v>1796214</v>
      </c>
      <c r="F46" s="89"/>
      <c r="G46" s="93" t="s">
        <v>560</v>
      </c>
      <c r="H46" s="87">
        <v>126200</v>
      </c>
      <c r="I46" s="579">
        <f>IF(ISERROR(VLOOKUP(H46,'잔액(신용)'!$B$5:$C$1005,2,0)),0,VLOOKUP(H46,'잔액(신용)'!$B$5:$C$1005,2,0))+IF(ISERROR(VLOOKUP(H46,'잔액(신용)'!$E$5:$F$1005,2,0)),0,VLOOKUP(H46,'잔액(신용)'!$E$5:$F$1005,2,0))</f>
        <v>233779</v>
      </c>
      <c r="J46" s="610">
        <f>IF(ISERROR(VLOOKUP(H46,'잔액(신용전기)'!$B$5:$C$1005,2,0)),0,VLOOKUP(H46,'잔액(신용전기)'!$B$5:$C$1005,2,0))+IF(ISERROR(VLOOKUP(H46,'잔액(신용전기)'!$E$5:$F$1005,2,0)),0,VLOOKUP(H46,'잔액(신용전기)'!$E$5:$F$1005,2,0))</f>
        <v>233779</v>
      </c>
    </row>
    <row r="47" spans="1:10" ht="13.5" customHeight="1">
      <c r="A47" s="403">
        <v>5</v>
      </c>
      <c r="B47" s="54" t="s">
        <v>562</v>
      </c>
      <c r="C47" s="80">
        <v>113412</v>
      </c>
      <c r="D47" s="583">
        <f>IF(ISERROR(VLOOKUP(C47,'잔액(신용)'!$B$5:$C$1005,2,0)),0,VLOOKUP(C47,'잔액(신용)'!$B$5:$C$1005,2,0))+IF(ISERROR(VLOOKUP(C47,'잔액(신용)'!$E$5:$F$1005,2,0)),0,VLOOKUP(C47,'잔액(신용)'!$E$5:$F$1005,2,0))</f>
        <v>0</v>
      </c>
      <c r="E47" s="585">
        <f>IF(ISERROR(VLOOKUP(C47,'잔액(신용전기)'!$B$5:$C$1005,2,0)),0,VLOOKUP(C47,'잔액(신용전기)'!$B$5:$C$1005,2,0))+IF(ISERROR(VLOOKUP(C47,'잔액(신용전기)'!$E$5:$F$1005,2,0)),0,VLOOKUP(C47,'잔액(신용전기)'!$E$5:$F$1005,2,0))</f>
        <v>0</v>
      </c>
      <c r="F47" s="89">
        <v>13</v>
      </c>
      <c r="G47" s="86" t="s">
        <v>311</v>
      </c>
      <c r="H47" s="87">
        <v>141400</v>
      </c>
      <c r="I47" s="579">
        <f>IF(ISERROR(VLOOKUP(H47,'잔액(신용)'!$B$5:$C$1005,2,0)),0,VLOOKUP(H47,'잔액(신용)'!$B$5:$C$1005,2,0))+IF(ISERROR(VLOOKUP(H47,'잔액(신용)'!$E$5:$F$1005,2,0)),0,VLOOKUP(H47,'잔액(신용)'!$E$5:$F$1005,2,0))</f>
        <v>12</v>
      </c>
      <c r="J47" s="610">
        <v>20</v>
      </c>
    </row>
    <row r="48" spans="1:10" ht="13.5" customHeight="1">
      <c r="A48" s="403">
        <v>6</v>
      </c>
      <c r="B48" s="54" t="s">
        <v>564</v>
      </c>
      <c r="C48" s="80">
        <v>113415</v>
      </c>
      <c r="D48" s="583">
        <f>IF(ISERROR(VLOOKUP(C48,'잔액(신용)'!$B$5:$C$1005,2,0)),0,VLOOKUP(C48,'잔액(신용)'!$B$5:$C$1005,2,0))+IF(ISERROR(VLOOKUP(C48,'잔액(신용)'!$E$5:$F$1005,2,0)),0,VLOOKUP(C48,'잔액(신용)'!$E$5:$F$1005,2,0))</f>
        <v>0</v>
      </c>
      <c r="E48" s="585">
        <f>IF(ISERROR(VLOOKUP(C48,'잔액(신용전기)'!$B$5:$C$1005,2,0)),0,VLOOKUP(C48,'잔액(신용전기)'!$B$5:$C$1005,2,0))+IF(ISERROR(VLOOKUP(C48,'잔액(신용전기)'!$E$5:$F$1005,2,0)),0,VLOOKUP(C48,'잔액(신용전기)'!$E$5:$F$1005,2,0))</f>
        <v>0</v>
      </c>
      <c r="F48" s="89">
        <v>14</v>
      </c>
      <c r="G48" s="95" t="s">
        <v>563</v>
      </c>
      <c r="H48" s="87">
        <v>141600</v>
      </c>
      <c r="I48" s="579">
        <f>IF(ISERROR(VLOOKUP(H48,'잔액(신용)'!$B$5:$C$1005,2,0)),0,VLOOKUP(H48,'잔액(신용)'!$B$5:$C$1005,2,0))+IF(ISERROR(VLOOKUP(H48,'잔액(신용)'!$E$5:$F$1005,2,0)),0,VLOOKUP(H48,'잔액(신용)'!$E$5:$F$1005,2,0))</f>
        <v>456</v>
      </c>
      <c r="J48" s="610">
        <f>IF(ISERROR(VLOOKUP(H48,'잔액(신용전기)'!$B$5:$C$1005,2,0)),0,VLOOKUP(H48,'잔액(신용전기)'!$B$5:$C$1005,2,0))+IF(ISERROR(VLOOKUP(H48,'잔액(신용전기)'!$E$5:$F$1005,2,0)),0,VLOOKUP(H48,'잔액(신용전기)'!$E$5:$F$1005,2,0))</f>
        <v>0</v>
      </c>
    </row>
    <row r="49" spans="1:10" ht="13.5" customHeight="1">
      <c r="A49" s="403">
        <v>7</v>
      </c>
      <c r="B49" s="54" t="s">
        <v>565</v>
      </c>
      <c r="C49" s="80">
        <v>113418</v>
      </c>
      <c r="D49" s="583">
        <f>IF(ISERROR(VLOOKUP(C49,'잔액(신용)'!$B$5:$C$1005,2,0)),0,VLOOKUP(C49,'잔액(신용)'!$B$5:$C$1005,2,0))+IF(ISERROR(VLOOKUP(C49,'잔액(신용)'!$E$5:$F$1005,2,0)),0,VLOOKUP(C49,'잔액(신용)'!$E$5:$F$1005,2,0))</f>
        <v>0</v>
      </c>
      <c r="E49" s="585">
        <f>IF(ISERROR(VLOOKUP(C49,'잔액(신용전기)'!$B$5:$C$1005,2,0)),0,VLOOKUP(C49,'잔액(신용전기)'!$B$5:$C$1005,2,0))+IF(ISERROR(VLOOKUP(C49,'잔액(신용전기)'!$E$5:$F$1005,2,0)),0,VLOOKUP(C49,'잔액(신용전기)'!$E$5:$F$1005,2,0))</f>
        <v>0</v>
      </c>
      <c r="F49" s="96">
        <v>15</v>
      </c>
      <c r="G49" s="95" t="s">
        <v>345</v>
      </c>
      <c r="H49" s="87">
        <v>141700</v>
      </c>
      <c r="I49" s="579">
        <f>IF(ISERROR(VLOOKUP(H49,'잔액(신용)'!$B$5:$C$1005,2,0)),0,VLOOKUP(H49,'잔액(신용)'!$B$5:$C$1005,2,0))+IF(ISERROR(VLOOKUP(H49,'잔액(신용)'!$E$5:$F$1005,2,0)),0,VLOOKUP(H49,'잔액(신용)'!$E$5:$F$1005,2,0))</f>
        <v>42652</v>
      </c>
      <c r="J49" s="610">
        <f>IF(ISERROR(VLOOKUP(H49,'잔액(신용전기)'!$B$5:$C$1005,2,0)),0,VLOOKUP(H49,'잔액(신용전기)'!$B$5:$C$1005,2,0))+IF(ISERROR(VLOOKUP(H49,'잔액(신용전기)'!$E$5:$F$1005,2,0)),0,VLOOKUP(H49,'잔액(신용전기)'!$E$5:$F$1005,2,0))</f>
        <v>39350</v>
      </c>
    </row>
    <row r="50" spans="1:10" ht="13.5" customHeight="1">
      <c r="A50" s="403">
        <v>8</v>
      </c>
      <c r="B50" s="54" t="s">
        <v>566</v>
      </c>
      <c r="C50" s="80">
        <v>113419</v>
      </c>
      <c r="D50" s="583">
        <f>IF(ISERROR(VLOOKUP(C50,'잔액(신용)'!$B$5:$C$1005,2,0)),0,VLOOKUP(C50,'잔액(신용)'!$B$5:$C$1005,2,0))+IF(ISERROR(VLOOKUP(C50,'잔액(신용)'!$E$5:$F$1005,2,0)),0,VLOOKUP(C50,'잔액(신용)'!$E$5:$F$1005,2,0))</f>
        <v>0</v>
      </c>
      <c r="E50" s="585">
        <f>IF(ISERROR(VLOOKUP(C50,'잔액(신용전기)'!$B$5:$C$1005,2,0)),0,VLOOKUP(C50,'잔액(신용전기)'!$B$5:$C$1005,2,0))+IF(ISERROR(VLOOKUP(C50,'잔액(신용전기)'!$E$5:$F$1005,2,0)),0,VLOOKUP(C50,'잔액(신용전기)'!$E$5:$F$1005,2,0))</f>
        <v>0</v>
      </c>
      <c r="F50" s="96">
        <v>16</v>
      </c>
      <c r="G50" s="95" t="s">
        <v>685</v>
      </c>
      <c r="H50" s="87">
        <v>137000</v>
      </c>
      <c r="I50" s="579">
        <f>IF(ISERROR(VLOOKUP(H50,'잔액(신용)'!$B$5:$C$1005,2,0)),0,VLOOKUP(H50,'잔액(신용)'!$B$5:$C$1005,2,0))+IF(ISERROR(VLOOKUP(H50,'잔액(신용)'!$E$5:$F$1005,2,0)),0,VLOOKUP(H50,'잔액(신용)'!$E$5:$F$1005,2,0))</f>
        <v>0</v>
      </c>
      <c r="J50" s="610">
        <f>IF(ISERROR(VLOOKUP(H50,'잔액(신용전기)'!$B$5:$C$1005,2,0)),0,VLOOKUP(H50,'잔액(신용전기)'!$B$5:$C$1005,2,0))+IF(ISERROR(VLOOKUP(H50,'잔액(신용전기)'!$E$5:$F$1005,2,0)),0,VLOOKUP(H50,'잔액(신용전기)'!$E$5:$F$1005,2,0))</f>
        <v>0</v>
      </c>
    </row>
    <row r="51" spans="1:10" ht="13.5" customHeight="1">
      <c r="A51" s="403">
        <v>9</v>
      </c>
      <c r="B51" s="54" t="s">
        <v>684</v>
      </c>
      <c r="C51" s="80">
        <v>113431</v>
      </c>
      <c r="D51" s="583">
        <f>IF(ISERROR(VLOOKUP(C51,'잔액(신용)'!$B$5:$C$1005,2,0)),0,VLOOKUP(C51,'잔액(신용)'!$B$5:$C$1005,2,0))+IF(ISERROR(VLOOKUP(C51,'잔액(신용)'!$E$5:$F$1005,2,0)),0,VLOOKUP(C51,'잔액(신용)'!$E$5:$F$1005,2,0))</f>
        <v>0</v>
      </c>
      <c r="E51" s="585">
        <f>IF(ISERROR(VLOOKUP(C51,'잔액(신용전기)'!$B$5:$C$1005,2,0)),0,VLOOKUP(C51,'잔액(신용전기)'!$B$5:$C$1005,2,0))+IF(ISERROR(VLOOKUP(C51,'잔액(신용전기)'!$E$5:$F$1005,2,0)),0,VLOOKUP(C51,'잔액(신용전기)'!$E$5:$F$1005,2,0))</f>
        <v>0</v>
      </c>
      <c r="F51" s="89">
        <v>17</v>
      </c>
      <c r="G51" s="86" t="s">
        <v>312</v>
      </c>
      <c r="H51" s="97"/>
      <c r="I51" s="579">
        <f>IF(ISERROR(VLOOKUP(147000,'잔액(신용)'!$B$5:$C$1005,2,0)),0,VLOOKUP(147000,'잔액(신용)'!$B$5:$C$1005,2,0))+IF(ISERROR(VLOOKUP(147000,'잔액(신용)'!$E$5:$F$1005,2,0)),0,VLOOKUP(147000,'잔액(신용)'!$E$5:$F$1005,2,0))</f>
        <v>0</v>
      </c>
      <c r="J51" s="610">
        <f>IF(ISERROR(VLOOKUP(147000,'잔액(신용전기)'!$B$5:$C$1005,2,0)),0,VLOOKUP(147000,'잔액(신용전기)'!$B$5:$C$1005,2,0))+IF(ISERROR(VLOOKUP(147000,'잔액(신용전기)'!$E$5:$F$1005,2,0)),0,VLOOKUP(147000,'잔액(신용전기)'!$E$5:$F$1005,2,0))</f>
        <v>0</v>
      </c>
    </row>
    <row r="52" spans="1:10" ht="13.5" customHeight="1">
      <c r="A52" s="403">
        <v>10</v>
      </c>
      <c r="B52" s="67" t="s">
        <v>803</v>
      </c>
      <c r="C52" s="98">
        <v>113461</v>
      </c>
      <c r="D52" s="583">
        <f>IF(ISERROR(VLOOKUP(C52,'잔액(신용)'!$B$5:$C$1005,2,0)),0,VLOOKUP(C52,'잔액(신용)'!$B$5:$C$1005,2,0))+IF(ISERROR(VLOOKUP(C52,'잔액(신용)'!$E$5:$F$1005,2,0)),0,VLOOKUP(C52,'잔액(신용)'!$E$5:$F$1005,2,0))</f>
        <v>0</v>
      </c>
      <c r="E52" s="585">
        <f>IF(ISERROR(VLOOKUP(C52,'잔액(신용전기)'!$B$5:$C$1005,2,0)),0,VLOOKUP(C52,'잔액(신용전기)'!$B$5:$C$1005,2,0))+IF(ISERROR(VLOOKUP(C52,'잔액(신용전기)'!$E$5:$F$1005,2,0)),0,VLOOKUP(C52,'잔액(신용전기)'!$E$5:$F$1005,2,0))</f>
        <v>0</v>
      </c>
      <c r="F52" s="91">
        <v>18</v>
      </c>
      <c r="G52" s="86" t="s">
        <v>50</v>
      </c>
      <c r="H52" s="252">
        <v>141800</v>
      </c>
      <c r="I52" s="579">
        <f>IF(ISERROR(VLOOKUP(H52,'잔액(신용)'!$B$5:$C$1005,2,0)),0,VLOOKUP(H52,'잔액(신용)'!$B$5:$C$1005,2,0))+IF(ISERROR(VLOOKUP(H52,'잔액(신용)'!$E$5:$F$1005,2,0)),0,VLOOKUP(H52,'잔액(신용)'!$E$5:$F$1005,2,0))</f>
        <v>0</v>
      </c>
      <c r="J52" s="610">
        <f>IF(ISERROR(VLOOKUP(H52,'잔액(신용전기)'!$B$5:$C$1005,2,0)),0,VLOOKUP(H52,'잔액(신용전기)'!$B$5:$C$1005,2,0))+IF(ISERROR(VLOOKUP(H52,'잔액(신용전기)'!$E$5:$F$1005,2,0)),0,VLOOKUP(H52,'잔액(신용전기)'!$E$5:$F$1005,2,0))</f>
        <v>0</v>
      </c>
    </row>
    <row r="53" spans="1:10" ht="14.25" customHeight="1">
      <c r="A53" s="403">
        <v>11</v>
      </c>
      <c r="B53" s="67" t="s">
        <v>804</v>
      </c>
      <c r="C53" s="98">
        <v>113471</v>
      </c>
      <c r="D53" s="583">
        <f>IF(ISERROR(VLOOKUP(C53,'잔액(신용)'!$B$5:$C$1005,2,0)),0,VLOOKUP(C53,'잔액(신용)'!$B$5:$C$1005,2,0))+IF(ISERROR(VLOOKUP(C53,'잔액(신용)'!$E$5:$F$1005,2,0)),0,VLOOKUP(C53,'잔액(신용)'!$E$5:$F$1005,2,0))</f>
        <v>33745</v>
      </c>
      <c r="E53" s="585">
        <f>IF(ISERROR(VLOOKUP(C53,'잔액(신용전기)'!$B$5:$C$1005,2,0)),0,VLOOKUP(C53,'잔액(신용전기)'!$B$5:$C$1005,2,0))+IF(ISERROR(VLOOKUP(C53,'잔액(신용전기)'!$E$5:$F$1005,2,0)),0,VLOOKUP(C53,'잔액(신용전기)'!$E$5:$F$1005,2,0))</f>
        <v>33355</v>
      </c>
      <c r="F53" s="89">
        <v>19</v>
      </c>
      <c r="G53" s="86" t="s">
        <v>575</v>
      </c>
      <c r="H53" s="87">
        <v>141200</v>
      </c>
      <c r="I53" s="581">
        <f>IF(ISERROR(VLOOKUP(141200,'잔액(신용)'!$B$5:$C$1005,2,0)),0,VLOOKUP(141200,'잔액(신용)'!$B$5:$C$1005,2,0))+IF(ISERROR(VLOOKUP(141200,'잔액(신용)'!$E$5:$F$1005,2,0)),0,VLOOKUP(141200,'잔액(신용)'!$E$5:$F$1005,2,0))+IF(ISERROR(VLOOKUP(141500,'잔액(신용)'!$B$5:$C$1005,2,0)),0,VLOOKUP(141500,'잔액(신용)'!$B$5:$C$1005,2,0))+IF(ISERROR(VLOOKUP(141500,'잔액(신용)'!$E$5:$F$1005,2,0)),0,VLOOKUP(141500,'잔액(신용)'!$E$5:$F$1005,2,0))</f>
        <v>24914</v>
      </c>
      <c r="J53" s="612">
        <f>IF(ISERROR(VLOOKUP(H53,'잔액(신용전기)'!$B$5:$C$1005,2,0)),0,VLOOKUP(H53,'잔액(신용전기)'!$B$5:$C$1005,2,0))+IF(ISERROR(VLOOKUP(H53,'잔액(신용전기)'!$E$5:$F$1005,2,0)),0,VLOOKUP(H53,'잔액(신용전기)'!$E$5:$F$1005,2,0))</f>
        <v>14039</v>
      </c>
    </row>
    <row r="54" spans="1:10" ht="14.25" customHeight="1">
      <c r="A54" s="406">
        <v>12</v>
      </c>
      <c r="B54" s="58" t="s">
        <v>805</v>
      </c>
      <c r="C54" s="80">
        <v>113472</v>
      </c>
      <c r="D54" s="588">
        <f>IF(ISERROR(VLOOKUP(C54,'잔액(신용)'!$B$5:$C$1005,2,0)),0,VLOOKUP(C54,'잔액(신용)'!$B$5:$C$1005,2,0))+IF(ISERROR(VLOOKUP(C54,'잔액(신용)'!$E$5:$F$1005,2,0)),0,VLOOKUP(C54,'잔액(신용)'!$E$5:$F$1005,2,0))</f>
        <v>0</v>
      </c>
      <c r="E54" s="589">
        <f>IF(ISERROR(VLOOKUP(C54,'잔액(신용전기)'!$B$5:$C$1005,2,0)),0,VLOOKUP(C54,'잔액(신용전기)'!$B$5:$C$1005,2,0))+IF(ISERROR(VLOOKUP(C54,'잔액(신용전기)'!$E$5:$F$1005,2,0)),0,VLOOKUP(C54,'잔액(신용전기)'!$E$5:$F$1005,2,0))</f>
        <v>0</v>
      </c>
      <c r="F54" s="488">
        <v>20</v>
      </c>
      <c r="G54" s="86" t="s">
        <v>100</v>
      </c>
      <c r="H54" s="282">
        <v>142100</v>
      </c>
      <c r="I54" s="616">
        <f>IF(ISERROR(VLOOKUP(H54,'잔액(신용)'!$B$5:$C$1005,2,0)),0,VLOOKUP(H54,'잔액(신용)'!$B$5:$C$1005,2,0))+IF(ISERROR(VLOOKUP(H54,'잔액(신용)'!$E$5:$F$1005,2,0)),0,VLOOKUP(H54,'잔액(신용)'!$E$5:$F$1005,2,0))</f>
        <v>0</v>
      </c>
      <c r="J54" s="617">
        <f>IF(ISERROR(VLOOKUP(H54,'잔액(신용전기)'!$B$5:$C$1005,2,0)),0,VLOOKUP(H54,'잔액(신용전기)'!$B$5:$C$1005,2,0))+IF(ISERROR(VLOOKUP(H54,'잔액(신용전기)'!$E$5:$F$1005,2,0)),0,VLOOKUP(H54,'잔액(신용전기)'!$E$5:$F$1005,2,0))</f>
        <v>739</v>
      </c>
    </row>
    <row r="55" spans="1:10" ht="14.25" customHeight="1">
      <c r="A55" s="334" t="s">
        <v>419</v>
      </c>
      <c r="B55" s="1" t="s">
        <v>806</v>
      </c>
      <c r="C55" s="80">
        <v>113600</v>
      </c>
      <c r="D55" s="571">
        <f>IF(ISERROR(VLOOKUP(C55,'잔액(신용)'!$B$5:$C$1005,2,0)),0,VLOOKUP(C55,'잔액(신용)'!$B$5:$C$1005,2,0))+IF(ISERROR(VLOOKUP(C55,'잔액(신용)'!$E$5:$F$1005,2,0)),0,VLOOKUP(C55,'잔액(신용)'!$E$5:$F$1005,2,0))</f>
        <v>0</v>
      </c>
      <c r="E55" s="572">
        <f>IF(ISERROR(VLOOKUP(C55,'잔액(신용전기)'!$B$5:$C$1005,2,0)),0,VLOOKUP(C55,'잔액(신용전기)'!$B$5:$C$1005,2,0))+IF(ISERROR(VLOOKUP(C55,'잔액(신용전기)'!$E$5:$F$1005,2,0)),0,VLOOKUP(C55,'잔액(신용전기)'!$E$5:$F$1005,2,0))</f>
        <v>0</v>
      </c>
      <c r="F55" s="486">
        <v>21</v>
      </c>
      <c r="G55" s="487" t="s">
        <v>21</v>
      </c>
      <c r="H55" s="282">
        <v>142200</v>
      </c>
      <c r="I55" s="616">
        <f>IF(ISERROR(VLOOKUP(H55,'잔액(신용)'!$B$5:$C$1005,2,0)),0,VLOOKUP(H55,'잔액(신용)'!$B$5:$C$1005,2,0))+IF(ISERROR(VLOOKUP(H55,'잔액(신용)'!$E$5:$F$1005,2,0)),0,VLOOKUP(H55,'잔액(신용)'!$E$5:$F$1005,2,0))</f>
        <v>0</v>
      </c>
      <c r="J55" s="617">
        <f>IF(ISERROR(VLOOKUP(H55,'잔액(신용전기)'!$B$5:$C$1005,2,0)),0,VLOOKUP(H55,'잔액(신용전기)'!$B$5:$C$1005,2,0))+IF(ISERROR(VLOOKUP(H55,'잔액(신용전기)'!$E$5:$F$1005,2,0)),0,VLOOKUP(H55,'잔액(신용전기)'!$E$5:$F$1005,2,0))</f>
        <v>0</v>
      </c>
    </row>
    <row r="56" spans="1:10" ht="14.25" customHeight="1">
      <c r="A56" s="334" t="s">
        <v>425</v>
      </c>
      <c r="B56" s="1" t="s">
        <v>585</v>
      </c>
      <c r="C56" s="88"/>
      <c r="D56" s="571">
        <f>SUM(D57,D74,D93,D95)-SUM(D58:D59,D75,D94,D96)</f>
        <v>139308537</v>
      </c>
      <c r="E56" s="572">
        <f>SUM(E57,E74,E93,E95)-SUM(E58:E59,E75,E94,E96)</f>
        <v>134924381</v>
      </c>
      <c r="F56" s="7" t="s">
        <v>424</v>
      </c>
      <c r="G56" s="8" t="s">
        <v>576</v>
      </c>
      <c r="H56" s="288"/>
      <c r="I56" s="571">
        <f>IF(((IF(ISERROR(VLOOKUP(147800,'잔액(신용)'!$B$5:$C$1005,2,0)),0,VLOOKUP(147800,'잔액(신용)'!$B$5:$C$1005,2,0))+IF(ISERROR(VLOOKUP(147800,'잔액(신용)'!$E$5:$F$1005,2,0)),0,VLOOKUP(147800,'잔액(신용)'!$E$5:$F$1005,2,0)))-(IF(ISERROR(VLOOKUP(127800,'잔액(신용)'!$B$5:$C$1005,2,0)),0,VLOOKUP(127800,'잔액(신용)'!$B$5:$C$1005,2,0))+IF(ISERROR(VLOOKUP(127800,'잔액(신용)'!$E$5:$F$1005,2,0)),0,VLOOKUP(127800,'잔액(신용)'!$E$5:$F$1005,2,0))))&gt;=0,(IF(ISERROR(VLOOKUP(147800,'잔액(신용)'!$B$5:$C$1005,2,0)),0,VLOOKUP(147800,'잔액(신용)'!$B$5:$C$1005,2,0))+IF(ISERROR(VLOOKUP(147800,'잔액(신용)'!$E$5:$F$1005,2,0)),0,VLOOKUP(147800,'잔액(신용)'!$E$5:$F$1005,2,0)))-(IF(ISERROR(VLOOKUP(127800,'잔액(신용)'!$B$5:$C$1005,2,0)),0,VLOOKUP(127800,'잔액(신용)'!$B$5:$C$1005,2,0))+IF(ISERROR(VLOOKUP(127800,'잔액(신용)'!$E$5:$F$1005,2,0)),0,VLOOKUP(127800,'잔액(신용)'!$E$5:$F$1005,2,0))),0)</f>
        <v>0</v>
      </c>
      <c r="J56" s="607">
        <f>IF(((IF(ISERROR(VLOOKUP(147800,'잔액(신용전기)'!$B$5:$C$1005,2,0)),0,VLOOKUP(147800,'잔액(신용전기)'!$B$5:$C$1005,2,0))+IF(ISERROR(VLOOKUP(147800,'잔액(신용전기)'!$E$5:$F$1005,2,0)),0,VLOOKUP(147800,'잔액(신용전기)'!$E$5:$F$1005,2,0)))-(IF(ISERROR(VLOOKUP(127800,'잔액(신용전기)'!$B$5:$C$1005,2,0)),0,VLOOKUP(127800,'잔액(신용전기)'!$B$5:$C$1005,2,0))+IF(ISERROR(VLOOKUP(127800,'잔액(신용전기)'!$E$5:$F$1005,2,0)),0,VLOOKUP(127800,'잔액(신용전기)'!$E$5:$F$1005,2,0))))&gt;=0,(IF(ISERROR(VLOOKUP(147800,'잔액(신용전기)'!$B$5:$C$1005,2,0)),0,VLOOKUP(147800,'잔액(신용전기)'!$B$5:$C$1005,2,0))+IF(ISERROR(VLOOKUP(147800,'잔액(신용전기)'!$E$5:$F$1005,2,0)),0,VLOOKUP(147800,'잔액(신용전기)'!$E$5:$F$1005,2,0)))-(IF(ISERROR(VLOOKUP(127800,'잔액(신용전기)'!$B$5:$C$1005,2,0)),0,VLOOKUP(127800,'잔액(신용전기)'!$B$5:$C$1005,2,0))+IF(ISERROR(VLOOKUP(127800,'잔액(신용전기)'!$E$5:$F$1005,2,0)),0,VLOOKUP(127800,'잔액(신용전기)'!$E$5:$F$1005,2,0))),0)</f>
        <v>0</v>
      </c>
    </row>
    <row r="57" spans="1:10" ht="14.25" customHeight="1">
      <c r="A57" s="497">
        <v>1</v>
      </c>
      <c r="B57" s="151" t="s">
        <v>611</v>
      </c>
      <c r="C57" s="88"/>
      <c r="D57" s="590">
        <f>SUM(D60:D73)</f>
        <v>104750398</v>
      </c>
      <c r="E57" s="591">
        <f>SUM(E60:E73)</f>
        <v>104856160</v>
      </c>
      <c r="F57" s="99" t="s">
        <v>419</v>
      </c>
      <c r="G57" s="100" t="s">
        <v>28</v>
      </c>
      <c r="H57" s="101"/>
      <c r="I57" s="618"/>
      <c r="J57" s="619"/>
    </row>
    <row r="58" spans="1:10" ht="14.25" customHeight="1">
      <c r="A58" s="336"/>
      <c r="B58" s="56" t="s">
        <v>308</v>
      </c>
      <c r="C58" s="94"/>
      <c r="D58" s="587">
        <f>IF(ISERROR(VLOOKUP(146101,'잔액(신용)'!$B$5:$C$1005,2,0)),0,VLOOKUP(146101,'잔액(신용)'!$B$5:$C$1005,2,0))+IF(ISERROR(VLOOKUP(146101,'잔액(신용)'!$E$5:$F$1005,2,0)),0,VLOOKUP(146101,'잔액(신용)'!$E$5:$F$1005,2,0))+IF(ISERROR(VLOOKUP(146111,'잔액(신용)'!$B$5:$C$1005,2,0)),0,VLOOKUP(146111,'잔액(신용)'!$B$5:$C$1005,2,0))+IF(ISERROR(VLOOKUP(146111,'잔액(신용)'!$E$5:$F$1005,2,0)),0,VLOOKUP(146111,'잔액(신용)'!$E$5:$F$1005,2,0))+IF(ISERROR(VLOOKUP(146104,'잔액(신용)'!$B$5:$C$1005,2,0)),0,VLOOKUP(146104,'잔액(신용)'!$B$5:$C$1005,2,0))+IF(ISERROR(VLOOKUP(146104,'잔액(신용)'!$E$5:$F$1005,2,0)),0,VLOOKUP(146104,'잔액(신용)'!$E$5:$F$1005,2,0))</f>
        <v>4883202</v>
      </c>
      <c r="E58" s="584">
        <f>IF(ISERROR(VLOOKUP(146101,'잔액(신용전기)'!$B$5:$C$1005,2,0)),0,VLOOKUP(146101,'잔액(신용전기)'!$B$5:$C$1005,2,0))+IF(ISERROR(VLOOKUP(146101,'잔액(신용전기)'!$E$5:$F$1005,2,0)),0,VLOOKUP(146101,'잔액(신용전기)'!$E$5:$F$1005,2,0))+IF(ISERROR(VLOOKUP(146111,'잔액(신용전기)'!$B$5:$C$1005,2,0)),0,VLOOKUP(146111,'잔액(신용전기)'!$B$5:$C$1005,2,0))+IF(ISERROR(VLOOKUP(146111,'잔액(신용전기)'!$E$5:$F$1005,2,0)),0,VLOOKUP(146111,'잔액(신용전기)'!$E$5:$F$1005,2,0))+IF(ISERROR(VLOOKUP(146104,'잔액(신용전기)'!$B$5:$C$1005,2,0)),0,VLOOKUP(146104,'잔액(신용전기)'!$B$5:$C$1005,2,0))+IF(ISERROR(VLOOKUP(146104,'잔액(신용전기)'!$E$5:$F$1005,2,0)),0,VLOOKUP(146104,'잔액(신용전기)'!$E$5:$F$1005,2,0))</f>
        <v>4805819</v>
      </c>
      <c r="F58" s="924" t="s">
        <v>577</v>
      </c>
      <c r="G58" s="924"/>
      <c r="H58" s="102"/>
      <c r="I58" s="620">
        <f>SUM(I8,I24,I31,I56,I57)</f>
        <v>184038245</v>
      </c>
      <c r="J58" s="621">
        <f>SUM(J8,J24,J31,J56,J57)</f>
        <v>172581163</v>
      </c>
    </row>
    <row r="59" spans="1:10" ht="13.5" customHeight="1">
      <c r="A59" s="336"/>
      <c r="B59" s="56" t="s">
        <v>622</v>
      </c>
      <c r="C59" s="80">
        <v>146302</v>
      </c>
      <c r="D59" s="583">
        <f>IF(ISERROR(VLOOKUP(C59,'잔액(신용)'!$B$5:$C$1005,2,0)),0,VLOOKUP(C59,'잔액(신용)'!$B$5:$C$1005,2,0))+IF(ISERROR(VLOOKUP(C59,'잔액(신용)'!$E$5:$F$1005,2,0)),0,VLOOKUP(C59,'잔액(신용)'!$E$5:$F$1005,2,0))</f>
        <v>0</v>
      </c>
      <c r="E59" s="585">
        <f>IF(ISERROR(VLOOKUP(C59,'잔액(신용전기)'!$B$5:$C$1005,2,0)),0,VLOOKUP(C59,'잔액(신용전기)'!$B$5:$C$1005,2,0))+IF(ISERROR(VLOOKUP(C59,'잔액(신용전기)'!$E$5:$F$1005,2,0)),0,VLOOKUP(C59,'잔액(신용전기)'!$E$5:$F$1005,2,0))</f>
        <v>0</v>
      </c>
      <c r="F59" s="927" t="s">
        <v>633</v>
      </c>
      <c r="G59" s="927"/>
      <c r="H59" s="103"/>
      <c r="I59" s="622">
        <f>'3.일반(FP)'!I59</f>
        <v>7835093</v>
      </c>
      <c r="J59" s="623">
        <f>'3.일반(FP)'!J59</f>
        <v>7365445</v>
      </c>
    </row>
    <row r="60" spans="1:10" ht="13.5" customHeight="1">
      <c r="A60" s="349" t="s">
        <v>291</v>
      </c>
      <c r="B60" s="84" t="s">
        <v>586</v>
      </c>
      <c r="C60" s="80">
        <v>114200</v>
      </c>
      <c r="D60" s="583">
        <f>IF(ISERROR(VLOOKUP(C60,'잔액(신용)'!$B$5:$C$1005,2,0)),0,VLOOKUP(C60,'잔액(신용)'!$B$5:$C$1005,2,0))+IF(ISERROR(VLOOKUP(C60,'잔액(신용)'!$E$5:$F$1005,2,0)),0,VLOOKUP(C60,'잔액(신용)'!$E$5:$F$1005,2,0))</f>
        <v>80877611</v>
      </c>
      <c r="E60" s="585">
        <v>80538593</v>
      </c>
      <c r="F60" s="104">
        <v>1</v>
      </c>
      <c r="G60" s="105" t="s">
        <v>635</v>
      </c>
      <c r="H60" s="106"/>
      <c r="I60" s="624">
        <f>'3.일반(FP)'!I60</f>
        <v>6952905</v>
      </c>
      <c r="J60" s="625">
        <f>'3.일반(FP)'!J60</f>
        <v>6630385</v>
      </c>
    </row>
    <row r="61" spans="1:10" ht="13.5" customHeight="1">
      <c r="A61" s="349" t="s">
        <v>292</v>
      </c>
      <c r="B61" s="84" t="s">
        <v>587</v>
      </c>
      <c r="C61" s="80">
        <v>114300</v>
      </c>
      <c r="D61" s="583">
        <f>IF(ISERROR(VLOOKUP(C61,'잔액(신용)'!$B$5:$C$1005,2,0)),0,VLOOKUP(C61,'잔액(신용)'!$B$5:$C$1005,2,0))+IF(ISERROR(VLOOKUP(C61,'잔액(신용)'!$E$5:$F$1005,2,0)),0,VLOOKUP(C61,'잔액(신용)'!$E$5:$F$1005,2,0))</f>
        <v>23508344</v>
      </c>
      <c r="E61" s="585">
        <f>IF(ISERROR(VLOOKUP(C61,'잔액(신용전기)'!$B$5:$C$1005,2,0)),0,VLOOKUP(C61,'잔액(신용전기)'!$B$5:$C$1005,2,0))+IF(ISERROR(VLOOKUP(C61,'잔액(신용전기)'!$E$5:$F$1005,2,0)),0,VLOOKUP(C61,'잔액(신용전기)'!$E$5:$F$1005,2,0))</f>
        <v>23580392</v>
      </c>
      <c r="F61" s="107"/>
      <c r="G61" s="68" t="s">
        <v>637</v>
      </c>
      <c r="H61" s="108"/>
      <c r="I61" s="626">
        <f>'3.일반(FP)'!I61</f>
        <v>6724</v>
      </c>
      <c r="J61" s="627">
        <f>'3.일반(FP)'!J61</f>
        <v>6765</v>
      </c>
    </row>
    <row r="62" spans="1:10" ht="13.5" customHeight="1">
      <c r="A62" s="349" t="s">
        <v>293</v>
      </c>
      <c r="B62" s="84" t="s">
        <v>588</v>
      </c>
      <c r="C62" s="80">
        <v>114400</v>
      </c>
      <c r="D62" s="583">
        <f>IF(ISERROR(VLOOKUP(C62,'잔액(신용)'!$B$5:$C$1005,2,0)),0,VLOOKUP(C62,'잔액(신용)'!$B$5:$C$1005,2,0))+IF(ISERROR(VLOOKUP(C62,'잔액(신용)'!$E$5:$F$1005,2,0)),0,VLOOKUP(C62,'잔액(신용)'!$E$5:$F$1005,2,0))</f>
        <v>120880</v>
      </c>
      <c r="E62" s="585">
        <f>IF(ISERROR(VLOOKUP(C62,'잔액(신용전기)'!$B$5:$C$1005,2,0)),0,VLOOKUP(C62,'잔액(신용전기)'!$B$5:$C$1005,2,0))+IF(ISERROR(VLOOKUP(C62,'잔액(신용전기)'!$E$5:$F$1005,2,0)),0,VLOOKUP(C62,'잔액(신용전기)'!$E$5:$F$1005,2,0))</f>
        <v>94718</v>
      </c>
      <c r="F62" s="107">
        <v>2</v>
      </c>
      <c r="G62" s="67" t="s">
        <v>639</v>
      </c>
      <c r="H62" s="108"/>
      <c r="I62" s="626">
        <f>'3.일반(FP)'!I62</f>
        <v>853329</v>
      </c>
      <c r="J62" s="627">
        <f>'3.일반(FP)'!J62</f>
        <v>707875</v>
      </c>
    </row>
    <row r="63" spans="1:10" ht="14.25" customHeight="1">
      <c r="A63" s="349" t="s">
        <v>230</v>
      </c>
      <c r="B63" s="84" t="s">
        <v>589</v>
      </c>
      <c r="C63" s="80">
        <v>114500</v>
      </c>
      <c r="D63" s="583">
        <f>IF(ISERROR(VLOOKUP(C63,'잔액(신용)'!$B$5:$C$1005,2,0)),0,VLOOKUP(C63,'잔액(신용)'!$B$5:$C$1005,2,0))+IF(ISERROR(VLOOKUP(C63,'잔액(신용)'!$E$5:$F$1005,2,0)),0,VLOOKUP(C63,'잔액(신용)'!$E$5:$F$1005,2,0))</f>
        <v>1800</v>
      </c>
      <c r="E63" s="585">
        <f>IF(ISERROR(VLOOKUP(C63,'잔액(신용전기)'!$B$5:$C$1005,2,0)),0,VLOOKUP(C63,'잔액(신용전기)'!$B$5:$C$1005,2,0))+IF(ISERROR(VLOOKUP(C63,'잔액(신용전기)'!$E$5:$F$1005,2,0)),0,VLOOKUP(C63,'잔액(신용전기)'!$E$5:$F$1005,2,0))</f>
        <v>0</v>
      </c>
      <c r="F63" s="107">
        <v>3</v>
      </c>
      <c r="G63" s="67" t="s">
        <v>641</v>
      </c>
      <c r="H63" s="108"/>
      <c r="I63" s="626">
        <f>'3.일반(FP)'!I63</f>
        <v>35583</v>
      </c>
      <c r="J63" s="627">
        <f>'3.일반(FP)'!J63</f>
        <v>33950</v>
      </c>
    </row>
    <row r="64" spans="1:10" ht="13.5" customHeight="1">
      <c r="A64" s="349" t="s">
        <v>797</v>
      </c>
      <c r="B64" s="84" t="s">
        <v>590</v>
      </c>
      <c r="C64" s="80">
        <v>114600</v>
      </c>
      <c r="D64" s="583">
        <f>IF(ISERROR(VLOOKUP(C64,'잔액(신용)'!$B$5:$C$1005,2,0)),0,VLOOKUP(C64,'잔액(신용)'!$B$5:$C$1005,2,0))+IF(ISERROR(VLOOKUP(C64,'잔액(신용)'!$E$5:$F$1005,2,0)),0,VLOOKUP(C64,'잔액(신용)'!$E$5:$F$1005,2,0))</f>
        <v>3000</v>
      </c>
      <c r="E64" s="585">
        <f>IF(ISERROR(VLOOKUP(C64,'잔액(신용전기)'!$B$5:$C$1005,2,0)),0,VLOOKUP(C64,'잔액(신용전기)'!$B$5:$C$1005,2,0))+IF(ISERROR(VLOOKUP(C64,'잔액(신용전기)'!$E$5:$F$1005,2,0)),0,VLOOKUP(C64,'잔액(신용전기)'!$E$5:$F$1005,2,0))</f>
        <v>3300</v>
      </c>
      <c r="F64" s="109">
        <v>4</v>
      </c>
      <c r="G64" s="110" t="s">
        <v>224</v>
      </c>
      <c r="H64" s="111"/>
      <c r="I64" s="626">
        <f>'3.일반(FP)'!I64</f>
        <v>0</v>
      </c>
      <c r="J64" s="627">
        <f>'3.일반(FP)'!J64</f>
        <v>0</v>
      </c>
    </row>
    <row r="65" spans="1:10" ht="13.5" customHeight="1">
      <c r="A65" s="349" t="s">
        <v>231</v>
      </c>
      <c r="B65" s="84" t="s">
        <v>591</v>
      </c>
      <c r="C65" s="80">
        <v>114700</v>
      </c>
      <c r="D65" s="583">
        <f>IF(ISERROR(VLOOKUP(C65,'잔액(신용)'!$B$5:$C$1005,2,0)),0,VLOOKUP(C65,'잔액(신용)'!$B$5:$C$1005,2,0))+IF(ISERROR(VLOOKUP(C65,'잔액(신용)'!$E$5:$F$1005,2,0)),0,VLOOKUP(C65,'잔액(신용)'!$E$5:$F$1005,2,0))</f>
        <v>0</v>
      </c>
      <c r="E65" s="585">
        <f>IF(ISERROR(VLOOKUP(C65,'잔액(신용전기)'!$B$5:$C$1005,2,0)),0,VLOOKUP(C65,'잔액(신용전기)'!$B$5:$C$1005,2,0))+IF(ISERROR(VLOOKUP(C65,'잔액(신용전기)'!$E$5:$F$1005,2,0)),0,VLOOKUP(C65,'잔액(신용전기)'!$E$5:$F$1005,2,0))</f>
        <v>0</v>
      </c>
      <c r="F65" s="928" t="s">
        <v>643</v>
      </c>
      <c r="G65" s="929"/>
      <c r="H65" s="103"/>
      <c r="I65" s="622">
        <f>'3.일반(FP)'!I65</f>
        <v>369762</v>
      </c>
      <c r="J65" s="623">
        <f>'3.일반(FP)'!J65</f>
        <v>369762</v>
      </c>
    </row>
    <row r="66" spans="1:10" ht="13.5" customHeight="1">
      <c r="A66" s="349" t="s">
        <v>232</v>
      </c>
      <c r="B66" s="84" t="s">
        <v>592</v>
      </c>
      <c r="C66" s="80">
        <v>114800</v>
      </c>
      <c r="D66" s="583">
        <f>IF(ISERROR(VLOOKUP(C66,'잔액(신용)'!$B$5:$C$1005,2,0)),0,VLOOKUP(C66,'잔액(신용)'!$B$5:$C$1005,2,0))+IF(ISERROR(VLOOKUP(C66,'잔액(신용)'!$E$5:$F$1005,2,0)),0,VLOOKUP(C66,'잔액(신용)'!$E$5:$F$1005,2,0))</f>
        <v>13155</v>
      </c>
      <c r="E66" s="585">
        <f>IF(ISERROR(VLOOKUP(C66,'잔액(신용전기)'!$B$5:$C$1005,2,0)),0,VLOOKUP(C66,'잔액(신용전기)'!$B$5:$C$1005,2,0))+IF(ISERROR(VLOOKUP(C66,'잔액(신용전기)'!$E$5:$F$1005,2,0)),0,VLOOKUP(C66,'잔액(신용전기)'!$E$5:$F$1005,2,0))</f>
        <v>15555</v>
      </c>
      <c r="F66" s="104">
        <v>1</v>
      </c>
      <c r="G66" s="105" t="s">
        <v>645</v>
      </c>
      <c r="H66" s="106"/>
      <c r="I66" s="624">
        <f>'3.일반(FP)'!I66</f>
        <v>369762</v>
      </c>
      <c r="J66" s="625">
        <f>'3.일반(FP)'!J66</f>
        <v>369762</v>
      </c>
    </row>
    <row r="67" spans="1:10" ht="13.5" customHeight="1">
      <c r="A67" s="349" t="s">
        <v>233</v>
      </c>
      <c r="B67" s="84" t="s">
        <v>593</v>
      </c>
      <c r="C67" s="80">
        <v>114900</v>
      </c>
      <c r="D67" s="583">
        <f>IF(ISERROR(VLOOKUP(C67,'잔액(신용)'!$B$5:$C$1005,2,0)),0,VLOOKUP(C67,'잔액(신용)'!$B$5:$C$1005,2,0))+IF(ISERROR(VLOOKUP(C67,'잔액(신용)'!$E$5:$F$1005,2,0)),0,VLOOKUP(C67,'잔액(신용)'!$E$5:$F$1005,2,0))</f>
        <v>0</v>
      </c>
      <c r="E67" s="585">
        <f>IF(ISERROR(VLOOKUP(C67,'잔액(신용전기)'!$B$5:$C$1005,2,0)),0,VLOOKUP(C67,'잔액(신용전기)'!$B$5:$C$1005,2,0))+IF(ISERROR(VLOOKUP(C67,'잔액(신용전기)'!$E$5:$F$1005,2,0)),0,VLOOKUP(C67,'잔액(신용전기)'!$E$5:$F$1005,2,0))</f>
        <v>71921</v>
      </c>
      <c r="F67" s="66" t="s">
        <v>291</v>
      </c>
      <c r="G67" s="67" t="s">
        <v>647</v>
      </c>
      <c r="H67" s="108"/>
      <c r="I67" s="626">
        <f>'3.일반(FP)'!I67</f>
        <v>0</v>
      </c>
      <c r="J67" s="627">
        <f>'3.일반(FP)'!J67</f>
        <v>0</v>
      </c>
    </row>
    <row r="68" spans="1:10" ht="14.25" customHeight="1">
      <c r="A68" s="349" t="s">
        <v>85</v>
      </c>
      <c r="B68" s="84" t="s">
        <v>594</v>
      </c>
      <c r="C68" s="80">
        <v>115000</v>
      </c>
      <c r="D68" s="583">
        <f>IF(ISERROR(VLOOKUP(C68,'잔액(신용)'!$B$5:$C$1005,2,0)),0,VLOOKUP(C68,'잔액(신용)'!$B$5:$C$1005,2,0))+IF(ISERROR(VLOOKUP(C68,'잔액(신용)'!$E$5:$F$1005,2,0)),0,VLOOKUP(C68,'잔액(신용)'!$E$5:$F$1005,2,0))</f>
        <v>205608</v>
      </c>
      <c r="E68" s="585">
        <f>IF(ISERROR(VLOOKUP(C68,'잔액(신용전기)'!$B$5:$C$1005,2,0)),0,VLOOKUP(C68,'잔액(신용전기)'!$B$5:$C$1005,2,0))+IF(ISERROR(VLOOKUP(C68,'잔액(신용전기)'!$E$5:$F$1005,2,0)),0,VLOOKUP(C68,'잔액(신용전기)'!$E$5:$F$1005,2,0))</f>
        <v>531681</v>
      </c>
      <c r="F68" s="66" t="s">
        <v>292</v>
      </c>
      <c r="G68" s="67" t="s">
        <v>649</v>
      </c>
      <c r="H68" s="108"/>
      <c r="I68" s="626">
        <f>'3.일반(FP)'!I68</f>
        <v>369762</v>
      </c>
      <c r="J68" s="627">
        <f>'3.일반(FP)'!J68</f>
        <v>369762</v>
      </c>
    </row>
    <row r="69" spans="1:10" ht="14.25" customHeight="1">
      <c r="A69" s="349" t="s">
        <v>234</v>
      </c>
      <c r="B69" s="84" t="s">
        <v>595</v>
      </c>
      <c r="C69" s="80">
        <v>115100</v>
      </c>
      <c r="D69" s="583">
        <f>IF(ISERROR(VLOOKUP(C69,'잔액(신용)'!$B$5:$C$1005,2,0)),0,VLOOKUP(C69,'잔액(신용)'!$B$5:$C$1005,2,0))+IF(ISERROR(VLOOKUP(C69,'잔액(신용)'!$E$5:$F$1005,2,0)),0,VLOOKUP(C69,'잔액(신용)'!$E$5:$F$1005,2,0))</f>
        <v>20000</v>
      </c>
      <c r="E69" s="585">
        <f>IF(ISERROR(VLOOKUP(C69,'잔액(신용전기)'!$B$5:$C$1005,2,0)),0,VLOOKUP(C69,'잔액(신용전기)'!$B$5:$C$1005,2,0))+IF(ISERROR(VLOOKUP(C69,'잔액(신용전기)'!$E$5:$F$1005,2,0)),0,VLOOKUP(C69,'잔액(신용전기)'!$E$5:$F$1005,2,0))</f>
        <v>20000</v>
      </c>
      <c r="F69" s="109">
        <v>2</v>
      </c>
      <c r="G69" s="110" t="s">
        <v>651</v>
      </c>
      <c r="H69" s="111"/>
      <c r="I69" s="628">
        <f>'3.일반(FP)'!I69</f>
        <v>0</v>
      </c>
      <c r="J69" s="629">
        <f>'3.일반(FP)'!J69</f>
        <v>0</v>
      </c>
    </row>
    <row r="70" spans="1:10" ht="14.25" customHeight="1">
      <c r="A70" s="349" t="s">
        <v>235</v>
      </c>
      <c r="B70" s="84" t="s">
        <v>82</v>
      </c>
      <c r="C70" s="80">
        <v>115200</v>
      </c>
      <c r="D70" s="583">
        <f>IF(ISERROR(VLOOKUP(C70,'잔액(신용)'!$B$5:$C$1005,2,0)),0,VLOOKUP(C70,'잔액(신용)'!$B$5:$C$1005,2,0))+IF(ISERROR(VLOOKUP(C70,'잔액(신용)'!$E$5:$F$1005,2,0)),0,VLOOKUP(C70,'잔액(신용)'!$E$5:$F$1005,2,0))</f>
        <v>0</v>
      </c>
      <c r="E70" s="585">
        <f>IF(ISERROR(VLOOKUP(C70,'잔액(신용전기)'!$B$5:$C$1005,2,0)),0,VLOOKUP(C70,'잔액(신용전기)'!$B$5:$C$1005,2,0))+IF(ISERROR(VLOOKUP(C70,'잔액(신용전기)'!$E$5:$F$1005,2,0)),0,VLOOKUP(C70,'잔액(신용전기)'!$E$5:$F$1005,2,0))</f>
        <v>0</v>
      </c>
      <c r="F70" s="927" t="s">
        <v>807</v>
      </c>
      <c r="G70" s="927"/>
      <c r="H70" s="103"/>
      <c r="I70" s="622">
        <f>'3.일반(FP)'!I70</f>
        <v>-3433</v>
      </c>
      <c r="J70" s="623">
        <f>'3.일반(FP)'!J70</f>
        <v>-12621</v>
      </c>
    </row>
    <row r="71" spans="1:10" ht="14.25" customHeight="1">
      <c r="A71" s="349" t="s">
        <v>236</v>
      </c>
      <c r="B71" s="84" t="s">
        <v>596</v>
      </c>
      <c r="C71" s="80">
        <v>115300</v>
      </c>
      <c r="D71" s="583">
        <f>IF(ISERROR(VLOOKUP(C71,'잔액(신용)'!$B$5:$C$1005,2,0)),0,VLOOKUP(C71,'잔액(신용)'!$B$5:$C$1005,2,0))+IF(ISERROR(VLOOKUP(C71,'잔액(신용)'!$E$5:$F$1005,2,0)),0,VLOOKUP(C71,'잔액(신용)'!$E$5:$F$1005,2,0))</f>
        <v>0</v>
      </c>
      <c r="E71" s="585">
        <f>IF(ISERROR(VLOOKUP(C71,'잔액(신용전기)'!$B$5:$C$1005,2,0)),0,VLOOKUP(C71,'잔액(신용전기)'!$B$5:$C$1005,2,0))+IF(ISERROR(VLOOKUP(C71,'잔액(신용전기)'!$E$5:$F$1005,2,0)),0,VLOOKUP(C71,'잔액(신용전기)'!$E$5:$F$1005,2,0))</f>
        <v>0</v>
      </c>
      <c r="F71" s="107">
        <v>1</v>
      </c>
      <c r="G71" s="67" t="s">
        <v>227</v>
      </c>
      <c r="H71" s="108"/>
      <c r="I71" s="626">
        <f>'3.일반(FP)'!I71</f>
        <v>3433</v>
      </c>
      <c r="J71" s="627">
        <f>'3.일반(FP)'!J71</f>
        <v>12621</v>
      </c>
    </row>
    <row r="72" spans="1:10" ht="13.5" customHeight="1">
      <c r="A72" s="349" t="s">
        <v>237</v>
      </c>
      <c r="B72" s="84" t="s">
        <v>64</v>
      </c>
      <c r="C72" s="80">
        <v>115400</v>
      </c>
      <c r="D72" s="583">
        <f>IF(ISERROR(VLOOKUP(C72,'잔액(신용)'!$B$5:$C$1005,2,0)),0,VLOOKUP(C72,'잔액(신용)'!$B$5:$C$1005,2,0))+IF(ISERROR(VLOOKUP(C72,'잔액(신용)'!$E$5:$F$1005,2,0)),0,VLOOKUP(C72,'잔액(신용)'!$E$5:$F$1005,2,0))</f>
        <v>0</v>
      </c>
      <c r="E72" s="585">
        <f>IF(ISERROR(VLOOKUP(C72,'잔액(신용전기)'!$B$5:$C$1005,2,0)),0,VLOOKUP(C72,'잔액(신용전기)'!$B$5:$C$1005,2,0))+IF(ISERROR(VLOOKUP(C72,'잔액(신용전기)'!$E$5:$F$1005,2,0)),0,VLOOKUP(C72,'잔액(신용전기)'!$E$5:$F$1005,2,0))</f>
        <v>0</v>
      </c>
      <c r="F72" s="109">
        <v>2</v>
      </c>
      <c r="G72" s="110" t="s">
        <v>808</v>
      </c>
      <c r="H72" s="111"/>
      <c r="I72" s="628">
        <f>'3.일반(FP)'!I72</f>
        <v>0</v>
      </c>
      <c r="J72" s="629">
        <f>'3.일반(FP)'!J72</f>
        <v>0</v>
      </c>
    </row>
    <row r="73" spans="1:10" ht="13.5" customHeight="1">
      <c r="A73" s="349" t="s">
        <v>238</v>
      </c>
      <c r="B73" s="84" t="s">
        <v>415</v>
      </c>
      <c r="C73" s="80">
        <v>119100</v>
      </c>
      <c r="D73" s="583">
        <f>IF(ISERROR(VLOOKUP(C73,'잔액(신용)'!$B$5:$C$1005,2,0)),0,VLOOKUP(C73,'잔액(신용)'!$B$5:$C$1005,2,0))+IF(ISERROR(VLOOKUP(C73,'잔액(신용)'!$E$5:$F$1005,2,0)),0,VLOOKUP(C73,'잔액(신용)'!$E$5:$F$1005,2,0))</f>
        <v>0</v>
      </c>
      <c r="E73" s="585">
        <f>IF(ISERROR(VLOOKUP(C73,'잔액(신용전기)'!$B$5:$C$1005,2,0)),0,VLOOKUP(C73,'잔액(신용전기)'!$B$5:$C$1005,2,0))+IF(ISERROR(VLOOKUP(C73,'잔액(신용전기)'!$E$5:$F$1005,2,0)),0,VLOOKUP(C73,'잔액(신용전기)'!$E$5:$F$1005,2,0))</f>
        <v>0</v>
      </c>
      <c r="F73" s="927" t="s">
        <v>809</v>
      </c>
      <c r="G73" s="927"/>
      <c r="H73" s="103"/>
      <c r="I73" s="630">
        <f>'3.일반(FP)'!I73</f>
        <v>0</v>
      </c>
      <c r="J73" s="631">
        <f>'3.일반(FP)'!J73</f>
        <v>0</v>
      </c>
    </row>
    <row r="74" spans="1:10" ht="13.5" customHeight="1">
      <c r="A74" s="495">
        <v>2</v>
      </c>
      <c r="B74" s="145" t="s">
        <v>613</v>
      </c>
      <c r="C74" s="88"/>
      <c r="D74" s="577">
        <f>SUM(D76:D92)</f>
        <v>40157186</v>
      </c>
      <c r="E74" s="578">
        <f>SUM(E76:E92)</f>
        <v>35263708</v>
      </c>
      <c r="F74" s="104">
        <v>1</v>
      </c>
      <c r="G74" s="105" t="s">
        <v>433</v>
      </c>
      <c r="H74" s="106"/>
      <c r="I74" s="624">
        <f>'3.일반(FP)'!I74</f>
        <v>0</v>
      </c>
      <c r="J74" s="625">
        <f>'3.일반(FP)'!J74</f>
        <v>0</v>
      </c>
    </row>
    <row r="75" spans="1:10" ht="13.5" customHeight="1">
      <c r="A75" s="336"/>
      <c r="B75" s="56" t="s">
        <v>308</v>
      </c>
      <c r="C75" s="80">
        <v>146102</v>
      </c>
      <c r="D75" s="583">
        <f>IF(ISERROR(VLOOKUP(C75,'잔액(신용)'!$B$5:$C$1005,2,0)),0,VLOOKUP(C75,'잔액(신용)'!$B$5:$C$1005,2,0))+IF(ISERROR(VLOOKUP(C75,'잔액(신용)'!$E$5:$F$1005,2,0)),0,VLOOKUP(C75,'잔액(신용)'!$E$5:$F$1005,2,0))</f>
        <v>715845</v>
      </c>
      <c r="E75" s="585">
        <f>IF(ISERROR(VLOOKUP(C75,'잔액(신용전기)'!$B$5:$C$1005,2,0)),0,VLOOKUP(C75,'잔액(신용전기)'!$B$5:$C$1005,2,0))+IF(ISERROR(VLOOKUP(C75,'잔액(신용전기)'!$E$5:$F$1005,2,0)),0,VLOOKUP(C75,'잔액(신용전기)'!$E$5:$F$1005,2,0))</f>
        <v>403867</v>
      </c>
      <c r="F75" s="107"/>
      <c r="G75" s="112" t="s">
        <v>434</v>
      </c>
      <c r="H75" s="108"/>
      <c r="I75" s="626">
        <f>'3.일반(FP)'!I75</f>
        <v>0</v>
      </c>
      <c r="J75" s="627">
        <f>'3.일반(FP)'!J75</f>
        <v>0</v>
      </c>
    </row>
    <row r="76" spans="1:10" ht="13.5" customHeight="1">
      <c r="A76" s="349" t="s">
        <v>291</v>
      </c>
      <c r="B76" s="84" t="s">
        <v>65</v>
      </c>
      <c r="C76" s="80">
        <v>117100</v>
      </c>
      <c r="D76" s="583">
        <f>IF(ISERROR(VLOOKUP(C76,'잔액(신용)'!$B$5:$C$1005,2,0)),0,VLOOKUP(C76,'잔액(신용)'!$B$5:$C$1005,2,0))+IF(ISERROR(VLOOKUP(C76,'잔액(신용)'!$E$5:$F$1005,2,0)),0,VLOOKUP(C76,'잔액(신용)'!$E$5:$F$1005,2,0))</f>
        <v>0</v>
      </c>
      <c r="E76" s="585">
        <f>IF(ISERROR(VLOOKUP(C76,'잔액(신용전기)'!$B$5:$C$1005,2,0)),0,VLOOKUP(C76,'잔액(신용전기)'!$B$5:$C$1005,2,0))+IF(ISERROR(VLOOKUP(C76,'잔액(신용전기)'!$E$5:$F$1005,2,0)),0,VLOOKUP(C76,'잔액(신용전기)'!$E$5:$F$1005,2,0))</f>
        <v>0</v>
      </c>
      <c r="F76" s="107">
        <v>2</v>
      </c>
      <c r="G76" s="67" t="s">
        <v>225</v>
      </c>
      <c r="H76" s="108"/>
      <c r="I76" s="626">
        <f>'3.일반(FP)'!I76</f>
        <v>0</v>
      </c>
      <c r="J76" s="627">
        <f>'3.일반(FP)'!J76</f>
        <v>0</v>
      </c>
    </row>
    <row r="77" spans="1:10" ht="14.25" customHeight="1">
      <c r="A77" s="349" t="s">
        <v>292</v>
      </c>
      <c r="B77" s="84" t="s">
        <v>66</v>
      </c>
      <c r="C77" s="80">
        <v>117200</v>
      </c>
      <c r="D77" s="583">
        <f>IF(ISERROR(VLOOKUP(C77,'잔액(신용)'!$B$5:$C$1005,2,0)),0,VLOOKUP(C77,'잔액(신용)'!$B$5:$C$1005,2,0))+IF(ISERROR(VLOOKUP(C77,'잔액(신용)'!$E$5:$F$1005,2,0)),0,VLOOKUP(C77,'잔액(신용)'!$E$5:$F$1005,2,0))</f>
        <v>30328443</v>
      </c>
      <c r="E77" s="585">
        <f>IF(ISERROR(VLOOKUP(C77,'잔액(신용전기)'!$B$5:$C$1005,2,0)),0,VLOOKUP(C77,'잔액(신용전기)'!$B$5:$C$1005,2,0))+IF(ISERROR(VLOOKUP(C77,'잔액(신용전기)'!$E$5:$F$1005,2,0)),0,VLOOKUP(C77,'잔액(신용전기)'!$E$5:$F$1005,2,0))</f>
        <v>25547096</v>
      </c>
      <c r="F77" s="160"/>
      <c r="G77" s="68" t="s">
        <v>226</v>
      </c>
      <c r="H77" s="111"/>
      <c r="I77" s="628">
        <f>'3.일반(FP)'!I77</f>
        <v>0</v>
      </c>
      <c r="J77" s="629">
        <f>'3.일반(FP)'!J77</f>
        <v>0</v>
      </c>
    </row>
    <row r="78" spans="1:10" ht="13.5" customHeight="1">
      <c r="A78" s="349" t="s">
        <v>293</v>
      </c>
      <c r="B78" s="84" t="s">
        <v>67</v>
      </c>
      <c r="C78" s="80">
        <v>117300</v>
      </c>
      <c r="D78" s="583">
        <f>IF(ISERROR(VLOOKUP(C78,'잔액(신용)'!$B$5:$C$1005,2,0)),0,VLOOKUP(C78,'잔액(신용)'!$B$5:$C$1005,2,0))+IF(ISERROR(VLOOKUP(C78,'잔액(신용)'!$E$5:$F$1005,2,0)),0,VLOOKUP(C78,'잔액(신용)'!$E$5:$F$1005,2,0))</f>
        <v>0</v>
      </c>
      <c r="E78" s="585">
        <f>IF(ISERROR(VLOOKUP(C78,'잔액(신용전기)'!$B$5:$C$1005,2,0)),0,VLOOKUP(C78,'잔액(신용전기)'!$B$5:$C$1005,2,0))+IF(ISERROR(VLOOKUP(C78,'잔액(신용전기)'!$E$5:$F$1005,2,0)),0,VLOOKUP(C78,'잔액(신용전기)'!$E$5:$F$1005,2,0))</f>
        <v>0</v>
      </c>
      <c r="F78" s="109">
        <v>3</v>
      </c>
      <c r="G78" s="407" t="s">
        <v>688</v>
      </c>
      <c r="H78" s="111"/>
      <c r="I78" s="628">
        <f>'3.일반(FP)'!I78</f>
        <v>0</v>
      </c>
      <c r="J78" s="629">
        <f>'3.일반(FP)'!J78</f>
        <v>0</v>
      </c>
    </row>
    <row r="79" spans="1:10" ht="13.5" customHeight="1">
      <c r="A79" s="349" t="s">
        <v>230</v>
      </c>
      <c r="B79" s="84" t="s">
        <v>68</v>
      </c>
      <c r="C79" s="80">
        <v>117400</v>
      </c>
      <c r="D79" s="583">
        <f>IF(ISERROR(VLOOKUP(C79,'잔액(신용)'!$B$5:$C$1005,2,0)),0,VLOOKUP(C79,'잔액(신용)'!$B$5:$C$1005,2,0))+IF(ISERROR(VLOOKUP(C79,'잔액(신용)'!$E$5:$F$1005,2,0)),0,VLOOKUP(C79,'잔액(신용)'!$E$5:$F$1005,2,0))</f>
        <v>0</v>
      </c>
      <c r="E79" s="585">
        <f>IF(ISERROR(VLOOKUP(C79,'잔액(신용전기)'!$B$5:$C$1005,2,0)),0,VLOOKUP(C79,'잔액(신용전기)'!$B$5:$C$1005,2,0))+IF(ISERROR(VLOOKUP(C79,'잔액(신용전기)'!$E$5:$F$1005,2,0)),0,VLOOKUP(C79,'잔액(신용전기)'!$E$5:$F$1005,2,0))</f>
        <v>0</v>
      </c>
      <c r="F79" s="928" t="s">
        <v>810</v>
      </c>
      <c r="G79" s="929"/>
      <c r="H79" s="103"/>
      <c r="I79" s="630">
        <f>'3.일반(FP)'!I79</f>
        <v>5397366</v>
      </c>
      <c r="J79" s="631">
        <f>'3.일반(FP)'!J79</f>
        <v>5312551</v>
      </c>
    </row>
    <row r="80" spans="1:10" ht="13.5" customHeight="1">
      <c r="A80" s="349" t="s">
        <v>797</v>
      </c>
      <c r="B80" s="84" t="s">
        <v>69</v>
      </c>
      <c r="C80" s="80">
        <v>117500</v>
      </c>
      <c r="D80" s="583">
        <f>IF(ISERROR(VLOOKUP(C80,'잔액(신용)'!$B$5:$C$1005,2,0)),0,VLOOKUP(C80,'잔액(신용)'!$B$5:$C$1005,2,0))+IF(ISERROR(VLOOKUP(C80,'잔액(신용)'!$E$5:$F$1005,2,0)),0,VLOOKUP(C80,'잔액(신용)'!$E$5:$F$1005,2,0))</f>
        <v>0</v>
      </c>
      <c r="E80" s="585">
        <f>IF(ISERROR(VLOOKUP(C80,'잔액(신용전기)'!$B$5:$C$1005,2,0)),0,VLOOKUP(C80,'잔액(신용전기)'!$B$5:$C$1005,2,0))+IF(ISERROR(VLOOKUP(C80,'잔액(신용전기)'!$E$5:$F$1005,2,0)),0,VLOOKUP(C80,'잔액(신용전기)'!$E$5:$F$1005,2,0))</f>
        <v>0</v>
      </c>
      <c r="F80" s="104"/>
      <c r="G80" s="114" t="s">
        <v>811</v>
      </c>
      <c r="H80" s="106"/>
      <c r="I80" s="630">
        <f>'3.일반(FP)'!I80</f>
        <v>0</v>
      </c>
      <c r="J80" s="631">
        <f>'3.일반(FP)'!J80</f>
        <v>0</v>
      </c>
    </row>
    <row r="81" spans="1:10" ht="13.5" customHeight="1">
      <c r="A81" s="349" t="s">
        <v>231</v>
      </c>
      <c r="B81" s="84" t="s">
        <v>70</v>
      </c>
      <c r="C81" s="80">
        <v>117600</v>
      </c>
      <c r="D81" s="583">
        <f>IF(ISERROR(VLOOKUP(C81,'잔액(신용)'!$B$5:$C$1005,2,0)),0,VLOOKUP(C81,'잔액(신용)'!$B$5:$C$1005,2,0))+IF(ISERROR(VLOOKUP(C81,'잔액(신용)'!$E$5:$F$1005,2,0)),0,VLOOKUP(C81,'잔액(신용)'!$E$5:$F$1005,2,0))</f>
        <v>0</v>
      </c>
      <c r="E81" s="585">
        <f>IF(ISERROR(VLOOKUP(C81,'잔액(신용전기)'!$B$5:$C$1005,2,0)),0,VLOOKUP(C81,'잔액(신용전기)'!$B$5:$C$1005,2,0))+IF(ISERROR(VLOOKUP(C81,'잔액(신용전기)'!$E$5:$F$1005,2,0)),0,VLOOKUP(C81,'잔액(신용전기)'!$E$5:$F$1005,2,0))</f>
        <v>0</v>
      </c>
      <c r="F81" s="109">
        <v>1</v>
      </c>
      <c r="G81" s="110" t="s">
        <v>812</v>
      </c>
      <c r="H81" s="111"/>
      <c r="I81" s="628">
        <f>'3.일반(FP)'!I81</f>
        <v>1570240</v>
      </c>
      <c r="J81" s="629">
        <f>'3.일반(FP)'!J81</f>
        <v>1450240</v>
      </c>
    </row>
    <row r="82" spans="1:10" ht="13.5" customHeight="1">
      <c r="A82" s="349" t="s">
        <v>232</v>
      </c>
      <c r="B82" s="84" t="s">
        <v>71</v>
      </c>
      <c r="C82" s="80">
        <v>117700</v>
      </c>
      <c r="D82" s="583">
        <f>IF(ISERROR(VLOOKUP(C82,'잔액(신용)'!$B$5:$C$1005,2,0)),0,VLOOKUP(C82,'잔액(신용)'!$B$5:$C$1005,2,0))+IF(ISERROR(VLOOKUP(C82,'잔액(신용)'!$E$5:$F$1005,2,0)),0,VLOOKUP(C82,'잔액(신용)'!$E$5:$F$1005,2,0))</f>
        <v>4050069</v>
      </c>
      <c r="E82" s="585">
        <f>IF(ISERROR(VLOOKUP(C82,'잔액(신용전기)'!$B$5:$C$1005,2,0)),0,VLOOKUP(C82,'잔액(신용전기)'!$B$5:$C$1005,2,0))+IF(ISERROR(VLOOKUP(C82,'잔액(신용전기)'!$E$5:$F$1005,2,0)),0,VLOOKUP(C82,'잔액(신용전기)'!$E$5:$F$1005,2,0))</f>
        <v>4183415</v>
      </c>
      <c r="F82" s="115">
        <v>2</v>
      </c>
      <c r="G82" s="116" t="s">
        <v>813</v>
      </c>
      <c r="H82" s="117"/>
      <c r="I82" s="626">
        <f>'3.일반(FP)'!I82</f>
        <v>2405910</v>
      </c>
      <c r="J82" s="632">
        <f>'3.일반(FP)'!J82</f>
        <v>2181230</v>
      </c>
    </row>
    <row r="83" spans="1:10" ht="13.5" customHeight="1">
      <c r="A83" s="349" t="s">
        <v>233</v>
      </c>
      <c r="B83" s="84" t="s">
        <v>72</v>
      </c>
      <c r="C83" s="80">
        <v>117800</v>
      </c>
      <c r="D83" s="583">
        <f>IF(ISERROR(VLOOKUP(C83,'잔액(신용)'!$B$5:$C$1005,2,0)),0,VLOOKUP(C83,'잔액(신용)'!$B$5:$C$1005,2,0))+IF(ISERROR(VLOOKUP(C83,'잔액(신용)'!$E$5:$F$1005,2,0)),0,VLOOKUP(C83,'잔액(신용)'!$E$5:$F$1005,2,0))</f>
        <v>0</v>
      </c>
      <c r="E83" s="585">
        <f>IF(ISERROR(VLOOKUP(C83,'잔액(신용전기)'!$B$5:$C$1005,2,0)),0,VLOOKUP(C83,'잔액(신용전기)'!$B$5:$C$1005,2,0))+IF(ISERROR(VLOOKUP(C83,'잔액(신용전기)'!$E$5:$F$1005,2,0)),0,VLOOKUP(C83,'잔액(신용전기)'!$E$5:$F$1005,2,0))</f>
        <v>0</v>
      </c>
      <c r="F83" s="104"/>
      <c r="G83" s="105" t="s">
        <v>814</v>
      </c>
      <c r="H83" s="106"/>
      <c r="I83" s="624">
        <f>'3.일반(FP)'!I83</f>
        <v>2176910</v>
      </c>
      <c r="J83" s="625">
        <f>'3.일반(FP)'!J83</f>
        <v>1952230</v>
      </c>
    </row>
    <row r="84" spans="1:10" ht="13.5" customHeight="1">
      <c r="A84" s="349" t="s">
        <v>85</v>
      </c>
      <c r="B84" s="84" t="s">
        <v>73</v>
      </c>
      <c r="C84" s="80">
        <v>117900</v>
      </c>
      <c r="D84" s="583">
        <f>IF(ISERROR(VLOOKUP(C84,'잔액(신용)'!$B$5:$C$1005,2,0)),0,VLOOKUP(C84,'잔액(신용)'!$B$5:$C$1005,2,0))+IF(ISERROR(VLOOKUP(C84,'잔액(신용)'!$E$5:$F$1005,2,0)),0,VLOOKUP(C84,'잔액(신용)'!$E$5:$F$1005,2,0))</f>
        <v>0</v>
      </c>
      <c r="E84" s="585">
        <f>IF(ISERROR(VLOOKUP(C84,'잔액(신용전기)'!$B$5:$C$1005,2,0)),0,VLOOKUP(C84,'잔액(신용전기)'!$B$5:$C$1005,2,0))+IF(ISERROR(VLOOKUP(C84,'잔액(신용전기)'!$E$5:$F$1005,2,0)),0,VLOOKUP(C84,'잔액(신용전기)'!$E$5:$F$1005,2,0))</f>
        <v>0</v>
      </c>
      <c r="F84" s="115"/>
      <c r="G84" s="67" t="s">
        <v>815</v>
      </c>
      <c r="H84" s="108"/>
      <c r="I84" s="626">
        <f>'3.일반(FP)'!I84</f>
        <v>129000</v>
      </c>
      <c r="J84" s="627">
        <f>'3.일반(FP)'!J84</f>
        <v>129000</v>
      </c>
    </row>
    <row r="85" spans="1:10" ht="13.5" customHeight="1">
      <c r="A85" s="349" t="s">
        <v>234</v>
      </c>
      <c r="B85" s="84" t="s">
        <v>74</v>
      </c>
      <c r="C85" s="80">
        <v>118000</v>
      </c>
      <c r="D85" s="583">
        <f>IF(ISERROR(VLOOKUP(C85,'잔액(신용)'!$B$5:$C$1005,2,0)),0,VLOOKUP(C85,'잔액(신용)'!$B$5:$C$1005,2,0))+IF(ISERROR(VLOOKUP(C85,'잔액(신용)'!$E$5:$F$1005,2,0)),0,VLOOKUP(C85,'잔액(신용)'!$E$5:$F$1005,2,0))</f>
        <v>0</v>
      </c>
      <c r="E85" s="585">
        <f>IF(ISERROR(VLOOKUP(C85,'잔액(신용전기)'!$B$5:$C$1005,2,0)),0,VLOOKUP(C85,'잔액(신용전기)'!$B$5:$C$1005,2,0))+IF(ISERROR(VLOOKUP(C85,'잔액(신용전기)'!$E$5:$F$1005,2,0)),0,VLOOKUP(C85,'잔액(신용전기)'!$E$5:$F$1005,2,0))</f>
        <v>0</v>
      </c>
      <c r="F85" s="116"/>
      <c r="G85" s="67" t="s">
        <v>673</v>
      </c>
      <c r="H85" s="108"/>
      <c r="I85" s="626">
        <f>'3.일반(FP)'!I85</f>
        <v>100000</v>
      </c>
      <c r="J85" s="627">
        <f>'3.일반(FP)'!J85</f>
        <v>100000</v>
      </c>
    </row>
    <row r="86" spans="1:10" ht="13.5" customHeight="1">
      <c r="A86" s="349" t="s">
        <v>235</v>
      </c>
      <c r="B86" s="84" t="s">
        <v>75</v>
      </c>
      <c r="C86" s="80">
        <v>118100</v>
      </c>
      <c r="D86" s="583">
        <f>IF(ISERROR(VLOOKUP(C86,'잔액(신용)'!$B$5:$C$1005,2,0)),0,VLOOKUP(C86,'잔액(신용)'!$B$5:$C$1005,2,0))+IF(ISERROR(VLOOKUP(C86,'잔액(신용)'!$E$5:$F$1005,2,0)),0,VLOOKUP(C86,'잔액(신용)'!$E$5:$F$1005,2,0))</f>
        <v>0</v>
      </c>
      <c r="E86" s="585">
        <f>IF(ISERROR(VLOOKUP(C86,'잔액(신용전기)'!$B$5:$C$1005,2,0)),0,VLOOKUP(C86,'잔액(신용전기)'!$B$5:$C$1005,2,0))+IF(ISERROR(VLOOKUP(C86,'잔액(신용전기)'!$E$5:$F$1005,2,0)),0,VLOOKUP(C86,'잔액(신용전기)'!$E$5:$F$1005,2,0))</f>
        <v>0</v>
      </c>
      <c r="F86" s="66"/>
      <c r="G86" s="67" t="s">
        <v>691</v>
      </c>
      <c r="H86" s="108"/>
      <c r="I86" s="626">
        <f>'3.일반(FP)'!I86</f>
        <v>0</v>
      </c>
      <c r="J86" s="627">
        <f>'3.일반(FP)'!J86</f>
        <v>0</v>
      </c>
    </row>
    <row r="87" spans="1:10" ht="13.5" customHeight="1">
      <c r="A87" s="349" t="s">
        <v>236</v>
      </c>
      <c r="B87" s="84" t="s">
        <v>76</v>
      </c>
      <c r="C87" s="80">
        <v>118200</v>
      </c>
      <c r="D87" s="583">
        <f>IF(ISERROR(VLOOKUP(C87,'잔액(신용)'!$B$5:$C$1005,2,0)),0,VLOOKUP(C87,'잔액(신용)'!$B$5:$C$1005,2,0))+IF(ISERROR(VLOOKUP(C87,'잔액(신용)'!$E$5:$F$1005,2,0)),0,VLOOKUP(C87,'잔액(신용)'!$E$5:$F$1005,2,0))</f>
        <v>0</v>
      </c>
      <c r="E87" s="585">
        <f>IF(ISERROR(VLOOKUP(C87,'잔액(신용전기)'!$B$5:$C$1005,2,0)),0,VLOOKUP(C87,'잔액(신용전기)'!$B$5:$C$1005,2,0))+IF(ISERROR(VLOOKUP(C87,'잔액(신용전기)'!$E$5:$F$1005,2,0)),0,VLOOKUP(C87,'잔액(신용전기)'!$E$5:$F$1005,2,0))</f>
        <v>0</v>
      </c>
      <c r="F87" s="107">
        <v>3</v>
      </c>
      <c r="G87" s="67" t="s">
        <v>512</v>
      </c>
      <c r="H87" s="108"/>
      <c r="I87" s="626">
        <f>'3.일반(FP)'!I87</f>
        <v>249019</v>
      </c>
      <c r="J87" s="627">
        <f>'3.일반(FP)'!J87</f>
        <v>299610</v>
      </c>
    </row>
    <row r="88" spans="1:10" ht="13.5" customHeight="1">
      <c r="A88" s="349" t="s">
        <v>237</v>
      </c>
      <c r="B88" s="84" t="s">
        <v>77</v>
      </c>
      <c r="C88" s="80">
        <v>118300</v>
      </c>
      <c r="D88" s="583">
        <f>IF(ISERROR(VLOOKUP(C88,'잔액(신용)'!$B$5:$C$1005,2,0)),0,VLOOKUP(C88,'잔액(신용)'!$B$5:$C$1005,2,0))+IF(ISERROR(VLOOKUP(C88,'잔액(신용)'!$E$5:$F$1005,2,0)),0,VLOOKUP(C88,'잔액(신용)'!$E$5:$F$1005,2,0))</f>
        <v>2382278</v>
      </c>
      <c r="E88" s="585">
        <f>IF(ISERROR(VLOOKUP(C88,'잔액(신용전기)'!$B$5:$C$1005,2,0)),0,VLOOKUP(C88,'잔액(신용전기)'!$B$5:$C$1005,2,0))+IF(ISERROR(VLOOKUP(C88,'잔액(신용전기)'!$E$5:$F$1005,2,0)),0,VLOOKUP(C88,'잔액(신용전기)'!$E$5:$F$1005,2,0))</f>
        <v>2804861</v>
      </c>
      <c r="F88" s="66"/>
      <c r="G88" s="68" t="s">
        <v>816</v>
      </c>
      <c r="H88" s="108"/>
      <c r="I88" s="626">
        <f>'3.일반(FP)'!I88</f>
        <v>0</v>
      </c>
      <c r="J88" s="627">
        <f>'3.일반(FP)'!J88</f>
        <v>0</v>
      </c>
    </row>
    <row r="89" spans="1:10" ht="13.5" customHeight="1">
      <c r="A89" s="349" t="s">
        <v>238</v>
      </c>
      <c r="B89" s="84" t="s">
        <v>78</v>
      </c>
      <c r="C89" s="80">
        <v>118400</v>
      </c>
      <c r="D89" s="583">
        <f>IF(ISERROR(VLOOKUP(C89,'잔액(신용)'!$B$5:$C$1005,2,0)),0,VLOOKUP(C89,'잔액(신용)'!$B$5:$C$1005,2,0))+IF(ISERROR(VLOOKUP(C89,'잔액(신용)'!$E$5:$F$1005,2,0)),0,VLOOKUP(C89,'잔액(신용)'!$E$5:$F$1005,2,0))</f>
        <v>1093407</v>
      </c>
      <c r="E89" s="585">
        <f>IF(ISERROR(VLOOKUP(C89,'잔액(신용전기)'!$B$5:$C$1005,2,0)),0,VLOOKUP(C89,'잔액(신용전기)'!$B$5:$C$1005,2,0))+IF(ISERROR(VLOOKUP(C89,'잔액(신용전기)'!$E$5:$F$1005,2,0)),0,VLOOKUP(C89,'잔액(신용전기)'!$E$5:$F$1005,2,0))</f>
        <v>1258443</v>
      </c>
      <c r="F89" s="107">
        <v>4</v>
      </c>
      <c r="G89" s="118" t="s">
        <v>817</v>
      </c>
      <c r="H89" s="119"/>
      <c r="I89" s="626">
        <f>'3.일반(FP)'!I89</f>
        <v>0</v>
      </c>
      <c r="J89" s="627">
        <f>'3.일반(FP)'!J89</f>
        <v>0</v>
      </c>
    </row>
    <row r="90" spans="1:10" ht="13.5" customHeight="1">
      <c r="A90" s="349" t="s">
        <v>239</v>
      </c>
      <c r="B90" s="84" t="s">
        <v>79</v>
      </c>
      <c r="C90" s="80">
        <v>118500</v>
      </c>
      <c r="D90" s="583">
        <f>IF(ISERROR(VLOOKUP(C90,'잔액(신용)'!$B$5:$C$1005,2,0)),0,VLOOKUP(C90,'잔액(신용)'!$B$5:$C$1005,2,0))+IF(ISERROR(VLOOKUP(C90,'잔액(신용)'!$E$5:$F$1005,2,0)),0,VLOOKUP(C90,'잔액(신용)'!$E$5:$F$1005,2,0))</f>
        <v>0</v>
      </c>
      <c r="E90" s="585">
        <f>IF(ISERROR(VLOOKUP(C90,'잔액(신용전기)'!$B$5:$C$1005,2,0)),0,VLOOKUP(C90,'잔액(신용전기)'!$B$5:$C$1005,2,0))+IF(ISERROR(VLOOKUP(C90,'잔액(신용전기)'!$E$5:$F$1005,2,0)),0,VLOOKUP(C90,'잔액(신용전기)'!$E$5:$F$1005,2,0))</f>
        <v>0</v>
      </c>
      <c r="F90" s="107"/>
      <c r="G90" s="67" t="s">
        <v>347</v>
      </c>
      <c r="H90" s="119"/>
      <c r="I90" s="626">
        <f>'3.일반(FP)'!I90</f>
        <v>1172197</v>
      </c>
      <c r="J90" s="627">
        <f>'3.일반(FP)'!J90</f>
        <v>1381471</v>
      </c>
    </row>
    <row r="91" spans="1:10" ht="14.25" customHeight="1">
      <c r="A91" s="349" t="s">
        <v>240</v>
      </c>
      <c r="B91" s="84" t="s">
        <v>80</v>
      </c>
      <c r="C91" s="80">
        <v>118600</v>
      </c>
      <c r="D91" s="583">
        <f>IF(ISERROR(VLOOKUP(C91,'잔액(신용)'!$B$5:$C$1005,2,0)),0,VLOOKUP(C91,'잔액(신용)'!$B$5:$C$1005,2,0))+IF(ISERROR(VLOOKUP(C91,'잔액(신용)'!$E$5:$F$1005,2,0)),0,VLOOKUP(C91,'잔액(신용)'!$E$5:$F$1005,2,0))</f>
        <v>2302989</v>
      </c>
      <c r="E91" s="585">
        <f>IF(ISERROR(VLOOKUP(C91,'잔액(신용전기)'!$B$5:$C$1005,2,0)),0,VLOOKUP(C91,'잔액(신용전기)'!$B$5:$C$1005,2,0))+IF(ISERROR(VLOOKUP(C91,'잔액(신용전기)'!$E$5:$F$1005,2,0)),0,VLOOKUP(C91,'잔액(신용전기)'!$E$5:$F$1005,2,0))</f>
        <v>1469893</v>
      </c>
      <c r="F91" s="107"/>
      <c r="G91" s="68" t="s">
        <v>668</v>
      </c>
      <c r="H91" s="119"/>
      <c r="I91" s="626">
        <f>'3.일반(FP)'!I91</f>
        <v>0</v>
      </c>
      <c r="J91" s="627">
        <f>'3.일반(FP)'!J91</f>
        <v>0</v>
      </c>
    </row>
    <row r="92" spans="1:10" ht="14.25" customHeight="1">
      <c r="A92" s="397" t="s">
        <v>241</v>
      </c>
      <c r="B92" s="90" t="s">
        <v>81</v>
      </c>
      <c r="C92" s="230">
        <v>118700</v>
      </c>
      <c r="D92" s="588">
        <f>IF(ISERROR(VLOOKUP(C92,'잔액(신용)'!$B$5:$C$1005,2,0)),0,VLOOKUP(C92,'잔액(신용)'!$B$5:$C$1005,2,0))+IF(ISERROR(VLOOKUP(C92,'잔액(신용)'!$E$5:$F$1005,2,0)),0,VLOOKUP(C92,'잔액(신용)'!$E$5:$F$1005,2,0))</f>
        <v>0</v>
      </c>
      <c r="E92" s="592">
        <f>IF(ISERROR(VLOOKUP(C92,'잔액(신용전기)'!$B$5:$C$1005,2,0)),0,VLOOKUP(C92,'잔액(신용전기)'!$B$5:$C$1005,2,0))+IF(ISERROR(VLOOKUP(C92,'잔액(신용전기)'!$E$5:$F$1005,2,0)),0,VLOOKUP(C92,'잔액(신용전기)'!$E$5:$F$1005,2,0))</f>
        <v>0</v>
      </c>
      <c r="F92" s="930" t="s">
        <v>655</v>
      </c>
      <c r="G92" s="930"/>
      <c r="H92" s="122"/>
      <c r="I92" s="622">
        <f>'3.일반(FP)'!I92</f>
        <v>13598788</v>
      </c>
      <c r="J92" s="623">
        <f>'3.일반(FP)'!J92</f>
        <v>13035137</v>
      </c>
    </row>
    <row r="93" spans="1:10" ht="14.25" customHeight="1">
      <c r="A93" s="495">
        <v>3</v>
      </c>
      <c r="B93" s="145" t="s">
        <v>167</v>
      </c>
      <c r="C93" s="80">
        <v>119200</v>
      </c>
      <c r="D93" s="583">
        <f>IF(ISERROR(VLOOKUP(C93,'잔액(신용)'!$B$5:$C$1005,2,0)),0,VLOOKUP(C93,'잔액(신용)'!$B$5:$C$1005,2,0))+IF(ISERROR(VLOOKUP(C93,'잔액(신용)'!$E$5:$F$1005,2,0)),0,VLOOKUP(C93,'잔액(신용)'!$E$5:$F$1005,2,0))</f>
        <v>0</v>
      </c>
      <c r="E93" s="585">
        <f>IF(ISERROR(VLOOKUP(C93,'잔액(신용전기)'!$B$5:$C$1005,2,0)),0,VLOOKUP(C93,'잔액(신용전기)'!$B$5:$C$1005,2,0))+IF(ISERROR(VLOOKUP(C93,'잔액(신용전기)'!$E$5:$F$1005,2,0)),0,VLOOKUP(C93,'잔액(신용전기)'!$E$5:$F$1005,2,0))</f>
        <v>0</v>
      </c>
      <c r="F93" s="123"/>
      <c r="G93" s="124"/>
      <c r="H93" s="125"/>
      <c r="I93" s="633"/>
      <c r="J93" s="634"/>
    </row>
    <row r="94" spans="1:10" ht="14.25" customHeight="1">
      <c r="A94" s="408"/>
      <c r="B94" s="59" t="s">
        <v>308</v>
      </c>
      <c r="C94" s="285">
        <v>146105</v>
      </c>
      <c r="D94" s="588">
        <f>IF(ISERROR(VLOOKUP(C94,'잔액(신용)'!$B$5:$C$1005,2,0)),0,VLOOKUP(C94,'잔액(신용)'!$B$5:$C$1005,2,0))+IF(ISERROR(VLOOKUP(C94,'잔액(신용)'!$E$5:$F$1005,2,0)),0,VLOOKUP(C94,'잔액(신용)'!$E$5:$F$1005,2,0))</f>
        <v>0</v>
      </c>
      <c r="E94" s="592">
        <f>IF(ISERROR(VLOOKUP(C94,'잔액(신용전기)'!$B$5:$C$1005,2,0)),0,VLOOKUP(C94,'잔액(신용전기)'!$B$5:$C$1005,2,0))+IF(ISERROR(VLOOKUP(C94,'잔액(신용전기)'!$E$5:$F$1005,2,0)),0,VLOOKUP(C94,'잔액(신용전기)'!$E$5:$F$1005,2,0))</f>
        <v>0</v>
      </c>
      <c r="F94" s="123"/>
      <c r="G94" s="124"/>
      <c r="H94" s="125"/>
      <c r="I94" s="633"/>
      <c r="J94" s="634"/>
    </row>
    <row r="95" spans="1:10" ht="14.25" customHeight="1">
      <c r="A95" s="495">
        <v>4</v>
      </c>
      <c r="B95" s="145" t="s">
        <v>168</v>
      </c>
      <c r="C95" s="80">
        <v>119300</v>
      </c>
      <c r="D95" s="593">
        <f>IF(ISERROR(VLOOKUP(C95,'잔액(신용)'!$B$5:$C$1005,2,0)),0,VLOOKUP(C95,'잔액(신용)'!$B$5:$C$1005,2,0))+IF(ISERROR(VLOOKUP(C95,'잔액(신용)'!$E$5:$F$1005,2,0)),0,VLOOKUP(C95,'잔액(신용)'!$E$5:$F$1005,2,0))</f>
        <v>0</v>
      </c>
      <c r="E95" s="594">
        <f>IF(ISERROR(VLOOKUP(C95,'잔액(신용전기)'!$B$5:$C$1005,2,0)),0,VLOOKUP(C95,'잔액(신용전기)'!$B$5:$C$1005,2,0))+IF(ISERROR(VLOOKUP(C95,'잔액(신용전기)'!$E$5:$F$1005,2,0)),0,VLOOKUP(C95,'잔액(신용전기)'!$E$5:$F$1005,2,0))</f>
        <v>21999</v>
      </c>
      <c r="F95" s="123"/>
      <c r="G95" s="124"/>
      <c r="H95" s="125"/>
      <c r="I95" s="633"/>
      <c r="J95" s="634"/>
    </row>
    <row r="96" spans="1:10" ht="14.25" customHeight="1">
      <c r="A96" s="404"/>
      <c r="B96" s="287" t="s">
        <v>102</v>
      </c>
      <c r="C96" s="230">
        <v>146106</v>
      </c>
      <c r="D96" s="595">
        <f>IF(ISERROR(VLOOKUP(C96,'잔액(신용)'!$B$5:$C$1005,2,0)),0,VLOOKUP(C96,'잔액(신용)'!$B$5:$C$1005,2,0))+IF(ISERROR(VLOOKUP(C96,'잔액(신용)'!$E$5:$F$1005,2,0)),0,VLOOKUP(C96,'잔액(신용)'!$E$5:$F$1005,2,0))</f>
        <v>0</v>
      </c>
      <c r="E96" s="596">
        <f>IF(ISERROR(VLOOKUP(C96,'잔액(신용전기)'!$B$5:$C$1005,2,0)),0,VLOOKUP(C96,'잔액(신용전기)'!$B$5:$C$1005,2,0))+IF(ISERROR(VLOOKUP(C96,'잔액(신용전기)'!$E$5:$F$1005,2,0)),0,VLOOKUP(C96,'잔액(신용전기)'!$E$5:$F$1005,2,0))</f>
        <v>7800</v>
      </c>
      <c r="F96" s="123"/>
      <c r="G96" s="124"/>
      <c r="H96" s="125"/>
      <c r="I96" s="633"/>
      <c r="J96" s="634"/>
    </row>
    <row r="97" spans="1:10" ht="14.25" customHeight="1">
      <c r="A97" s="334" t="s">
        <v>429</v>
      </c>
      <c r="B97" s="1" t="s">
        <v>818</v>
      </c>
      <c r="C97" s="77"/>
      <c r="D97" s="571">
        <f>SUM(D98,D101,D121,D130)</f>
        <v>710267</v>
      </c>
      <c r="E97" s="572">
        <f>SUM(E98,E101,E121,E130)</f>
        <v>727681</v>
      </c>
      <c r="F97" s="123"/>
      <c r="G97" s="124"/>
      <c r="H97" s="125"/>
      <c r="I97" s="633"/>
      <c r="J97" s="634"/>
    </row>
    <row r="98" spans="1:10" ht="14.25" customHeight="1">
      <c r="A98" s="503">
        <v>1</v>
      </c>
      <c r="B98" s="137" t="s">
        <v>172</v>
      </c>
      <c r="C98" s="502"/>
      <c r="D98" s="797">
        <f>SUM(D99:D100)</f>
        <v>0</v>
      </c>
      <c r="E98" s="800">
        <f>SUM(E99:E100)</f>
        <v>0</v>
      </c>
      <c r="F98" s="123"/>
      <c r="G98" s="124"/>
      <c r="H98" s="125"/>
      <c r="I98" s="633"/>
      <c r="J98" s="634"/>
    </row>
    <row r="99" spans="1:10" ht="14.25" customHeight="1">
      <c r="A99" s="351" t="s">
        <v>291</v>
      </c>
      <c r="B99" s="54" t="s">
        <v>476</v>
      </c>
      <c r="C99" s="139">
        <v>120200</v>
      </c>
      <c r="D99" s="798">
        <f>IF(ISERROR(VLOOKUP(C99,'잔액(신용)'!$B$5:$C$1005,2,0)),0,VLOOKUP(C99,'잔액(신용)'!$B$5:$C$1005,2,0))+IF(ISERROR(VLOOKUP(C99,'잔액(신용)'!$E$5:$F$1005,2,0)),0,VLOOKUP(C99,'잔액(신용)'!$E$5:$F$1005,2,0))</f>
        <v>0</v>
      </c>
      <c r="E99" s="801">
        <f>IF(ISERROR(VLOOKUP(D99,'잔액(신용)'!$B$5:$C$1005,2,0)),0,VLOOKUP(D99,'잔액(신용)'!$B$5:$C$1005,2,0))+IF(ISERROR(VLOOKUP(D99,'잔액(신용)'!$E$5:$F$1005,2,0)),0,VLOOKUP(D99,'잔액(신용)'!$E$5:$F$1005,2,0))</f>
        <v>0</v>
      </c>
      <c r="F99" s="123"/>
      <c r="G99" s="124"/>
      <c r="H99" s="125"/>
      <c r="I99" s="633"/>
      <c r="J99" s="634"/>
    </row>
    <row r="100" spans="1:10" ht="14.25" customHeight="1">
      <c r="A100" s="351" t="s">
        <v>292</v>
      </c>
      <c r="B100" s="54" t="s">
        <v>689</v>
      </c>
      <c r="C100" s="139">
        <v>120300</v>
      </c>
      <c r="D100" s="798">
        <f>IF(ISERROR(VLOOKUP(C100,'잔액(신용)'!$B$5:$C$1005,2,0)),0,VLOOKUP(C100,'잔액(신용)'!$B$5:$C$1005,2,0))+IF(ISERROR(VLOOKUP(C100,'잔액(신용)'!$E$5:$F$1005,2,0)),0,VLOOKUP(C100,'잔액(신용)'!$E$5:$F$1005,2,0))</f>
        <v>0</v>
      </c>
      <c r="E100" s="801">
        <f>IF(ISERROR(VLOOKUP(D100,'잔액(신용)'!$B$5:$C$1005,2,0)),0,VLOOKUP(D100,'잔액(신용)'!$B$5:$C$1005,2,0))+IF(ISERROR(VLOOKUP(D100,'잔액(신용)'!$E$5:$F$1005,2,0)),0,VLOOKUP(D100,'잔액(신용)'!$E$5:$F$1005,2,0))</f>
        <v>0</v>
      </c>
      <c r="F100" s="123"/>
      <c r="G100" s="124"/>
      <c r="H100" s="125"/>
      <c r="I100" s="633"/>
      <c r="J100" s="634"/>
    </row>
    <row r="101" spans="1:10" ht="14.25" customHeight="1">
      <c r="A101" s="495">
        <v>2</v>
      </c>
      <c r="B101" s="145" t="s">
        <v>421</v>
      </c>
      <c r="C101" s="88"/>
      <c r="D101" s="799">
        <f>SUM(D102,D106,D111,D114,D119)-SUM(D103:D105,D107:D110,D112:D113,D115:D118,D120)</f>
        <v>710225</v>
      </c>
      <c r="E101" s="598">
        <f>SUM(E102,E106,E111,E114,E119)-SUM(E103:E105,E107:E110,E112:E113,E115:E118,E120)</f>
        <v>727633</v>
      </c>
      <c r="F101" s="123"/>
      <c r="G101" s="124" t="s">
        <v>43</v>
      </c>
      <c r="H101" s="125"/>
      <c r="I101" s="633"/>
      <c r="J101" s="634"/>
    </row>
    <row r="102" spans="1:10" ht="14.25" customHeight="1">
      <c r="A102" s="349" t="s">
        <v>291</v>
      </c>
      <c r="B102" s="84" t="s">
        <v>819</v>
      </c>
      <c r="C102" s="80">
        <v>121100</v>
      </c>
      <c r="D102" s="798">
        <f>IF(ISERROR(VLOOKUP(C102,'잔액(신용)'!$B$5:$C$1005,2,0)),0,VLOOKUP(C102,'잔액(신용)'!$B$5:$C$1005,2,0))+IF(ISERROR(VLOOKUP(C102,'잔액(신용)'!$E$5:$F$1005,2,0)),0,VLOOKUP(C102,'잔액(신용)'!$E$5:$F$1005,2,0))</f>
        <v>523966</v>
      </c>
      <c r="E102" s="585">
        <f>IF(ISERROR(VLOOKUP(C102,'잔액(신용전기)'!$B$5:$C$1005,2,0)),0,VLOOKUP(C102,'잔액(신용전기)'!$B$5:$C$1005,2,0))+IF(ISERROR(VLOOKUP(C102,'잔액(신용전기)'!$E$5:$F$1005,2,0)),0,VLOOKUP(C102,'잔액(신용전기)'!$E$5:$F$1005,2,0))</f>
        <v>523966</v>
      </c>
      <c r="F102" s="123"/>
      <c r="G102" s="124"/>
      <c r="H102" s="125"/>
      <c r="I102" s="633"/>
      <c r="J102" s="634"/>
    </row>
    <row r="103" spans="1:10" ht="14.25" customHeight="1">
      <c r="A103" s="349"/>
      <c r="B103" s="56" t="s">
        <v>802</v>
      </c>
      <c r="C103" s="94"/>
      <c r="D103" s="798">
        <f>IF(ISERROR(VLOOKUP(146402,'잔액(신용)'!$B$5:$C$1005,2,0)),0,VLOOKUP(146402,'잔액(신용)'!$B$5:$C$1005,2,0))+IF(ISERROR(VLOOKUP(146402,'잔액(신용)'!$E$5:$F$1005,2,0)),0,VLOOKUP(146402,'잔액(신용)'!$E$5:$F$1005,2,0))+IF(ISERROR(VLOOKUP(146412,'잔액(신용)'!$B$5:$C$1005,2,0)),0,VLOOKUP(146412,'잔액(신용)'!$B$5:$C$1005,2,0))+IF(ISERROR(VLOOKUP(146412,'잔액(신용)'!$E$5:$F$1005,2,0)),0,VLOOKUP(146412,'잔액(신용)'!$E$5:$F$1005,2,0))+IF(ISERROR(VLOOKUP(146422,'잔액(신용)'!$B$5:$C$1005,2,0)),0,VLOOKUP(146422,'잔액(신용)'!$B$5:$C$1005,2,0))+IF(ISERROR(VLOOKUP(146422,'잔액(신용)'!$E$5:$F$1005,2,0)),0,VLOOKUP(146422,'잔액(신용)'!$E$5:$F$1005,2,0))+IF(ISERROR(VLOOKUP(146442,'잔액(신용)'!$B$5:$C$1005,2,0)),0,VLOOKUP(146442,'잔액(신용)'!$B$5:$C$1005,2,0))+IF(ISERROR(VLOOKUP(146442,'잔액(신용)'!$E$5:$F$1005,2,0)),0,VLOOKUP(146442,'잔액(신용)'!$E$5:$F$1005,2,0))</f>
        <v>0</v>
      </c>
      <c r="E103" s="585">
        <f>IF(ISERROR(VLOOKUP(146402,'잔액(신용전기)'!$B$5:$C$1005,2,0)),0,VLOOKUP(146402,'잔액(신용전기)'!$B$5:$C$1005,2,0))+IF(ISERROR(VLOOKUP(146402,'잔액(신용전기)'!$E$5:$F$1005,2,0)),0,VLOOKUP(146402,'잔액(신용전기)'!$E$5:$F$1005,2,0))+IF(ISERROR(VLOOKUP(146412,'잔액(신용전기)'!$B$5:$C$1005,2,0)),0,VLOOKUP(146412,'잔액(신용전기)'!$B$5:$C$1005,2,0))+IF(ISERROR(VLOOKUP(146412,'잔액(신용전기)'!$E$5:$F$1005,2,0)),0,VLOOKUP(146412,'잔액(신용전기)'!$E$5:$F$1005,2,0))+IF(ISERROR(VLOOKUP(146422,'잔액(신용전기)'!$B$5:$C$1005,2,0)),0,VLOOKUP(146422,'잔액(신용전기)'!$B$5:$C$1005,2,0))+IF(ISERROR(VLOOKUP(146422,'잔액(신용전기)'!$E$5:$F$1005,2,0)),0,VLOOKUP(146422,'잔액(신용전기)'!$E$5:$F$1005,2,0))+IF(ISERROR(VLOOKUP(146442,'잔액(신용전기)'!$B$5:$C$1005,2,0)),0,VLOOKUP(146442,'잔액(신용전기)'!$B$5:$C$1005,2,0))+IF(ISERROR(VLOOKUP(146442,'잔액(신용전기)'!$E$5:$F$1005,2,0)),0,VLOOKUP(146442,'잔액(신용전기)'!$E$5:$F$1005,2,0))</f>
        <v>0</v>
      </c>
      <c r="F103" s="123"/>
      <c r="G103" s="124"/>
      <c r="H103" s="125"/>
      <c r="I103" s="633"/>
      <c r="J103" s="634"/>
    </row>
    <row r="104" spans="1:10" ht="14.25" customHeight="1">
      <c r="A104" s="349"/>
      <c r="B104" s="54" t="s">
        <v>360</v>
      </c>
      <c r="C104" s="80">
        <v>146602</v>
      </c>
      <c r="D104" s="798">
        <f>IF(ISERROR(VLOOKUP(C104,'잔액(신용)'!$B$5:$C$1005,2,0)),0,VLOOKUP(C104,'잔액(신용)'!$B$5:$C$1005,2,0))+IF(ISERROR(VLOOKUP(C104,'잔액(신용)'!$E$5:$F$1005,2,0)),0,VLOOKUP(C104,'잔액(신용)'!$E$5:$F$1005,2,0))</f>
        <v>0</v>
      </c>
      <c r="E104" s="585">
        <f>IF(ISERROR(VLOOKUP(C104,'잔액(신용전기)'!$B$5:$C$1005,2,0)),0,VLOOKUP(C104,'잔액(신용전기)'!$B$5:$C$1005,2,0))+IF(ISERROR(VLOOKUP(C104,'잔액(신용전기)'!$E$5:$F$1005,2,0)),0,VLOOKUP(C104,'잔액(신용전기)'!$E$5:$F$1005,2,0))</f>
        <v>0</v>
      </c>
      <c r="F104" s="123"/>
      <c r="G104" s="124"/>
      <c r="H104" s="125"/>
      <c r="I104" s="633"/>
      <c r="J104" s="634"/>
    </row>
    <row r="105" spans="1:10" ht="14.25" customHeight="1">
      <c r="A105" s="349"/>
      <c r="B105" s="54" t="s">
        <v>732</v>
      </c>
      <c r="C105" s="236">
        <v>146711</v>
      </c>
      <c r="D105" s="798">
        <f>IF(ISERROR(VLOOKUP(C105,'잔액(신용)'!$B$5:$C$1005,2,0)),0,VLOOKUP(C105,'잔액(신용)'!$B$5:$C$1005,2,0))+IF(ISERROR(VLOOKUP(C105,'잔액(신용)'!$E$5:$F$1005,2,0)),0,VLOOKUP(C105,'잔액(신용)'!$E$5:$F$1005,2,0))</f>
        <v>0</v>
      </c>
      <c r="E105" s="585">
        <f>IF(ISERROR(VLOOKUP(C105,'잔액(신용전기)'!$B$5:$C$1005,2,0)),0,VLOOKUP(C105,'잔액(신용전기)'!$B$5:$C$1005,2,0))+IF(ISERROR(VLOOKUP(C105,'잔액(신용전기)'!$E$5:$F$1005,2,0)),0,VLOOKUP(C105,'잔액(신용전기)'!$E$5:$F$1005,2,0))</f>
        <v>0</v>
      </c>
      <c r="F105" s="123"/>
      <c r="G105" s="124"/>
      <c r="H105" s="125"/>
      <c r="I105" s="633"/>
      <c r="J105" s="634"/>
    </row>
    <row r="106" spans="1:10" ht="14.25" customHeight="1">
      <c r="A106" s="349" t="s">
        <v>292</v>
      </c>
      <c r="B106" s="84" t="s">
        <v>636</v>
      </c>
      <c r="C106" s="80">
        <v>121200</v>
      </c>
      <c r="D106" s="583">
        <f>IF(ISERROR(VLOOKUP(C106,'잔액(신용)'!$B$5:$C$1005,2,0)),0,VLOOKUP(C106,'잔액(신용)'!$B$5:$C$1005,2,0))+IF(ISERROR(VLOOKUP(C106,'잔액(신용)'!$E$5:$F$1005,2,0)),0,VLOOKUP(C106,'잔액(신용)'!$E$5:$F$1005,2,0))</f>
        <v>447732</v>
      </c>
      <c r="E106" s="585">
        <f>IF(ISERROR(VLOOKUP(C106,'잔액(신용전기)'!$B$5:$C$1005,2,0)),0,VLOOKUP(C106,'잔액(신용전기)'!$B$5:$C$1005,2,0))+IF(ISERROR(VLOOKUP(C106,'잔액(신용전기)'!$E$5:$F$1005,2,0)),0,VLOOKUP(C106,'잔액(신용전기)'!$E$5:$F$1005,2,0))</f>
        <v>447732</v>
      </c>
      <c r="F106" s="123"/>
      <c r="G106" s="124"/>
      <c r="H106" s="125"/>
      <c r="I106" s="633"/>
      <c r="J106" s="634"/>
    </row>
    <row r="107" spans="1:10" ht="14.25" customHeight="1">
      <c r="A107" s="349"/>
      <c r="B107" s="56" t="s">
        <v>631</v>
      </c>
      <c r="C107" s="80">
        <v>146201</v>
      </c>
      <c r="D107" s="583">
        <f>IF(ISERROR(VLOOKUP(C107,'잔액(신용)'!$B$5:$C$1005,2,0)),0,VLOOKUP(C107,'잔액(신용)'!$B$5:$C$1005,2,0))+IF(ISERROR(VLOOKUP(C107,'잔액(신용)'!$E$5:$F$1005,2,0)),0,VLOOKUP(C107,'잔액(신용)'!$E$5:$F$1005,2,0))</f>
        <v>334799</v>
      </c>
      <c r="E107" s="585">
        <f>IF(ISERROR(VLOOKUP(C107,'잔액(신용전기)'!$B$5:$C$1005,2,0)),0,VLOOKUP(C107,'잔액(신용전기)'!$B$5:$C$1005,2,0))+IF(ISERROR(VLOOKUP(C107,'잔액(신용전기)'!$E$5:$F$1005,2,0)),0,VLOOKUP(C107,'잔액(신용전기)'!$E$5:$F$1005,2,0))</f>
        <v>316104</v>
      </c>
      <c r="F107" s="123"/>
      <c r="G107" s="124"/>
      <c r="H107" s="125"/>
      <c r="I107" s="633"/>
      <c r="J107" s="634"/>
    </row>
    <row r="108" spans="1:10" ht="14.25" customHeight="1">
      <c r="A108" s="349"/>
      <c r="B108" s="56" t="s">
        <v>703</v>
      </c>
      <c r="C108" s="94"/>
      <c r="D108" s="583">
        <f>IF(ISERROR(VLOOKUP(146403,'잔액(신용)'!$B$5:$C$1005,2,0)),0,VLOOKUP(146403,'잔액(신용)'!$B$5:$C$1005,2,0))+IF(ISERROR(VLOOKUP(146403,'잔액(신용)'!$E$5:$F$1005,2,0)),0,VLOOKUP(146403,'잔액(신용)'!$E$5:$F$1005,2,0))+IF(ISERROR(VLOOKUP(146413,'잔액(신용)'!$B$5:$C$1005,2,0)),0,VLOOKUP(146413,'잔액(신용)'!$B$5:$C$1005,2,0))+IF(ISERROR(VLOOKUP(146413,'잔액(신용)'!$E$5:$F$1005,2,0)),0,VLOOKUP(146413,'잔액(신용)'!$E$5:$F$1005,2,0))+IF(ISERROR(VLOOKUP(146423,'잔액(신용)'!$B$5:$C$1005,2,0)),0,VLOOKUP(146423,'잔액(신용)'!$B$5:$C$1005,2,0))+IF(ISERROR(VLOOKUP(146423,'잔액(신용)'!$E$5:$F$1005,2,0)),0,VLOOKUP(146423,'잔액(신용)'!$E$5:$F$1005,2,0))+IF(ISERROR(VLOOKUP(146443,'잔액(신용)'!$B$5:$C$1005,2,0)),0,VLOOKUP(146443,'잔액(신용)'!$B$5:$C$1005,2,0))+IF(ISERROR(VLOOKUP(146443,'잔액(신용)'!$E$5:$F$1005,2,0)),0,VLOOKUP(146443,'잔액(신용)'!$E$5:$F$1005,2,0))+IF(ISERROR(VLOOKUP(146472,'잔액(신용)'!$B$5:$C$1005,2,0)),0,VLOOKUP(146472,'잔액(신용)'!$B$5:$C$1005,2,0))+IF(ISERROR(VLOOKUP(146472,'잔액(신용)'!$E$5:$F$1005,2,0)),0,VLOOKUP(146472,'잔액(신용)'!$E$5:$F$1005,2,0))</f>
        <v>13357</v>
      </c>
      <c r="E108" s="585">
        <f>IF(ISERROR(VLOOKUP(146403,'잔액(신용전기)'!$B$5:$C$1005,2,0)),0,VLOOKUP(146403,'잔액(신용전기)'!$B$5:$C$1005,2,0))+IF(ISERROR(VLOOKUP(146403,'잔액(신용전기)'!$E$5:$F$1005,2,0)),0,VLOOKUP(146403,'잔액(신용전기)'!$E$5:$F$1005,2,0))+IF(ISERROR(VLOOKUP(146413,'잔액(신용전기)'!$B$5:$C$1005,2,0)),0,VLOOKUP(146413,'잔액(신용전기)'!$B$5:$C$1005,2,0))+IF(ISERROR(VLOOKUP(146413,'잔액(신용전기)'!$E$5:$F$1005,2,0)),0,VLOOKUP(146413,'잔액(신용전기)'!$E$5:$F$1005,2,0))+IF(ISERROR(VLOOKUP(146423,'잔액(신용전기)'!$B$5:$C$1005,2,0)),0,VLOOKUP(146423,'잔액(신용전기)'!$B$5:$C$1005,2,0))+IF(ISERROR(VLOOKUP(146423,'잔액(신용전기)'!$E$5:$F$1005,2,0)),0,VLOOKUP(146423,'잔액(신용전기)'!$E$5:$F$1005,2,0))+IF(ISERROR(VLOOKUP(146443,'잔액(신용전기)'!$B$5:$C$1005,2,0)),0,VLOOKUP(146443,'잔액(신용전기)'!$B$5:$C$1005,2,0))+IF(ISERROR(VLOOKUP(146443,'잔액(신용전기)'!$E$5:$F$1005,2,0)),0,VLOOKUP(146443,'잔액(신용전기)'!$E$5:$F$1005,2,0))+IF(ISERROR(VLOOKUP(146472,'잔액(신용전기)'!$E$5:$F$1005,2,0)),0,VLOOKUP(146472,'잔액(신용전기)'!$E$5:$F$1005,2,0))</f>
        <v>15080</v>
      </c>
      <c r="F108" s="123"/>
      <c r="G108" s="124"/>
      <c r="H108" s="125"/>
      <c r="I108" s="633"/>
      <c r="J108" s="634"/>
    </row>
    <row r="109" spans="1:10" ht="14.25" customHeight="1">
      <c r="A109" s="349"/>
      <c r="B109" s="54" t="s">
        <v>360</v>
      </c>
      <c r="C109" s="80">
        <v>146603</v>
      </c>
      <c r="D109" s="583">
        <f>IF(ISERROR(VLOOKUP(C109,'잔액(신용)'!$B$5:$C$1005,2,0)),0,VLOOKUP(C109,'잔액(신용)'!$B$5:$C$1005,2,0))+IF(ISERROR(VLOOKUP(C109,'잔액(신용)'!$E$5:$F$1005,2,0)),0,VLOOKUP(C109,'잔액(신용)'!$E$5:$F$1005,2,0))</f>
        <v>0</v>
      </c>
      <c r="E109" s="585">
        <f>IF(ISERROR(VLOOKUP(C109,'잔액(신용전기)'!$B$5:$C$1005,2,0)),0,VLOOKUP(C109,'잔액(신용전기)'!$B$5:$C$1005,2,0))+IF(ISERROR(VLOOKUP(C109,'잔액(신용전기)'!$E$5:$F$1005,2,0)),0,VLOOKUP(C109,'잔액(신용전기)'!$E$5:$F$1005,2,0))</f>
        <v>0</v>
      </c>
      <c r="F109" s="123"/>
      <c r="G109" s="124"/>
      <c r="H109" s="125"/>
      <c r="I109" s="633"/>
      <c r="J109" s="634"/>
    </row>
    <row r="110" spans="1:10" ht="14.25" customHeight="1">
      <c r="A110" s="349"/>
      <c r="B110" s="54" t="s">
        <v>732</v>
      </c>
      <c r="C110" s="236">
        <v>146721</v>
      </c>
      <c r="D110" s="583">
        <f>IF(ISERROR(VLOOKUP(C110,'잔액(신용)'!$B$5:$C$1005,2,0)),0,VLOOKUP(C110,'잔액(신용)'!$B$5:$C$1005,2,0))+IF(ISERROR(VLOOKUP(C110,'잔액(신용)'!$E$5:$F$1005,2,0)),0,VLOOKUP(C110,'잔액(신용)'!$E$5:$F$1005,2,0))</f>
        <v>0</v>
      </c>
      <c r="E110" s="585">
        <f>IF(ISERROR(VLOOKUP(C110,'잔액(신용전기)'!$B$5:$C$1005,2,0)),0,VLOOKUP(C110,'잔액(신용전기)'!$B$5:$C$1005,2,0))+IF(ISERROR(VLOOKUP(C110,'잔액(신용전기)'!$E$5:$F$1005,2,0)),0,VLOOKUP(C110,'잔액(신용전기)'!$E$5:$F$1005,2,0))</f>
        <v>0</v>
      </c>
      <c r="F110" s="123"/>
      <c r="G110" s="124"/>
      <c r="H110" s="125"/>
      <c r="I110" s="633"/>
      <c r="J110" s="634"/>
    </row>
    <row r="111" spans="1:10" ht="14.25" customHeight="1">
      <c r="A111" s="349" t="s">
        <v>293</v>
      </c>
      <c r="B111" s="84" t="s">
        <v>638</v>
      </c>
      <c r="C111" s="80">
        <v>121300</v>
      </c>
      <c r="D111" s="583">
        <f>IF(ISERROR(VLOOKUP(C111,'잔액(신용)'!$B$5:$C$1005,2,0)),0,VLOOKUP(C111,'잔액(신용)'!$B$5:$C$1005,2,0))+IF(ISERROR(VLOOKUP(C111,'잔액(신용)'!$E$5:$F$1005,2,0)),0,VLOOKUP(C111,'잔액(신용)'!$E$5:$F$1005,2,0))</f>
        <v>0</v>
      </c>
      <c r="E111" s="585">
        <f>IF(ISERROR(VLOOKUP(C111,'잔액(신용전기)'!$B$5:$C$1005,2,0)),0,VLOOKUP(C111,'잔액(신용전기)'!$B$5:$C$1005,2,0))+IF(ISERROR(VLOOKUP(C111,'잔액(신용전기)'!$E$5:$F$1005,2,0)),0,VLOOKUP(C111,'잔액(신용전기)'!$E$5:$F$1005,2,0))</f>
        <v>0</v>
      </c>
      <c r="F111" s="123"/>
      <c r="G111" s="124"/>
      <c r="H111" s="125"/>
      <c r="I111" s="633"/>
      <c r="J111" s="634"/>
    </row>
    <row r="112" spans="1:10" ht="14.25" customHeight="1">
      <c r="A112" s="349"/>
      <c r="B112" s="56" t="s">
        <v>423</v>
      </c>
      <c r="C112" s="80">
        <v>146202</v>
      </c>
      <c r="D112" s="583">
        <f>IF(ISERROR(VLOOKUP(C112,'잔액(신용)'!$B$5:$C$1005,2,0)),0,VLOOKUP(C112,'잔액(신용)'!$B$5:$C$1005,2,0))+IF(ISERROR(VLOOKUP(C112,'잔액(신용)'!$E$5:$F$1005,2,0)),0,VLOOKUP(C112,'잔액(신용)'!$E$5:$F$1005,2,0))</f>
        <v>0</v>
      </c>
      <c r="E112" s="585">
        <f>IF(ISERROR(VLOOKUP(C112,'잔액(신용전기)'!$B$5:$C$1005,2,0)),0,VLOOKUP(C112,'잔액(신용전기)'!$B$5:$C$1005,2,0))+IF(ISERROR(VLOOKUP(C112,'잔액(신용전기)'!$E$5:$F$1005,2,0)),0,VLOOKUP(C112,'잔액(신용전기)'!$E$5:$F$1005,2,0))</f>
        <v>0</v>
      </c>
      <c r="F112" s="123"/>
      <c r="G112" s="124"/>
      <c r="H112" s="125"/>
      <c r="I112" s="633"/>
      <c r="J112" s="634"/>
    </row>
    <row r="113" spans="1:10" ht="14.25" customHeight="1">
      <c r="A113" s="349"/>
      <c r="B113" s="54" t="s">
        <v>360</v>
      </c>
      <c r="C113" s="80">
        <v>146604</v>
      </c>
      <c r="D113" s="583">
        <f>IF(ISERROR(VLOOKUP(C113,'잔액(신용)'!$B$5:$C$1005,2,0)),0,VLOOKUP(C113,'잔액(신용)'!$B$5:$C$1005,2,0))+IF(ISERROR(VLOOKUP(C113,'잔액(신용)'!$E$5:$F$1005,2,0)),0,VLOOKUP(C113,'잔액(신용)'!$E$5:$F$1005,2,0))</f>
        <v>0</v>
      </c>
      <c r="E113" s="585">
        <f>IF(ISERROR(VLOOKUP(C113,'잔액(신용전기)'!$B$5:$C$1005,2,0)),0,VLOOKUP(C113,'잔액(신용전기)'!$B$5:$C$1005,2,0))+IF(ISERROR(VLOOKUP(C113,'잔액(신용전기)'!$E$5:$F$1005,2,0)),0,VLOOKUP(C113,'잔액(신용전기)'!$E$5:$F$1005,2,0))</f>
        <v>0</v>
      </c>
      <c r="F113" s="123"/>
      <c r="G113" s="124"/>
      <c r="H113" s="125"/>
      <c r="I113" s="633"/>
      <c r="J113" s="634"/>
    </row>
    <row r="114" spans="1:10" ht="14.25" customHeight="1">
      <c r="A114" s="349" t="s">
        <v>230</v>
      </c>
      <c r="B114" s="84" t="s">
        <v>640</v>
      </c>
      <c r="C114" s="80">
        <v>121400</v>
      </c>
      <c r="D114" s="583">
        <f>IF(ISERROR(VLOOKUP(C114,'잔액(신용)'!$B$5:$C$1005,2,0)),0,VLOOKUP(C114,'잔액(신용)'!$B$5:$C$1005,2,0))+IF(ISERROR(VLOOKUP(C114,'잔액(신용)'!$E$5:$F$1005,2,0)),0,VLOOKUP(C114,'잔액(신용)'!$E$5:$F$1005,2,0))</f>
        <v>313927</v>
      </c>
      <c r="E114" s="585">
        <f>IF(ISERROR(VLOOKUP(C114,'잔액(신용전기)'!$B$5:$C$1005,2,0)),0,VLOOKUP(C114,'잔액(신용전기)'!$B$5:$C$1005,2,0))+IF(ISERROR(VLOOKUP(C114,'잔액(신용전기)'!$E$5:$F$1005,2,0)),0,VLOOKUP(C114,'잔액(신용전기)'!$E$5:$F$1005,2,0))</f>
        <v>276839</v>
      </c>
      <c r="F114" s="123"/>
      <c r="G114" s="124"/>
      <c r="H114" s="125"/>
      <c r="I114" s="633"/>
      <c r="J114" s="634"/>
    </row>
    <row r="115" spans="1:10" ht="14.25" customHeight="1">
      <c r="A115" s="349"/>
      <c r="B115" s="56" t="s">
        <v>423</v>
      </c>
      <c r="C115" s="80">
        <v>146203</v>
      </c>
      <c r="D115" s="583">
        <f>IF(ISERROR(VLOOKUP(C115,'잔액(신용)'!$B$5:$C$1005,2,0)),0,VLOOKUP(C115,'잔액(신용)'!$B$5:$C$1005,2,0))+IF(ISERROR(VLOOKUP(C115,'잔액(신용)'!$E$5:$F$1005,2,0)),0,VLOOKUP(C115,'잔액(신용)'!$E$5:$F$1005,2,0))</f>
        <v>226929</v>
      </c>
      <c r="E115" s="585">
        <f>IF(ISERROR(VLOOKUP(C115,'잔액(신용전기)'!$B$5:$C$1005,2,0)),0,VLOOKUP(C115,'잔액(신용전기)'!$B$5:$C$1005,2,0))+IF(ISERROR(VLOOKUP(C115,'잔액(신용전기)'!$E$5:$F$1005,2,0)),0,VLOOKUP(C115,'잔액(신용전기)'!$E$5:$F$1005,2,0))</f>
        <v>189259</v>
      </c>
      <c r="F115" s="123"/>
      <c r="G115" s="124"/>
      <c r="H115" s="125"/>
      <c r="I115" s="633"/>
      <c r="J115" s="634"/>
    </row>
    <row r="116" spans="1:10" ht="14.25" customHeight="1">
      <c r="A116" s="349"/>
      <c r="B116" s="56" t="s">
        <v>632</v>
      </c>
      <c r="C116" s="94"/>
      <c r="D116" s="583">
        <f>IF(ISERROR(VLOOKUP(146404,'잔액(신용)'!$E$5:$F$1005,2,0)),0,VLOOKUP(146404,'잔액(신용)'!$E$5:$F$1005,2,0))+IF(ISERROR(VLOOKUP(146414,'잔액(신용)'!$E$5:$F$1005,2,0)),0,VLOOKUP(146414,'잔액(신용)'!$E$5:$F$1005,2,0))+IF(ISERROR(VLOOKUP(146424,'잔액(신용)'!$E$5:$F$1005,2,0)),0,VLOOKUP(146424,'잔액(신용)'!$E$5:$F$1005,2,0))+IF(ISERROR(VLOOKUP(146444,'잔액(신용)'!$E$5:$F$1005,2,0)),0,VLOOKUP(146444,'잔액(신용)'!$E$5:$F$1005,2,0))+IF(ISERROR(VLOOKUP(146410,'잔액(신용)'!$E$5:$F$1005,2,0)),0,VLOOKUP(146410,'잔액(신용)'!$E$5:$F$1005,2,0))+IF(ISERROR(VLOOKUP(146420,'잔액(신용)'!$E$5:$F$1005,2,0)),0,VLOOKUP(146420,'잔액(신용)'!$E$5:$F$1005,2,0))+IF(ISERROR(VLOOKUP(146430,'잔액(신용)'!$E$5:$F$1005,2,0)),0,VLOOKUP(146430,'잔액(신용)'!$E$5:$F$1005,2,0))+IF(ISERROR(VLOOKUP(146450,'잔액(신용)'!$E$5:$F$1005,2,0)),0,VLOOKUP(146450,'잔액(신용)'!$E$5:$F$1005,2,0))+IF(ISERROR(VLOOKUP(146473,'잔액(신용)'!$E$5:$F$1005,2,0)),0,VLOOKUP(146473,'잔액(신용)'!$E$5:$F$1005,2,0))</f>
        <v>315</v>
      </c>
      <c r="E116" s="585">
        <f>IF(ISERROR(VLOOKUP(146404,'잔액(신용전기)'!$E$5:$F$1005,2,0)),0,VLOOKUP(146404,'잔액(신용전기)'!$E$5:$F$1005,2,0))+IF(ISERROR(VLOOKUP(146414,'잔액(신용전기)'!$E$5:$F$1005,2,0)),0,VLOOKUP(146414,'잔액(신용전기)'!$E$5:$F$1005,2,0))+IF(ISERROR(VLOOKUP(146424,'잔액(신용전기)'!$E$5:$F$1005,2,0)),0,VLOOKUP(146424,'잔액(신용전기)'!$E$5:$F$1005,2,0))+IF(ISERROR(VLOOKUP(146444,'잔액(신용전기)'!$E$5:$F$1005,2,0)),0,VLOOKUP(146444,'잔액(신용전기)'!$E$5:$F$1005,2,0))+IF(ISERROR(VLOOKUP(146410,'잔액(신용전기)'!$E$5:$F$1005,2,0)),0,VLOOKUP(146410,'잔액(신용전기)'!$E$5:$F$1005,2,0))+IF(ISERROR(VLOOKUP(146420,'잔액(신용전기)'!$E$5:$F$1005,2,0)),0,VLOOKUP(146420,'잔액(신용전기)'!$E$5:$F$1005,2,0))+IF(ISERROR(VLOOKUP(146430,'잔액(신용전기)'!$E$5:$F$1005,2,0)),0,VLOOKUP(146430,'잔액(신용전기)'!$E$5:$F$1005,2,0))+IF(ISERROR(VLOOKUP(146450,'잔액(신용전기)'!$E$5:$F$1005,2,0)),0,VLOOKUP(146450,'잔액(신용전기)'!$E$5:$F$1005,2,0))+IF(ISERROR(VLOOKUP(146473,'잔액(신용전기)'!$E$5:$F$1005,2,0)),0,VLOOKUP(146473,'잔액(신용전기)'!$E$5:$F$1005,2,0))</f>
        <v>461</v>
      </c>
      <c r="F116" s="123"/>
      <c r="G116" s="124"/>
      <c r="H116" s="125"/>
      <c r="I116" s="633"/>
      <c r="J116" s="634"/>
    </row>
    <row r="117" spans="1:10" ht="14.25" customHeight="1">
      <c r="A117" s="349"/>
      <c r="B117" s="54" t="s">
        <v>360</v>
      </c>
      <c r="C117" s="80">
        <v>146605</v>
      </c>
      <c r="D117" s="583">
        <f>IF(ISERROR(VLOOKUP(C117,'잔액(신용)'!$B$5:$C$1005,2,0)),0,VLOOKUP(C117,'잔액(신용)'!$B$5:$C$1005,2,0))+IF(ISERROR(VLOOKUP(C117,'잔액(신용)'!$E$5:$F$1005,2,0)),0,VLOOKUP(C117,'잔액(신용)'!$E$5:$F$1005,2,0))</f>
        <v>0</v>
      </c>
      <c r="E117" s="585">
        <f>IF(ISERROR(VLOOKUP(C117,'잔액(신용전기)'!$B$5:$C$1005,2,0)),0,VLOOKUP(C117,'잔액(신용전기)'!$B$5:$C$1005,2,0))+IF(ISERROR(VLOOKUP(C117,'잔액(신용전기)'!$E$5:$F$1005,2,0)),0,VLOOKUP(C117,'잔액(신용전기)'!$E$5:$F$1005,2,0))</f>
        <v>0</v>
      </c>
      <c r="F117" s="123"/>
      <c r="G117" s="124"/>
      <c r="H117" s="125"/>
      <c r="I117" s="633"/>
      <c r="J117" s="634"/>
    </row>
    <row r="118" spans="1:10" ht="14.25" customHeight="1">
      <c r="A118" s="349"/>
      <c r="B118" s="54" t="s">
        <v>732</v>
      </c>
      <c r="C118" s="236">
        <v>146731</v>
      </c>
      <c r="D118" s="583">
        <f>IF(ISERROR(VLOOKUP(C118,'잔액(신용)'!$B$5:$C$1005,2,0)),0,VLOOKUP(C118,'잔액(신용)'!$B$5:$C$1005,2,0))+IF(ISERROR(VLOOKUP(C118,'잔액(신용)'!$E$5:$F$1005,2,0)),0,VLOOKUP(C118,'잔액(신용)'!$E$5:$F$1005,2,0))</f>
        <v>0</v>
      </c>
      <c r="E118" s="585">
        <f>IF(ISERROR(VLOOKUP(C118,'잔액(신용전기)'!$B$5:$C$1005,2,0)),0,VLOOKUP(C118,'잔액(신용전기)'!$B$5:$C$1005,2,0))+IF(ISERROR(VLOOKUP(C118,'잔액(신용전기)'!$E$5:$F$1005,2,0)),0,VLOOKUP(C118,'잔액(신용전기)'!$E$5:$F$1005,2,0))</f>
        <v>0</v>
      </c>
      <c r="F118" s="123"/>
      <c r="G118" s="124"/>
      <c r="H118" s="125"/>
      <c r="I118" s="633"/>
      <c r="J118" s="634"/>
    </row>
    <row r="119" spans="1:10" ht="14.25" customHeight="1">
      <c r="A119" s="349" t="s">
        <v>797</v>
      </c>
      <c r="B119" s="84" t="s">
        <v>642</v>
      </c>
      <c r="C119" s="80">
        <v>121500</v>
      </c>
      <c r="D119" s="583">
        <f>IF(ISERROR(VLOOKUP(C119,'잔액(신용)'!$B$5:$C$1005,2,0)),0,VLOOKUP(C119,'잔액(신용)'!$B$5:$C$1005,2,0))+IF(ISERROR(VLOOKUP(C119,'잔액(신용)'!$E$5:$F$1005,2,0)),0,VLOOKUP(C119,'잔액(신용)'!$E$5:$F$1005,2,0))</f>
        <v>0</v>
      </c>
      <c r="E119" s="585">
        <f>IF(ISERROR(VLOOKUP(C119,'잔액(신용전기)'!$B$5:$C$1005,2,0)),0,VLOOKUP(C119,'잔액(신용전기)'!$B$5:$C$1005,2,0))+IF(ISERROR(VLOOKUP(C119,'잔액(신용전기)'!$E$5:$F$1005,2,0)),0,VLOOKUP(C119,'잔액(신용전기)'!$E$5:$F$1005,2,0))</f>
        <v>0</v>
      </c>
      <c r="F119" s="123"/>
      <c r="G119" s="124"/>
      <c r="H119" s="125"/>
      <c r="I119" s="633"/>
      <c r="J119" s="634"/>
    </row>
    <row r="120" spans="1:10" ht="14.25" customHeight="1">
      <c r="A120" s="349" t="s">
        <v>87</v>
      </c>
      <c r="B120" s="56" t="s">
        <v>802</v>
      </c>
      <c r="C120" s="80">
        <v>146460</v>
      </c>
      <c r="D120" s="583">
        <f>IF(ISERROR(VLOOKUP(C120,'잔액(신용)'!$B$5:$C$1005,2,0)),0,VLOOKUP(C120,'잔액(신용)'!$B$5:$C$1005,2,0))+IF(ISERROR(VLOOKUP(C120,'잔액(신용)'!$E$5:$F$1005,2,0)),0,VLOOKUP(C120,'잔액(신용)'!$E$5:$F$1005,2,0))</f>
        <v>0</v>
      </c>
      <c r="E120" s="585">
        <f>IF(ISERROR(VLOOKUP(C120,'잔액(신용전기)'!$B$5:$C$1005,2,0)),0,VLOOKUP(C120,'잔액(신용전기)'!$B$5:$C$1005,2,0))+IF(ISERROR(VLOOKUP(C120,'잔액(신용전기)'!$E$5:$F$1005,2,0)),0,VLOOKUP(C120,'잔액(신용전기)'!$E$5:$F$1005,2,0))</f>
        <v>0</v>
      </c>
      <c r="F120" s="123"/>
      <c r="G120" s="124"/>
      <c r="H120" s="125"/>
      <c r="I120" s="633"/>
      <c r="J120" s="634"/>
    </row>
    <row r="121" spans="1:10" ht="14.25" customHeight="1">
      <c r="A121" s="495">
        <v>3</v>
      </c>
      <c r="B121" s="145" t="s">
        <v>644</v>
      </c>
      <c r="C121" s="88"/>
      <c r="D121" s="597">
        <f>SUM(D122,D124,D126:D128)-SUM(D123,D125,D129)</f>
        <v>42</v>
      </c>
      <c r="E121" s="598">
        <f>SUM(E122,E124,E126:E128)-SUM(E123,E125,E129)</f>
        <v>48</v>
      </c>
      <c r="F121" s="123"/>
      <c r="G121" s="124"/>
      <c r="H121" s="125"/>
      <c r="I121" s="633"/>
      <c r="J121" s="634"/>
    </row>
    <row r="122" spans="1:10" ht="14.25" customHeight="1">
      <c r="A122" s="349" t="s">
        <v>291</v>
      </c>
      <c r="B122" s="84" t="s">
        <v>648</v>
      </c>
      <c r="C122" s="80">
        <v>122100</v>
      </c>
      <c r="D122" s="579">
        <f>IF(ISERROR(VLOOKUP(C122,'잔액(신용)'!$B$5:$C$1005,2,0)),0,VLOOKUP(C122,'잔액(신용)'!$B$5:$C$1005,2,0))+IF(ISERROR(VLOOKUP(C122,'잔액(신용)'!$E$5:$F$1005,2,0)),0,VLOOKUP(C122,'잔액(신용)'!$E$5:$F$1005,2,0))</f>
        <v>0</v>
      </c>
      <c r="E122" s="580">
        <f>IF(ISERROR(VLOOKUP(C122,'잔액(신용전기)'!$B$5:$C$1005,2,0)),0,VLOOKUP(C122,'잔액(신용전기)'!$B$5:$C$1005,2,0))+IF(ISERROR(VLOOKUP(C122,'잔액(신용전기)'!$E$5:$F$1005,2,0)),0,VLOOKUP(C122,'잔액(신용전기)'!$E$5:$F$1005,2,0))</f>
        <v>0</v>
      </c>
      <c r="F122" s="123"/>
      <c r="G122" s="124"/>
      <c r="H122" s="125"/>
      <c r="I122" s="633"/>
      <c r="J122" s="634"/>
    </row>
    <row r="123" spans="1:10" ht="14.25" customHeight="1">
      <c r="A123" s="349"/>
      <c r="B123" s="54" t="s">
        <v>731</v>
      </c>
      <c r="C123" s="80">
        <v>146612</v>
      </c>
      <c r="D123" s="579">
        <f>IF(ISERROR(VLOOKUP(C123,'잔액(신용)'!$B$5:$C$1005,2,0)),0,VLOOKUP(C123,'잔액(신용)'!$B$5:$C$1005,2,0))+IF(ISERROR(VLOOKUP(C123,'잔액(신용)'!$E$5:$F$1005,2,0)),0,VLOOKUP(C123,'잔액(신용)'!$E$5:$F$1005,2,0))</f>
        <v>0</v>
      </c>
      <c r="E123" s="580">
        <f>IF(ISERROR(VLOOKUP(C123,'잔액(신용전기)'!$B$5:$C$1005,2,0)),0,VLOOKUP(C123,'잔액(신용전기)'!$B$5:$C$1005,2,0))+IF(ISERROR(VLOOKUP(C123,'잔액(신용전기)'!$E$5:$F$1005,2,0)),0,VLOOKUP(C123,'잔액(신용전기)'!$E$5:$F$1005,2,0))</f>
        <v>0</v>
      </c>
      <c r="F123" s="123"/>
      <c r="G123" s="124"/>
      <c r="H123" s="125"/>
      <c r="I123" s="633"/>
      <c r="J123" s="634"/>
    </row>
    <row r="124" spans="1:10" ht="14.25" customHeight="1">
      <c r="A124" s="349" t="s">
        <v>292</v>
      </c>
      <c r="B124" s="84" t="s">
        <v>650</v>
      </c>
      <c r="C124" s="80">
        <v>122200</v>
      </c>
      <c r="D124" s="579">
        <f>IF(ISERROR(VLOOKUP(C124,'잔액(신용)'!$B$5:$C$1005,2,0)),0,VLOOKUP(C124,'잔액(신용)'!$B$5:$C$1005,2,0))+IF(ISERROR(VLOOKUP(C124,'잔액(신용)'!$E$5:$F$1005,2,0)),0,VLOOKUP(C124,'잔액(신용)'!$E$5:$F$1005,2,0))</f>
        <v>0</v>
      </c>
      <c r="E124" s="580">
        <f>IF(ISERROR(VLOOKUP(C124,'잔액(신용전기)'!$B$5:$C$1005,2,0)),0,VLOOKUP(C124,'잔액(신용전기)'!$B$5:$C$1005,2,0))+IF(ISERROR(VLOOKUP(C124,'잔액(신용전기)'!$E$5:$F$1005,2,0)),0,VLOOKUP(C124,'잔액(신용전기)'!$E$5:$F$1005,2,0))</f>
        <v>0</v>
      </c>
      <c r="F124" s="123"/>
      <c r="G124" s="124"/>
      <c r="H124" s="125"/>
      <c r="I124" s="633"/>
      <c r="J124" s="634"/>
    </row>
    <row r="125" spans="1:10" ht="14.25" customHeight="1">
      <c r="A125" s="349"/>
      <c r="B125" s="54" t="s">
        <v>731</v>
      </c>
      <c r="C125" s="80">
        <v>146613</v>
      </c>
      <c r="D125" s="579">
        <f>IF(ISERROR(VLOOKUP(C125,'잔액(신용)'!$B$5:$C$1005,2,0)),0,VLOOKUP(C125,'잔액(신용)'!$B$5:$C$1005,2,0))+IF(ISERROR(VLOOKUP(C125,'잔액(신용)'!$E$5:$F$1005,2,0)),0,VLOOKUP(C125,'잔액(신용)'!$E$5:$F$1005,2,0))</f>
        <v>0</v>
      </c>
      <c r="E125" s="580">
        <f>IF(ISERROR(VLOOKUP(C125,'잔액(신용전기)'!$B$5:$C$1005,2,0)),0,VLOOKUP(C125,'잔액(신용전기)'!$B$5:$C$1005,2,0))+IF(ISERROR(VLOOKUP(C125,'잔액(신용전기)'!$E$5:$F$1005,2,0)),0,VLOOKUP(C125,'잔액(신용전기)'!$E$5:$F$1005,2,0))</f>
        <v>0</v>
      </c>
      <c r="F125" s="123"/>
      <c r="G125" s="124"/>
      <c r="H125" s="125"/>
      <c r="I125" s="633"/>
      <c r="J125" s="634"/>
    </row>
    <row r="126" spans="1:10" ht="14.25" customHeight="1">
      <c r="A126" s="349" t="s">
        <v>293</v>
      </c>
      <c r="B126" s="84" t="s">
        <v>652</v>
      </c>
      <c r="C126" s="80">
        <v>122300</v>
      </c>
      <c r="D126" s="579">
        <f>IF(ISERROR(VLOOKUP(C126,'잔액(신용)'!$B$5:$C$1005,2,0)),0,VLOOKUP(C126,'잔액(신용)'!$B$5:$C$1005,2,0))+IF(ISERROR(VLOOKUP(C126,'잔액(신용)'!$E$5:$F$1005,2,0)),0,VLOOKUP(C126,'잔액(신용)'!$E$5:$F$1005,2,0))</f>
        <v>0</v>
      </c>
      <c r="E126" s="580">
        <f>IF(ISERROR(VLOOKUP(C126,'잔액(신용전기)'!$B$5:$C$1005,2,0)),0,VLOOKUP(C126,'잔액(신용전기)'!$B$5:$C$1005,2,0))+IF(ISERROR(VLOOKUP(C126,'잔액(신용전기)'!$E$5:$F$1005,2,0)),0,VLOOKUP(C126,'잔액(신용전기)'!$E$5:$F$1005,2,0))</f>
        <v>0</v>
      </c>
      <c r="F126" s="123"/>
      <c r="G126" s="124"/>
      <c r="H126" s="125"/>
      <c r="I126" s="633"/>
      <c r="J126" s="634"/>
    </row>
    <row r="127" spans="1:10" ht="14.25" customHeight="1">
      <c r="A127" s="349" t="s">
        <v>820</v>
      </c>
      <c r="B127" s="84" t="s">
        <v>513</v>
      </c>
      <c r="C127" s="80">
        <v>122400</v>
      </c>
      <c r="D127" s="579">
        <f>IF(ISERROR(VLOOKUP(C127,'잔액(신용)'!$B$5:$C$1005,2,0)),0,VLOOKUP(C127,'잔액(신용)'!$B$5:$C$1005,2,0))+IF(ISERROR(VLOOKUP(C127,'잔액(신용)'!$E$5:$F$1005,2,0)),0,VLOOKUP(C127,'잔액(신용)'!$E$5:$F$1005,2,0))</f>
        <v>0</v>
      </c>
      <c r="E127" s="580">
        <f>IF(ISERROR(VLOOKUP(C127,'잔액(신용전기)'!$B$5:$C$1005,2,0)),0,VLOOKUP(C127,'잔액(신용전기)'!$B$5:$C$1005,2,0))+IF(ISERROR(VLOOKUP(C127,'잔액(신용전기)'!$E$5:$F$1005,2,0)),0,VLOOKUP(C127,'잔액(신용전기)'!$E$5:$F$1005,2,0))</f>
        <v>0</v>
      </c>
      <c r="F127" s="123"/>
      <c r="G127" s="124"/>
      <c r="H127" s="125"/>
      <c r="I127" s="633"/>
      <c r="J127" s="634"/>
    </row>
    <row r="128" spans="1:10" ht="14.25" customHeight="1">
      <c r="A128" s="349" t="s">
        <v>797</v>
      </c>
      <c r="B128" s="84" t="s">
        <v>653</v>
      </c>
      <c r="C128" s="80">
        <v>122800</v>
      </c>
      <c r="D128" s="579">
        <f>IF(ISERROR(VLOOKUP(C128,'잔액(신용)'!$B$5:$C$1005,2,0)),0,VLOOKUP(C128,'잔액(신용)'!$B$5:$C$1005,2,0))+IF(ISERROR(VLOOKUP(C128,'잔액(신용)'!$E$5:$F$1005,2,0)),0,VLOOKUP(C128,'잔액(신용)'!$E$5:$F$1005,2,0))</f>
        <v>42</v>
      </c>
      <c r="E128" s="580">
        <f>IF(ISERROR(VLOOKUP(C128,'잔액(신용전기)'!$B$5:$C$1005,2,0)),0,VLOOKUP(C128,'잔액(신용전기)'!$B$5:$C$1005,2,0))+IF(ISERROR(VLOOKUP(C128,'잔액(신용전기)'!$E$5:$F$1005,2,0)),0,VLOOKUP(C128,'잔액(신용전기)'!$E$5:$F$1005,2,0))</f>
        <v>48</v>
      </c>
      <c r="F128" s="123"/>
      <c r="G128" s="124"/>
      <c r="H128" s="125"/>
      <c r="I128" s="633"/>
      <c r="J128" s="634"/>
    </row>
    <row r="129" spans="1:10" ht="14.25" customHeight="1">
      <c r="A129" s="349"/>
      <c r="B129" s="54" t="s">
        <v>731</v>
      </c>
      <c r="C129" s="80">
        <v>146615</v>
      </c>
      <c r="D129" s="579">
        <f>IF(ISERROR(VLOOKUP(C129,'잔액(신용)'!$B$5:$C$1005,2,0)),0,VLOOKUP(C129,'잔액(신용)'!$B$5:$C$1005,2,0))+IF(ISERROR(VLOOKUP(C129,'잔액(신용)'!$E$5:$F$1005,2,0)),0,VLOOKUP(C129,'잔액(신용)'!$E$5:$F$1005,2,0))</f>
        <v>0</v>
      </c>
      <c r="E129" s="580">
        <f>IF(ISERROR(VLOOKUP(C129,'잔액(신용전기)'!$B$5:$C$1005,2,0)),0,VLOOKUP(C129,'잔액(신용전기)'!$B$5:$C$1005,2,0))+IF(ISERROR(VLOOKUP(C129,'잔액(신용전기)'!$E$5:$F$1005,2,0)),0,VLOOKUP(C129,'잔액(신용전기)'!$E$5:$F$1005,2,0))</f>
        <v>0</v>
      </c>
      <c r="F129" s="123"/>
      <c r="G129" s="124"/>
      <c r="H129" s="125"/>
      <c r="I129" s="633"/>
      <c r="J129" s="634"/>
    </row>
    <row r="130" spans="1:10" ht="14.25" customHeight="1">
      <c r="A130" s="496">
        <v>4</v>
      </c>
      <c r="B130" s="163" t="s">
        <v>626</v>
      </c>
      <c r="C130" s="80">
        <v>123000</v>
      </c>
      <c r="D130" s="581">
        <f>IF(ISERROR(VLOOKUP(C130,'잔액(신용)'!$B$5:$C$1005,2,0)),0,VLOOKUP(C130,'잔액(신용)'!$B$5:$C$1005,2,0))+IF(ISERROR(VLOOKUP(C130,'잔액(신용)'!$E$5:$F$1005,2,0)),0,VLOOKUP(C130,'잔액(신용)'!$E$5:$F$1005,2,0))</f>
        <v>0</v>
      </c>
      <c r="E130" s="599">
        <f>IF(ISERROR(VLOOKUP(C130,'잔액(신용전기)'!$B$5:$C$1005,2,0)),0,VLOOKUP(C130,'잔액(신용전기)'!$B$5:$C$1005,2,0))+IF(ISERROR(VLOOKUP(C130,'잔액(신용전기)'!$E$5:$F$1005,2,0)),0,VLOOKUP(C130,'잔액(신용전기)'!$E$5:$F$1005,2,0))</f>
        <v>0</v>
      </c>
      <c r="F130" s="123"/>
      <c r="G130" s="124"/>
      <c r="H130" s="125"/>
      <c r="I130" s="633"/>
      <c r="J130" s="634"/>
    </row>
    <row r="131" spans="1:10" ht="14.25" customHeight="1">
      <c r="A131" s="334" t="s">
        <v>27</v>
      </c>
      <c r="B131" s="1" t="s">
        <v>426</v>
      </c>
      <c r="C131" s="88"/>
      <c r="D131" s="571">
        <f>SUM(D132:D135,D137:D138,D141,D143:D151,D154,D155)-SUM(D136,D139:D140,D142,D152,D153)</f>
        <v>2666567</v>
      </c>
      <c r="E131" s="572">
        <f>SUM(E132:E135,E137:E138,E141,E143:E151,E154,E155)-SUM(E136,E139:E140,E142,E152,E153)</f>
        <v>2288548</v>
      </c>
      <c r="F131" s="123"/>
      <c r="G131" s="124"/>
      <c r="H131" s="125"/>
      <c r="I131" s="633"/>
      <c r="J131" s="634"/>
    </row>
    <row r="132" spans="1:10" ht="14.25" customHeight="1">
      <c r="A132" s="402">
        <v>1</v>
      </c>
      <c r="B132" s="79" t="s">
        <v>88</v>
      </c>
      <c r="C132" s="80">
        <v>124100</v>
      </c>
      <c r="D132" s="575">
        <f>IF(ISERROR(VLOOKUP(C132,'잔액(신용)'!$B$5:$C$1005,2,0)),0,VLOOKUP(C132,'잔액(신용)'!$B$5:$C$1005,2,0))+IF(ISERROR(VLOOKUP(C132,'잔액(신용)'!$E$5:$F$1005,2,0)),0,VLOOKUP(C132,'잔액(신용)'!$E$5:$F$1005,2,0))</f>
        <v>0</v>
      </c>
      <c r="E132" s="600">
        <f>IF(ISERROR(VLOOKUP(C132,'잔액(신용전기)'!$B$5:$C$1005,2,0)),0,VLOOKUP(C132,'잔액(신용전기)'!$B$5:$C$1005,2,0))+IF(ISERROR(VLOOKUP(C132,'잔액(신용전기)'!$E$5:$F$1005,2,0)),0,VLOOKUP(C132,'잔액(신용전기)'!$E$5:$F$1005,2,0))</f>
        <v>0</v>
      </c>
      <c r="F132" s="123"/>
      <c r="G132" s="124"/>
      <c r="H132" s="125"/>
      <c r="I132" s="633"/>
      <c r="J132" s="634"/>
    </row>
    <row r="133" spans="1:10" ht="14.25" customHeight="1">
      <c r="A133" s="403">
        <v>2</v>
      </c>
      <c r="B133" s="84" t="s">
        <v>332</v>
      </c>
      <c r="C133" s="80">
        <v>124200</v>
      </c>
      <c r="D133" s="579">
        <f>IF(ISERROR(VLOOKUP(C133,'잔액(신용)'!$B$5:$C$1005,2,0)),0,VLOOKUP(C133,'잔액(신용)'!$B$5:$C$1005,2,0))+IF(ISERROR(VLOOKUP(C133,'잔액(신용)'!$E$5:$F$1005,2,0)),0,VLOOKUP(C133,'잔액(신용)'!$E$5:$F$1005,2,0))</f>
        <v>0</v>
      </c>
      <c r="E133" s="580">
        <f>IF(ISERROR(VLOOKUP(C133,'잔액(신용전기)'!$B$5:$C$1005,2,0)),0,VLOOKUP(C133,'잔액(신용전기)'!$B$5:$C$1005,2,0))+IF(ISERROR(VLOOKUP(C133,'잔액(신용전기)'!$E$5:$F$1005,2,0)),0,VLOOKUP(C133,'잔액(신용전기)'!$E$5:$F$1005,2,0))</f>
        <v>0</v>
      </c>
      <c r="F133" s="123"/>
      <c r="G133" s="124"/>
      <c r="H133" s="125"/>
      <c r="I133" s="633"/>
      <c r="J133" s="634"/>
    </row>
    <row r="134" spans="1:10" ht="14.25" customHeight="1">
      <c r="A134" s="403">
        <v>3</v>
      </c>
      <c r="B134" s="126" t="s">
        <v>334</v>
      </c>
      <c r="C134" s="80">
        <v>124300</v>
      </c>
      <c r="D134" s="579">
        <f>IF(ISERROR(VLOOKUP(C134,'잔액(신용)'!$B$5:$C$1005,2,0)),0,VLOOKUP(C134,'잔액(신용)'!$B$5:$C$1005,2,0))+IF(ISERROR(VLOOKUP(C134,'잔액(신용)'!$E$5:$F$1005,2,0)),0,VLOOKUP(C134,'잔액(신용)'!$E$5:$F$1005,2,0))</f>
        <v>0</v>
      </c>
      <c r="E134" s="580">
        <f>IF(ISERROR(VLOOKUP(C134,'잔액(신용전기)'!$B$5:$C$1005,2,0)),0,VLOOKUP(C134,'잔액(신용전기)'!$B$5:$C$1005,2,0))+IF(ISERROR(VLOOKUP(C134,'잔액(신용전기)'!$E$5:$F$1005,2,0)),0,VLOOKUP(C134,'잔액(신용전기)'!$E$5:$F$1005,2,0))</f>
        <v>0</v>
      </c>
      <c r="F134" s="123"/>
      <c r="G134" s="124"/>
      <c r="H134" s="125"/>
      <c r="I134" s="633"/>
      <c r="J134" s="634"/>
    </row>
    <row r="135" spans="1:10" ht="14.25" customHeight="1">
      <c r="A135" s="403">
        <v>4</v>
      </c>
      <c r="B135" s="54" t="s">
        <v>255</v>
      </c>
      <c r="C135" s="80">
        <v>124400</v>
      </c>
      <c r="D135" s="579">
        <f>IF(ISERROR(VLOOKUP(C135,'잔액(신용)'!$B$5:$C$1005,2,0)),0,VLOOKUP(C135,'잔액(신용)'!$B$5:$C$1005,2,0))+IF(ISERROR(VLOOKUP(C135,'잔액(신용)'!$E$5:$F$1005,2,0)),0,VLOOKUP(C135,'잔액(신용)'!$E$5:$F$1005,2,0))</f>
        <v>239853</v>
      </c>
      <c r="E135" s="580">
        <f>IF(ISERROR(VLOOKUP(C135,'잔액(신용전기)'!$B$5:$C$1005,2,0)),0,VLOOKUP(C135,'잔액(신용전기)'!$B$5:$C$1005,2,0))+IF(ISERROR(VLOOKUP(C135,'잔액(신용전기)'!$E$5:$F$1005,2,0)),0,VLOOKUP(C135,'잔액(신용전기)'!$E$5:$F$1005,2,0))</f>
        <v>224249</v>
      </c>
      <c r="F135" s="123"/>
      <c r="G135" s="124"/>
      <c r="H135" s="125"/>
      <c r="I135" s="633"/>
      <c r="J135" s="634"/>
    </row>
    <row r="136" spans="1:10" ht="14.25" customHeight="1">
      <c r="A136" s="403"/>
      <c r="B136" s="56" t="s">
        <v>32</v>
      </c>
      <c r="C136" s="80">
        <v>146103</v>
      </c>
      <c r="D136" s="579">
        <f>IF(ISERROR(VLOOKUP(C136,'잔액(신용)'!$B$5:$C$1005,2,0)),0,VLOOKUP(C136,'잔액(신용)'!$B$5:$C$1005,2,0))+IF(ISERROR(VLOOKUP(C136,'잔액(신용)'!$E$5:$F$1005,2,0)),0,VLOOKUP(C136,'잔액(신용)'!$E$5:$F$1005,2,0))</f>
        <v>69622</v>
      </c>
      <c r="E136" s="580">
        <f>IF(ISERROR(VLOOKUP(C136,'잔액(신용전기)'!$B$5:$C$1005,2,0)),0,VLOOKUP(C136,'잔액(신용전기)'!$B$5:$C$1005,2,0))+IF(ISERROR(VLOOKUP(C136,'잔액(신용전기)'!$E$5:$F$1005,2,0)),0,VLOOKUP(C136,'잔액(신용전기)'!$E$5:$F$1005,2,0))</f>
        <v>75764</v>
      </c>
      <c r="F136" s="123"/>
      <c r="G136" s="124"/>
      <c r="H136" s="125"/>
      <c r="I136" s="633"/>
      <c r="J136" s="634"/>
    </row>
    <row r="137" spans="1:10" ht="14.25" customHeight="1">
      <c r="A137" s="403">
        <v>5</v>
      </c>
      <c r="B137" s="84" t="s">
        <v>627</v>
      </c>
      <c r="C137" s="80">
        <v>124500</v>
      </c>
      <c r="D137" s="579">
        <f>IF(ISERROR(VLOOKUP(C137,'잔액(신용)'!$B$5:$C$1005,2,0)),0,VLOOKUP(C137,'잔액(신용)'!$B$5:$C$1005,2,0))+IF(ISERROR(VLOOKUP(C137,'잔액(신용)'!$E$5:$F$1005,2,0)),0,VLOOKUP(C137,'잔액(신용)'!$E$5:$F$1005,2,0))</f>
        <v>0</v>
      </c>
      <c r="E137" s="580">
        <f>IF(ISERROR(VLOOKUP(C137,'잔액(신용전기)'!$B$5:$C$1005,2,0)),0,VLOOKUP(C137,'잔액(신용전기)'!$B$5:$C$1005,2,0))+IF(ISERROR(VLOOKUP(C137,'잔액(신용전기)'!$E$5:$F$1005,2,0)),0,VLOOKUP(C137,'잔액(신용전기)'!$E$5:$F$1005,2,0))</f>
        <v>0</v>
      </c>
      <c r="F137" s="123"/>
      <c r="G137" s="124"/>
      <c r="H137" s="125"/>
      <c r="I137" s="633"/>
      <c r="J137" s="634"/>
    </row>
    <row r="138" spans="1:10" ht="14.25" customHeight="1">
      <c r="A138" s="403">
        <v>6</v>
      </c>
      <c r="B138" s="84" t="s">
        <v>325</v>
      </c>
      <c r="C138" s="80">
        <v>124600</v>
      </c>
      <c r="D138" s="579">
        <f>IF(ISERROR(VLOOKUP(C138,'잔액(신용)'!$B$5:$C$1005,2,0)),0,VLOOKUP(C138,'잔액(신용)'!$B$5:$C$1005,2,0))+IF(ISERROR(VLOOKUP(C138,'잔액(신용)'!$E$5:$F$1005,2,0)),0,VLOOKUP(C138,'잔액(신용)'!$E$5:$F$1005,2,0))</f>
        <v>0</v>
      </c>
      <c r="E138" s="580">
        <f>IF(ISERROR(VLOOKUP(C138,'잔액(신용전기)'!$B$5:$C$1005,2,0)),0,VLOOKUP(C138,'잔액(신용전기)'!$B$5:$C$1005,2,0))+IF(ISERROR(VLOOKUP(C138,'잔액(신용전기)'!$E$5:$F$1005,2,0)),0,VLOOKUP(C138,'잔액(신용전기)'!$E$5:$F$1005,2,0))</f>
        <v>1634</v>
      </c>
      <c r="F138" s="123"/>
      <c r="G138" s="124"/>
      <c r="H138" s="125"/>
      <c r="I138" s="633"/>
      <c r="J138" s="634"/>
    </row>
    <row r="139" spans="1:10" ht="14.25" customHeight="1">
      <c r="A139" s="403"/>
      <c r="B139" s="56" t="s">
        <v>32</v>
      </c>
      <c r="C139" s="88"/>
      <c r="D139" s="579"/>
      <c r="E139" s="580"/>
      <c r="F139" s="123"/>
      <c r="G139" s="124"/>
      <c r="H139" s="125"/>
      <c r="I139" s="633"/>
      <c r="J139" s="634"/>
    </row>
    <row r="140" spans="1:10" ht="14.25" customHeight="1">
      <c r="A140" s="403"/>
      <c r="B140" s="56" t="s">
        <v>622</v>
      </c>
      <c r="C140" s="80">
        <v>146311</v>
      </c>
      <c r="D140" s="579">
        <f>IF(ISERROR(VLOOKUP(C140,'잔액(신용)'!$B$5:$C$1005,2,0)),0,VLOOKUP(C140,'잔액(신용)'!$B$5:$C$1005,2,0))+IF(ISERROR(VLOOKUP(C140,'잔액(신용)'!$E$5:$F$1005,2,0)),0,VLOOKUP(C140,'잔액(신용)'!$E$5:$F$1005,2,0))</f>
        <v>0</v>
      </c>
      <c r="E140" s="580">
        <f>IF(ISERROR(VLOOKUP(C140,'잔액(신용전기)'!$B$5:$C$1005,2,0)),0,VLOOKUP(C140,'잔액(신용전기)'!$B$5:$C$1005,2,0))+IF(ISERROR(VLOOKUP(C140,'잔액(신용전기)'!$E$5:$F$1005,2,0)),0,VLOOKUP(C140,'잔액(신용전기)'!$E$5:$F$1005,2,0))</f>
        <v>0</v>
      </c>
      <c r="F140" s="123"/>
      <c r="G140" s="124"/>
      <c r="H140" s="125"/>
      <c r="I140" s="633"/>
      <c r="J140" s="634"/>
    </row>
    <row r="141" spans="1:10" ht="14.25" customHeight="1">
      <c r="A141" s="403">
        <v>7</v>
      </c>
      <c r="B141" s="84" t="s">
        <v>620</v>
      </c>
      <c r="C141" s="80">
        <v>124700</v>
      </c>
      <c r="D141" s="579">
        <f>IF(ISERROR(VLOOKUP(C141,'잔액(신용)'!$B$5:$C$1005,2,0)),0,VLOOKUP(C141,'잔액(신용)'!$B$5:$C$1005,2,0))+IF(ISERROR(VLOOKUP(C141,'잔액(신용)'!$E$5:$F$1005,2,0)),0,VLOOKUP(C141,'잔액(신용)'!$E$5:$F$1005,2,0))</f>
        <v>0</v>
      </c>
      <c r="E141" s="580">
        <f>IF(ISERROR(VLOOKUP(C141,'잔액(신용전기)'!$B$5:$C$1005,2,0)),0,VLOOKUP(C141,'잔액(신용전기)'!$B$5:$C$1005,2,0))+IF(ISERROR(VLOOKUP(C141,'잔액(신용전기)'!$E$5:$F$1005,2,0)),0,VLOOKUP(C141,'잔액(신용전기)'!$E$5:$F$1005,2,0))</f>
        <v>0</v>
      </c>
      <c r="F141" s="123"/>
      <c r="G141" s="124"/>
      <c r="H141" s="125"/>
      <c r="I141" s="633"/>
      <c r="J141" s="634"/>
    </row>
    <row r="142" spans="1:10" ht="14.25" customHeight="1">
      <c r="A142" s="403"/>
      <c r="B142" s="56" t="s">
        <v>622</v>
      </c>
      <c r="C142" s="80">
        <v>146301</v>
      </c>
      <c r="D142" s="579">
        <f>IF(ISERROR(VLOOKUP(C142,'잔액(신용)'!$B$5:$C$1005,2,0)),0,VLOOKUP(C142,'잔액(신용)'!$B$5:$C$1005,2,0))+IF(ISERROR(VLOOKUP(C142,'잔액(신용)'!$E$5:$F$1005,2,0)),0,VLOOKUP(C142,'잔액(신용)'!$E$5:$F$1005,2,0))</f>
        <v>0</v>
      </c>
      <c r="E142" s="580">
        <f>IF(ISERROR(VLOOKUP(C142,'잔액(신용전기)'!$B$5:$C$1005,2,0)),0,VLOOKUP(C142,'잔액(신용전기)'!$B$5:$C$1005,2,0))+IF(ISERROR(VLOOKUP(C142,'잔액(신용전기)'!$E$5:$F$1005,2,0)),0,VLOOKUP(C142,'잔액(신용전기)'!$E$5:$F$1005,2,0))</f>
        <v>0</v>
      </c>
      <c r="F142" s="123"/>
      <c r="G142" s="124"/>
      <c r="H142" s="125"/>
      <c r="I142" s="633"/>
      <c r="J142" s="634"/>
    </row>
    <row r="143" spans="1:10" ht="14.25" customHeight="1">
      <c r="A143" s="403">
        <v>8</v>
      </c>
      <c r="B143" s="84" t="s">
        <v>323</v>
      </c>
      <c r="C143" s="80">
        <v>124800</v>
      </c>
      <c r="D143" s="579">
        <f>IF(ISERROR(VLOOKUP(C143,'잔액(신용)'!$B$5:$C$1005,2,0)),0,VLOOKUP(C143,'잔액(신용)'!$B$5:$C$1005,2,0))+IF(ISERROR(VLOOKUP(C143,'잔액(신용)'!$E$5:$F$1005,2,0)),0,VLOOKUP(C143,'잔액(신용)'!$E$5:$F$1005,2,0))</f>
        <v>2424286</v>
      </c>
      <c r="E143" s="580">
        <f>IF(ISERROR(VLOOKUP(C143,'잔액(신용전기)'!$B$5:$C$1005,2,0)),0,VLOOKUP(C143,'잔액(신용전기)'!$B$5:$C$1005,2,0))+IF(ISERROR(VLOOKUP(C143,'잔액(신용전기)'!$E$5:$F$1005,2,0)),0,VLOOKUP(C143,'잔액(신용전기)'!$E$5:$F$1005,2,0))</f>
        <v>1973441</v>
      </c>
      <c r="F143" s="123"/>
      <c r="G143" s="124"/>
      <c r="H143" s="125"/>
      <c r="I143" s="633"/>
      <c r="J143" s="634"/>
    </row>
    <row r="144" spans="1:10" ht="14.25" customHeight="1">
      <c r="A144" s="403">
        <v>9</v>
      </c>
      <c r="B144" s="84" t="s">
        <v>324</v>
      </c>
      <c r="C144" s="80">
        <v>124900</v>
      </c>
      <c r="D144" s="579">
        <f>IF(ISERROR(VLOOKUP(C144,'잔액(신용)'!$B$5:$C$1005,2,0)),0,VLOOKUP(C144,'잔액(신용)'!$B$5:$C$1005,2,0))+IF(ISERROR(VLOOKUP(C144,'잔액(신용)'!$E$5:$F$1005,2,0)),0,VLOOKUP(C144,'잔액(신용)'!$E$5:$F$1005,2,0))</f>
        <v>0</v>
      </c>
      <c r="E144" s="580">
        <f>IF(ISERROR(VLOOKUP(C144,'잔액(신용전기)'!$B$5:$C$1005,2,0)),0,VLOOKUP(C144,'잔액(신용전기)'!$B$5:$C$1005,2,0))+IF(ISERROR(VLOOKUP(C144,'잔액(신용전기)'!$E$5:$F$1005,2,0)),0,VLOOKUP(C144,'잔액(신용전기)'!$E$5:$F$1005,2,0))</f>
        <v>0</v>
      </c>
      <c r="F144" s="123"/>
      <c r="G144" s="124"/>
      <c r="H144" s="125"/>
      <c r="I144" s="633"/>
      <c r="J144" s="634"/>
    </row>
    <row r="145" spans="1:10" ht="14.25" customHeight="1">
      <c r="A145" s="403">
        <v>10</v>
      </c>
      <c r="B145" s="84" t="s">
        <v>321</v>
      </c>
      <c r="C145" s="80">
        <v>125000</v>
      </c>
      <c r="D145" s="579">
        <f>IF(ISERROR(VLOOKUP(C145,'잔액(신용)'!$B$5:$C$1005,2,0)),0,VLOOKUP(C145,'잔액(신용)'!$B$5:$C$1005,2,0))+IF(ISERROR(VLOOKUP(C145,'잔액(신용)'!$E$5:$F$1005,2,0)),0,VLOOKUP(C145,'잔액(신용)'!$E$5:$F$1005,2,0))</f>
        <v>0</v>
      </c>
      <c r="E145" s="580">
        <f>IF(ISERROR(VLOOKUP(C145,'잔액(신용전기)'!$B$5:$C$1005,2,0)),0,VLOOKUP(C145,'잔액(신용전기)'!$B$5:$C$1005,2,0))+IF(ISERROR(VLOOKUP(C145,'잔액(신용전기)'!$E$5:$F$1005,2,0)),0,VLOOKUP(C145,'잔액(신용전기)'!$E$5:$F$1005,2,0))</f>
        <v>3892</v>
      </c>
      <c r="F145" s="123"/>
      <c r="G145" s="124"/>
      <c r="H145" s="125"/>
      <c r="I145" s="633"/>
      <c r="J145" s="634"/>
    </row>
    <row r="146" spans="1:10" ht="14.25" customHeight="1">
      <c r="A146" s="403">
        <v>11</v>
      </c>
      <c r="B146" s="84" t="s">
        <v>336</v>
      </c>
      <c r="C146" s="80">
        <v>125100</v>
      </c>
      <c r="D146" s="579">
        <f>IF(ISERROR(VLOOKUP(C146,'잔액(신용)'!$B$5:$C$1005,2,0)),0,VLOOKUP(C146,'잔액(신용)'!$B$5:$C$1005,2,0))+IF(ISERROR(VLOOKUP(C146,'잔액(신용)'!$E$5:$F$1005,2,0)),0,VLOOKUP(C146,'잔액(신용)'!$E$5:$F$1005,2,0))</f>
        <v>359</v>
      </c>
      <c r="E146" s="580">
        <f>IF(ISERROR(VLOOKUP(C146,'잔액(신용전기)'!$B$5:$C$1005,2,0)),0,VLOOKUP(C146,'잔액(신용전기)'!$B$5:$C$1005,2,0))+IF(ISERROR(VLOOKUP(C146,'잔액(신용전기)'!$E$5:$F$1005,2,0)),0,VLOOKUP(C146,'잔액(신용전기)'!$E$5:$F$1005,2,0))</f>
        <v>359</v>
      </c>
      <c r="F146" s="123"/>
      <c r="G146" s="124"/>
      <c r="H146" s="125"/>
      <c r="I146" s="633"/>
      <c r="J146" s="634"/>
    </row>
    <row r="147" spans="1:10" ht="14.25" customHeight="1">
      <c r="A147" s="403">
        <v>12</v>
      </c>
      <c r="B147" s="84" t="s">
        <v>427</v>
      </c>
      <c r="C147" s="80">
        <v>125300</v>
      </c>
      <c r="D147" s="579">
        <f>IF(ISERROR(VLOOKUP(C147,'잔액(신용)'!$B$5:$C$1005,2,0)),0,VLOOKUP(C147,'잔액(신용)'!$B$5:$C$1005,2,0))+IF(ISERROR(VLOOKUP(C147,'잔액(신용)'!$E$5:$F$1005,2,0)),0,VLOOKUP(C147,'잔액(신용)'!$E$5:$F$1005,2,0))</f>
        <v>0</v>
      </c>
      <c r="E147" s="580">
        <f>IF(ISERROR(VLOOKUP(C147,'잔액(신용전기)'!$B$5:$C$1005,2,0)),0,VLOOKUP(C147,'잔액(신용전기)'!$B$5:$C$1005,2,0))+IF(ISERROR(VLOOKUP(C147,'잔액(신용전기)'!$E$5:$F$1005,2,0)),0,VLOOKUP(C147,'잔액(신용전기)'!$E$5:$F$1005,2,0))</f>
        <v>0</v>
      </c>
      <c r="F147" s="123"/>
      <c r="G147" s="124"/>
      <c r="H147" s="125"/>
      <c r="I147" s="633"/>
      <c r="J147" s="634"/>
    </row>
    <row r="148" spans="1:10" ht="14.25" customHeight="1">
      <c r="A148" s="403">
        <v>13</v>
      </c>
      <c r="B148" s="84" t="s">
        <v>312</v>
      </c>
      <c r="C148" s="94"/>
      <c r="D148" s="579">
        <f>IF(ISERROR(VLOOKUP(127000,'잔액(신용)'!$B$5:$C$1005,2,0)),0,VLOOKUP(127000,'잔액(신용)'!$B$5:$C$1005,2,0))+IF(ISERROR(VLOOKUP(127000,'잔액(신용)'!$E$5:$F$1005,2,0)),0,VLOOKUP(127000,'잔액(신용)'!$E$5:$F$1005,2,0))</f>
        <v>0</v>
      </c>
      <c r="E148" s="580">
        <f>IF(ISERROR(VLOOKUP(127000,'잔액(신용전기)'!$B$5:$C$1005,2,0)),0,VLOOKUP(127000,'잔액(신용전기)'!$B$5:$C$1005,2,0))+IF(ISERROR(VLOOKUP(127000,'잔액(신용전기)'!$E$5:$F$1005,2,0)),0,VLOOKUP(127000,'잔액(신용전기)'!$E$5:$F$1005,2,0))</f>
        <v>0</v>
      </c>
      <c r="F148" s="123"/>
      <c r="G148" s="124"/>
      <c r="H148" s="125"/>
      <c r="I148" s="633"/>
      <c r="J148" s="634"/>
    </row>
    <row r="149" spans="1:10" ht="14.25" customHeight="1">
      <c r="A149" s="404">
        <v>14</v>
      </c>
      <c r="B149" s="90" t="s">
        <v>523</v>
      </c>
      <c r="C149" s="80">
        <v>125500</v>
      </c>
      <c r="D149" s="581">
        <f>IF(ISERROR(VLOOKUP(125500,'잔액(신용)'!$B$5:$C$1005,2,0)),0,VLOOKUP(125500,'잔액(신용)'!$B$5:$C$1005,2,0))+IF(ISERROR(VLOOKUP(125500,'잔액(신용)'!$E$5:$F$1005,2,0)),0,VLOOKUP(125500,'잔액(신용)'!$E$5:$F$1005,2,0))+IF(ISERROR(VLOOKUP(120500,'잔액(신용)'!$B$5:$C$1005,2,0)),0,VLOOKUP(120500,'잔액(신용)'!$B$5:$C$1005,2,0))+IF(ISERROR(VLOOKUP(120500,'잔액(신용)'!$E$5:$F$1005,2,0)),0,VLOOKUP(120500,'잔액(신용)'!$E$5:$F$1005,2,0))+IF(ISERROR(VLOOKUP(125400,'잔액(신용)'!$B$5:$C$1005,2,0)),0,VLOOKUP(125400,'잔액(신용)'!$B$5:$C$1005,2,0))+IF(ISERROR(VLOOKUP(125400,'잔액(신용)'!$E$5:$F$1005,2,0)),0,VLOOKUP(125400,'잔액(신용)'!$E$5:$F$1005,2,0))</f>
        <v>0</v>
      </c>
      <c r="E149" s="580">
        <f>IF(ISERROR(VLOOKUP(125500,'잔액(신용전기)'!$B$5:$C$1005,2,0)),0,VLOOKUP(125500,'잔액(신용전기)'!$B$5:$C$1005,2,0))+IF(ISERROR(VLOOKUP(125500,'잔액(신용전기)'!$E$5:$F$1005,2,0)),0,VLOOKUP(125500,'잔액(신용전기)'!$E$5:$F$1005,2,0))+IF(ISERROR(VLOOKUP(120500,'잔액(신용전기)'!$B$5:$C$1005,2,0)),0,VLOOKUP(120500,'잔액(신용전기)'!$B$5:$C$1005,2,0))+IF(ISERROR(VLOOKUP(120500,'잔액(신용전기)'!$E$5:$F$1005,2,0)),0,VLOOKUP(120500,'잔액(신용전기)'!$E$5:$F$1005,2,0))</f>
        <v>0</v>
      </c>
      <c r="F149" s="123"/>
      <c r="G149" s="124"/>
      <c r="H149" s="125"/>
      <c r="I149" s="633"/>
      <c r="J149" s="634"/>
    </row>
    <row r="150" spans="1:10" ht="14.25" customHeight="1">
      <c r="A150" s="404">
        <v>15</v>
      </c>
      <c r="B150" s="90" t="s">
        <v>49</v>
      </c>
      <c r="C150" s="127">
        <v>125600</v>
      </c>
      <c r="D150" s="579">
        <f>IF(ISERROR(VLOOKUP(C150,'잔액(신용)'!$B$5:$C$1005,2,0)),0,VLOOKUP(C150,'잔액(신용)'!$B$5:$C$1005,2,0))+IF(ISERROR(VLOOKUP(C150,'잔액(신용)'!$E$5:$F$1005,2,0)),0,VLOOKUP(C150,'잔액(신용)'!$E$5:$F$1005,2,0))</f>
        <v>0</v>
      </c>
      <c r="E150" s="580">
        <f>IF(ISERROR(VLOOKUP(C150,'잔액(신용전기)'!$B$5:$C$1005,2,0)),0,VLOOKUP(C150,'잔액(신용전기)'!$B$5:$C$1005,2,0))+IF(ISERROR(VLOOKUP(C150,'잔액(신용전기)'!$E$5:$F$1005,2,0)),0,VLOOKUP(C150,'잔액(신용전기)'!$E$5:$F$1005,2,0))</f>
        <v>0</v>
      </c>
      <c r="F150" s="123"/>
      <c r="G150" s="124"/>
      <c r="H150" s="125"/>
      <c r="I150" s="633"/>
      <c r="J150" s="634"/>
    </row>
    <row r="151" spans="1:10" ht="15" customHeight="1">
      <c r="A151" s="404">
        <v>16</v>
      </c>
      <c r="B151" s="90" t="s">
        <v>428</v>
      </c>
      <c r="C151" s="80">
        <v>125200</v>
      </c>
      <c r="D151" s="579">
        <f>IF(ISERROR(VLOOKUP(C151,'잔액(신용)'!$B$5:$C$1005,2,0)),0,VLOOKUP(C151,'잔액(신용)'!$B$5:$C$1005,2,0))+IF(ISERROR(VLOOKUP(C151,'잔액(신용)'!$E$5:$F$1005,2,0)),0,VLOOKUP(C151,'잔액(신용)'!$E$5:$F$1005,2,0))</f>
        <v>60791</v>
      </c>
      <c r="E151" s="580">
        <f>IF(ISERROR(VLOOKUP(C151,'잔액(신용전기)'!$B$5:$C$1005,2,0)),0,VLOOKUP(C151,'잔액(신용전기)'!$B$5:$C$1005,2,0))+IF(ISERROR(VLOOKUP(C151,'잔액(신용전기)'!$E$5:$F$1005,2,0)),0,VLOOKUP(C151,'잔액(신용전기)'!$E$5:$F$1005,2,0))</f>
        <v>149837</v>
      </c>
      <c r="F151" s="123"/>
      <c r="G151" s="124"/>
      <c r="H151" s="125"/>
      <c r="I151" s="633"/>
      <c r="J151" s="634"/>
    </row>
    <row r="152" spans="1:10" ht="14.25" customHeight="1">
      <c r="A152" s="403"/>
      <c r="B152" s="56" t="s">
        <v>32</v>
      </c>
      <c r="C152" s="128"/>
      <c r="D152" s="581"/>
      <c r="E152" s="580"/>
      <c r="F152" s="123"/>
      <c r="G152" s="124"/>
      <c r="H152" s="125"/>
      <c r="I152" s="633"/>
      <c r="J152" s="634"/>
    </row>
    <row r="153" spans="1:10" ht="14.25" customHeight="1">
      <c r="A153" s="409"/>
      <c r="B153" s="258" t="s">
        <v>57</v>
      </c>
      <c r="C153" s="255">
        <v>146621</v>
      </c>
      <c r="D153" s="579">
        <f>IF(ISERROR(VLOOKUP(C153,'잔액(신용)'!$B$5:$C$1005,2,0)),0,VLOOKUP(C153,'잔액(신용)'!$B$5:$C$1005,2,0))+IF(ISERROR(VLOOKUP(C153,'잔액(신용)'!$E$5:$F$1005,2,0)),0,VLOOKUP(C153,'잔액(신용)'!$E$5:$F$1005,2,0))</f>
        <v>0</v>
      </c>
      <c r="E153" s="580">
        <f>IF(ISERROR(VLOOKUP(C153,'잔액(신용전기)'!$B$5:$C$1005,2,0)),0,VLOOKUP(C153,'잔액(신용전기)'!$B$5:$C$1005,2,0))+IF(ISERROR(VLOOKUP(C153,'잔액(신용전기)'!$E$5:$F$1005,2,0)),0,VLOOKUP(C153,'잔액(신용전기)'!$E$5:$F$1005,2,0))</f>
        <v>0</v>
      </c>
      <c r="F153" s="123"/>
      <c r="G153" s="124"/>
      <c r="H153" s="125"/>
      <c r="I153" s="633"/>
      <c r="J153" s="634"/>
    </row>
    <row r="154" spans="1:10" ht="14.25" customHeight="1">
      <c r="A154" s="404">
        <v>17</v>
      </c>
      <c r="B154" s="90" t="s">
        <v>96</v>
      </c>
      <c r="C154" s="80">
        <v>125700</v>
      </c>
      <c r="D154" s="579">
        <f>IF(ISERROR(VLOOKUP(C154,'잔액(신용)'!$B$5:$C$1005,2,0)),0,VLOOKUP(C154,'잔액(신용)'!$B$5:$C$1005,2,0))+IF(ISERROR(VLOOKUP(C154,'잔액(신용)'!$E$5:$F$1005,2,0)),0,VLOOKUP(C154,'잔액(신용)'!$E$5:$F$1005,2,0))</f>
        <v>10900</v>
      </c>
      <c r="E154" s="580">
        <f>IF(ISERROR(VLOOKUP(C154,'잔액(신용전기)'!$B$5:$C$1005,2,0)),0,VLOOKUP(C154,'잔액(신용전기)'!$B$5:$C$1005,2,0))+IF(ISERROR(VLOOKUP(C154,'잔액(신용전기)'!$E$5:$F$1005,2,0)),0,VLOOKUP(C154,'잔액(신용전기)'!$E$5:$F$1005,2,0))</f>
        <v>10900</v>
      </c>
      <c r="F154" s="123"/>
      <c r="G154" s="124"/>
      <c r="H154" s="125"/>
      <c r="I154" s="633"/>
      <c r="J154" s="634"/>
    </row>
    <row r="155" spans="1:10" ht="14.25" customHeight="1">
      <c r="A155" s="404">
        <v>18</v>
      </c>
      <c r="B155" s="90" t="s">
        <v>20</v>
      </c>
      <c r="C155" s="80">
        <v>125800</v>
      </c>
      <c r="D155" s="579">
        <f>IF(ISERROR(VLOOKUP(C155,'잔액(신용)'!$B$5:$C$1005,2,0)),0,VLOOKUP(C155,'잔액(신용)'!$B$5:$C$1005,2,0))+IF(ISERROR(VLOOKUP(C155,'잔액(신용)'!$E$5:$F$1005,2,0)),0,VLOOKUP(C155,'잔액(신용)'!$E$5:$F$1005,2,0))</f>
        <v>0</v>
      </c>
      <c r="E155" s="580">
        <f>IF(ISERROR(VLOOKUP(C155,'잔액(신용전기)'!$B$5:$C$1005,2,0)),0,VLOOKUP(C155,'잔액(신용전기)'!$B$5:$C$1005,2,0))+IF(ISERROR(VLOOKUP(C155,'잔액(신용전기)'!$E$5:$F$1005,2,0)),0,VLOOKUP(C155,'잔액(신용전기)'!$E$5:$F$1005,2,0))</f>
        <v>0</v>
      </c>
      <c r="F155" s="123"/>
      <c r="G155" s="124"/>
      <c r="H155" s="125"/>
      <c r="I155" s="633"/>
      <c r="J155" s="634"/>
    </row>
    <row r="156" spans="1:10" ht="14.25" customHeight="1">
      <c r="A156" s="334" t="s">
        <v>33</v>
      </c>
      <c r="B156" s="1" t="s">
        <v>26</v>
      </c>
      <c r="C156" s="75"/>
      <c r="D156" s="601">
        <f>IF(((IF(ISERROR(VLOOKUP(127800,'잔액(신용)'!$B$5:$C$1005,2,0)),0,VLOOKUP(127800,'잔액(신용)'!$B$5:$C$1005,2,0))+IF(ISERROR(VLOOKUP(127800,'잔액(신용)'!$E$5:$F$1005,2,0)),0,VLOOKUP(127800,'잔액(신용)'!$E$5:$F$1005,2,0)))-(IF(ISERROR(VLOOKUP(147800,'잔액(신용)'!$B$5:$C$1005,2,0)),0,VLOOKUP(147800,'잔액(신용)'!$B$5:$C$1005,2,0))+IF(ISERROR(VLOOKUP(147800,'잔액(신용)'!$E$5:$F$1005,2,0)),0,VLOOKUP(147800,'잔액(신용)'!$E$5:$F$1005,2,0))))&gt;=0,(IF(ISERROR(VLOOKUP(127800,'잔액(신용)'!$B$5:$C$1005,2,0)),0,VLOOKUP(127800,'잔액(신용)'!$B$5:$C$1005,2,0))+IF(ISERROR(VLOOKUP(127800,'잔액(신용)'!$E$5:$F$1005,2,0)),0,VLOOKUP(127800,'잔액(신용)'!$E$5:$F$1005,2,0)))-(IF(ISERROR(VLOOKUP(147800,'잔액(신용)'!$B$5:$C$1005,2,0)),0,VLOOKUP(147800,'잔액(신용)'!$B$5:$C$1005,2,0))+IF(ISERROR(VLOOKUP(147800,'잔액(신용)'!$E$5:$F$1005,2,0)),0,VLOOKUP(147800,'잔액(신용)'!$E$5:$F$1005,2,0))),0)</f>
        <v>1983518</v>
      </c>
      <c r="E156" s="602">
        <f>IF(((IF(ISERROR(VLOOKUP(127800,'잔액(신용전기)'!$B$5:$C$1005,2,0)),0,VLOOKUP(127800,'잔액(신용전기)'!$B$5:$C$1005,2,0))+IF(ISERROR(VLOOKUP(127800,'잔액(신용전기)'!$E$5:$F$1005,2,0)),0,VLOOKUP(127800,'잔액(신용전기)'!$E$5:$F$1005,2,0)))-(IF(ISERROR(VLOOKUP(147800,'잔액(신용전기)'!$B$5:$C$1005,2,0)),0,VLOOKUP(147800,'잔액(신용전기)'!$B$5:$C$1005,2,0))+IF(ISERROR(VLOOKUP(147800,'잔액(신용전기)'!$E$5:$F$1005,2,0)),0,VLOOKUP(147800,'잔액(신용전기)'!$E$5:$F$1005,2,0))))&gt;=0,(IF(ISERROR(VLOOKUP(127800,'잔액(신용전기)'!$B$5:$C$1005,2,0)),0,VLOOKUP(127800,'잔액(신용전기)'!$B$5:$C$1005,2,0))+IF(ISERROR(VLOOKUP(127800,'잔액(신용전기)'!$E$5:$F$1005,2,0)),0,VLOOKUP(127800,'잔액(신용전기)'!$E$5:$F$1005,2,0)))-(IF(ISERROR(VLOOKUP(147800,'잔액(신용전기)'!$B$5:$C$1005,2,0)),0,VLOOKUP(147800,'잔액(신용전기)'!$B$5:$C$1005,2,0))+IF(ISERROR(VLOOKUP(147800,'잔액(신용전기)'!$E$5:$F$1005,2,0)),0,VLOOKUP(147800,'잔액(신용전기)'!$E$5:$F$1005,2,0))),0)</f>
        <v>3844914</v>
      </c>
      <c r="F156" s="123"/>
      <c r="G156" s="124"/>
      <c r="H156" s="125"/>
      <c r="I156" s="633"/>
      <c r="J156" s="634"/>
    </row>
    <row r="157" spans="1:10" ht="14.25" customHeight="1">
      <c r="A157" s="398" t="s">
        <v>34</v>
      </c>
      <c r="B157" s="129" t="s">
        <v>28</v>
      </c>
      <c r="C157" s="130"/>
      <c r="D157" s="603">
        <f>'3.일반(FP)'!D120</f>
        <v>8032386</v>
      </c>
      <c r="E157" s="604">
        <f>'3.일반(FP)'!E120</f>
        <v>7629611</v>
      </c>
      <c r="F157" s="131"/>
      <c r="G157" s="132"/>
      <c r="H157" s="133"/>
      <c r="I157" s="635"/>
      <c r="J157" s="636"/>
    </row>
    <row r="158" spans="1:10" ht="14.25" customHeight="1" thickBot="1">
      <c r="A158" s="925" t="s">
        <v>22</v>
      </c>
      <c r="B158" s="926"/>
      <c r="C158" s="410"/>
      <c r="D158" s="605">
        <f>SUM(D8,D20,D30,D42,D55,D56,D97,D131,D156,D157)</f>
        <v>197637033</v>
      </c>
      <c r="E158" s="606">
        <f>SUM(E8,E20,E30,E42,E55,E56,E97,E131,E156,E157)</f>
        <v>185616300</v>
      </c>
      <c r="F158" s="915" t="s">
        <v>17</v>
      </c>
      <c r="G158" s="916"/>
      <c r="H158" s="411"/>
      <c r="I158" s="637">
        <f>SUM(I58,I92)</f>
        <v>197637033</v>
      </c>
      <c r="J158" s="638">
        <f>SUM(J58,J92)</f>
        <v>185616300</v>
      </c>
    </row>
    <row r="159" spans="1:10">
      <c r="A159" s="20" t="s">
        <v>87</v>
      </c>
      <c r="B159" s="21"/>
      <c r="D159" s="516">
        <f>SUM(D8,D20,D30,D42,D55,D56,D97,D131,D156)</f>
        <v>189604647</v>
      </c>
      <c r="E159" s="22">
        <f>SUM(E8,E20,E30,E42,E55,E56,E97,E131,E156)</f>
        <v>177986689</v>
      </c>
      <c r="F159" s="21"/>
      <c r="G159" s="21"/>
      <c r="I159" s="21"/>
    </row>
    <row r="160" spans="1:10">
      <c r="A160" s="21"/>
      <c r="B160" s="21"/>
      <c r="D160" s="516">
        <f>SUM(I8,I24,I31,I56)</f>
        <v>184038245</v>
      </c>
      <c r="E160" s="22">
        <f>SUM(J8,J24,J31,J56)</f>
        <v>172581163</v>
      </c>
      <c r="F160" s="21"/>
      <c r="G160" s="23"/>
      <c r="I160" s="24" t="s">
        <v>414</v>
      </c>
      <c r="J160" s="219">
        <f>D158-I158</f>
        <v>0</v>
      </c>
    </row>
    <row r="161" spans="1:10" ht="24">
      <c r="A161" s="21"/>
      <c r="B161" s="25" t="s">
        <v>450</v>
      </c>
      <c r="C161" s="134"/>
      <c r="D161" s="517">
        <f>D159-D160</f>
        <v>5566402</v>
      </c>
      <c r="E161" s="26">
        <f>E159-E160</f>
        <v>5405526</v>
      </c>
      <c r="F161" s="21"/>
      <c r="G161" s="23"/>
      <c r="I161" s="24">
        <f>D158-I158</f>
        <v>0</v>
      </c>
    </row>
    <row r="162" spans="1:10">
      <c r="D162" s="518"/>
    </row>
    <row r="163" spans="1:10">
      <c r="D163" s="518"/>
    </row>
    <row r="164" spans="1:10">
      <c r="D164" s="518"/>
      <c r="J164" s="219">
        <f>E158-J158</f>
        <v>0</v>
      </c>
    </row>
    <row r="165" spans="1:10">
      <c r="B165" s="222" t="s">
        <v>936</v>
      </c>
      <c r="D165" s="519">
        <f>D158-D156-D157</f>
        <v>187621129</v>
      </c>
      <c r="E165" s="219">
        <f>E158-E156-E157</f>
        <v>174141775</v>
      </c>
    </row>
    <row r="174" spans="1:10">
      <c r="D174" s="289"/>
    </row>
  </sheetData>
  <mergeCells count="16">
    <mergeCell ref="F6:G6"/>
    <mergeCell ref="F7:G7"/>
    <mergeCell ref="F158:G158"/>
    <mergeCell ref="A1:J1"/>
    <mergeCell ref="A2:J2"/>
    <mergeCell ref="A3:J3"/>
    <mergeCell ref="A7:B7"/>
    <mergeCell ref="A6:B6"/>
    <mergeCell ref="F58:G58"/>
    <mergeCell ref="A158:B158"/>
    <mergeCell ref="F73:G73"/>
    <mergeCell ref="F59:G59"/>
    <mergeCell ref="F79:G79"/>
    <mergeCell ref="F92:G92"/>
    <mergeCell ref="F70:G70"/>
    <mergeCell ref="F65:G65"/>
  </mergeCells>
  <phoneticPr fontId="2" type="noConversion"/>
  <pageMargins left="0.43307086614173229" right="0.43307086614173229" top="0.59055118110236227" bottom="0.51181102362204722" header="0.51181102362204722" footer="0.55118110236220474"/>
  <pageSetup paperSize="9" scale="6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3">
    <tabColor indexed="12"/>
  </sheetPr>
  <dimension ref="A1:L173"/>
  <sheetViews>
    <sheetView showGridLines="0" showZeros="0" view="pageBreakPreview" zoomScaleNormal="100" zoomScaleSheetLayoutView="100" workbookViewId="0">
      <pane ySplit="6" topLeftCell="A113" activePane="bottomLeft" state="frozen"/>
      <selection activeCell="P10" sqref="P10:V10"/>
      <selection pane="bottomLeft" activeCell="D49" sqref="D49"/>
    </sheetView>
  </sheetViews>
  <sheetFormatPr defaultColWidth="11.33203125" defaultRowHeight="12"/>
  <cols>
    <col min="1" max="1" width="4" style="4" customWidth="1"/>
    <col min="2" max="2" width="27.83203125" style="4" customWidth="1"/>
    <col min="3" max="3" width="9.33203125" style="73" hidden="1" customWidth="1"/>
    <col min="4" max="4" width="21.6640625" style="4" customWidth="1"/>
    <col min="5" max="5" width="22.33203125" style="4" customWidth="1"/>
    <col min="6" max="6" width="4" style="4" customWidth="1"/>
    <col min="7" max="7" width="27.83203125" style="4" customWidth="1"/>
    <col min="8" max="8" width="9.33203125" style="74" hidden="1" customWidth="1"/>
    <col min="9" max="9" width="22.5" style="4" customWidth="1"/>
    <col min="10" max="10" width="21.5" style="4" customWidth="1"/>
    <col min="11" max="12" width="19.6640625" style="4" customWidth="1"/>
    <col min="13" max="16384" width="11.33203125" style="4"/>
  </cols>
  <sheetData>
    <row r="1" spans="1:10" ht="31.5">
      <c r="A1" s="917" t="s">
        <v>48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0" ht="15" customHeight="1">
      <c r="A2" s="919" t="str">
        <f>"제 ( "&amp;자료입력!F13&amp;" )기 "&amp;YEAR(자료입력!C13)&amp;"년 "&amp;MONTH(자료입력!C13)&amp;"월 "&amp;DAY(자료입력!C13)&amp;"일 현재"</f>
        <v>제 ( 49 )기 2014년 6월 30일 현재</v>
      </c>
      <c r="B2" s="919"/>
      <c r="C2" s="919"/>
      <c r="D2" s="919"/>
      <c r="E2" s="919"/>
      <c r="F2" s="919"/>
      <c r="G2" s="919"/>
      <c r="H2" s="919"/>
      <c r="I2" s="919"/>
      <c r="J2" s="919"/>
    </row>
    <row r="3" spans="1:10" ht="15" customHeight="1">
      <c r="A3" s="919" t="str">
        <f>"제 ( "&amp;자료입력!F15&amp;" )기 "&amp;YEAR(자료입력!C15)&amp;"년 "&amp;MONTH(자료입력!C15)&amp;"월 "&amp;DAY(자료입력!C15)&amp;"일 현재"</f>
        <v>제 ( 48 )기 2013년 6월 30일 현재</v>
      </c>
      <c r="B3" s="919"/>
      <c r="C3" s="919"/>
      <c r="D3" s="919"/>
      <c r="E3" s="919"/>
      <c r="F3" s="919"/>
      <c r="G3" s="919"/>
      <c r="H3" s="919"/>
      <c r="I3" s="919"/>
      <c r="J3" s="919"/>
    </row>
    <row r="4" spans="1:10" ht="15" customHeight="1" thickBot="1">
      <c r="A4" s="31" t="s">
        <v>856</v>
      </c>
      <c r="J4" s="222" t="s">
        <v>10</v>
      </c>
    </row>
    <row r="5" spans="1:10" ht="15.75" customHeight="1">
      <c r="A5" s="911" t="s">
        <v>19</v>
      </c>
      <c r="B5" s="912"/>
      <c r="C5" s="383"/>
      <c r="D5" s="330" t="str">
        <f>'1.통합(FP)'!C6</f>
        <v>제 49 (당)기</v>
      </c>
      <c r="E5" s="331" t="str">
        <f>'1.통합(FP)'!D6</f>
        <v>제 48 (전)기</v>
      </c>
      <c r="F5" s="914" t="s">
        <v>417</v>
      </c>
      <c r="G5" s="941"/>
      <c r="H5" s="384"/>
      <c r="I5" s="330" t="str">
        <f>D5</f>
        <v>제 49 (당)기</v>
      </c>
      <c r="J5" s="332" t="str">
        <f>E5</f>
        <v>제 48 (전)기</v>
      </c>
    </row>
    <row r="6" spans="1:10" ht="15.75" customHeight="1">
      <c r="A6" s="908" t="s">
        <v>418</v>
      </c>
      <c r="B6" s="906"/>
      <c r="C6" s="135"/>
      <c r="D6" s="51" t="s">
        <v>654</v>
      </c>
      <c r="E6" s="319" t="s">
        <v>654</v>
      </c>
      <c r="F6" s="905" t="s">
        <v>418</v>
      </c>
      <c r="G6" s="906"/>
      <c r="H6" s="136"/>
      <c r="I6" s="51" t="s">
        <v>654</v>
      </c>
      <c r="J6" s="333" t="s">
        <v>654</v>
      </c>
    </row>
    <row r="7" spans="1:10" ht="15.75" customHeight="1">
      <c r="A7" s="334" t="s">
        <v>420</v>
      </c>
      <c r="B7" s="1" t="s">
        <v>259</v>
      </c>
      <c r="C7" s="77"/>
      <c r="D7" s="523">
        <f>SUM(D8,D38,D52)</f>
        <v>13842625</v>
      </c>
      <c r="E7" s="524">
        <f>SUM(E8,E38,E52)</f>
        <v>15097461</v>
      </c>
      <c r="F7" s="9" t="s">
        <v>857</v>
      </c>
      <c r="G7" s="8" t="s">
        <v>260</v>
      </c>
      <c r="H7" s="78"/>
      <c r="I7" s="523">
        <f>SUM(I8:I14,I16:I27)-SUM(I15)</f>
        <v>12316931</v>
      </c>
      <c r="J7" s="663">
        <f>SUM(J8:J14,J16:J27)-SUM(J15)</f>
        <v>11627568</v>
      </c>
    </row>
    <row r="8" spans="1:10" ht="15.75" customHeight="1">
      <c r="A8" s="385" t="s">
        <v>858</v>
      </c>
      <c r="B8" s="137" t="s">
        <v>262</v>
      </c>
      <c r="C8" s="88"/>
      <c r="D8" s="639">
        <f>SUM(D9:D12,D15,D17,D19:D24,D26,D28,D30:D31,D34:D35)-SUM(D13:D14,D16,D18,D25,D27,D29,D32:D33,D36,D37)</f>
        <v>12518556</v>
      </c>
      <c r="E8" s="640">
        <f>SUM(E9:E12,E15,E17,E19:E24,E26,E28,E30:E31,E34:E35)-SUM(E13:E14,E16,E18,E25,E27,E29,E32:E33,E36,E37)</f>
        <v>13932123</v>
      </c>
      <c r="F8" s="138">
        <v>1</v>
      </c>
      <c r="G8" s="82" t="s">
        <v>304</v>
      </c>
      <c r="H8" s="87">
        <v>231000</v>
      </c>
      <c r="I8" s="664">
        <f>IF(ISERROR(VLOOKUP(H8,'잔액(일반)'!$B$5:$C$1005,2,0)),0,VLOOKUP(H8,'잔액(일반)'!$B$5:$C$1005,2,0))+IF(ISERROR(VLOOKUP(H8,'잔액(일반)'!$E$5:$F$1005,2,0)),0,VLOOKUP(H8,'잔액(일반)'!$E$5:$F$1005,2,0))</f>
        <v>382292</v>
      </c>
      <c r="J8" s="665">
        <f>IF(ISERROR(VLOOKUP(H8,'잔액(일반전기)'!$B$5:$C$1005,2,0)),0,VLOOKUP(H8,'잔액(일반전기)'!$B$5:$C$1005,2,0))+IF(ISERROR(VLOOKUP(H8,'잔액(일반전기)'!$E$5:$F$1005,2,0)),0,VLOOKUP(H8,'잔액(일반전기)'!$E$5:$F$1005,2,0))</f>
        <v>375301</v>
      </c>
    </row>
    <row r="9" spans="1:10" ht="15.75" customHeight="1">
      <c r="A9" s="386">
        <v>1</v>
      </c>
      <c r="B9" s="79" t="s">
        <v>303</v>
      </c>
      <c r="C9" s="139">
        <v>210200</v>
      </c>
      <c r="D9" s="641">
        <f>IF(ISERROR(VLOOKUP(C9,'잔액(일반)'!$B$5:$C$1005,2,0)),0,VLOOKUP(C9,'잔액(일반)'!$B$5:$C$1005,2,0))+IF(ISERROR(VLOOKUP(C9,'잔액(일반)'!$E$5:$F$1005,2,0)),0,VLOOKUP(C9,'잔액(일반)'!$E$5:$F$1005,2,0))</f>
        <v>0</v>
      </c>
      <c r="E9" s="642">
        <f>IF(ISERROR(VLOOKUP(C9,'잔액(일반전기)'!$B$5:$C$1005,2,0)),0,VLOOKUP(C9,'잔액(일반전기)'!$B$5:$C$1005,2,0))+IF(ISERROR(VLOOKUP(C9,'잔액(일반전기)'!$E$5:$F$1005,2,0)),0,VLOOKUP(C9,'잔액(일반전기)'!$E$5:$F$1005,2,0))</f>
        <v>0</v>
      </c>
      <c r="F9" s="140">
        <v>2</v>
      </c>
      <c r="G9" s="86" t="s">
        <v>305</v>
      </c>
      <c r="H9" s="87">
        <v>231100</v>
      </c>
      <c r="I9" s="647">
        <f>IF(ISERROR(VLOOKUP(H9,'잔액(일반)'!$B$5:$C$1005,2,0)),0,VLOOKUP(H9,'잔액(일반)'!$B$5:$C$1005,2,0))+IF(ISERROR(VLOOKUP(H9,'잔액(일반)'!$E$5:$F$1005,2,0)),0,VLOOKUP(H9,'잔액(일반)'!$E$5:$F$1005,2,0))</f>
        <v>3597</v>
      </c>
      <c r="J9" s="666">
        <f>IF(ISERROR(VLOOKUP(H9,'잔액(일반전기)'!$B$5:$C$1005,2,0)),0,VLOOKUP(H9,'잔액(일반전기)'!$B$5:$C$1005,2,0))+IF(ISERROR(VLOOKUP(H9,'잔액(일반전기)'!$E$5:$F$1005,2,0)),0,VLOOKUP(H9,'잔액(일반전기)'!$E$5:$F$1005,2,0))</f>
        <v>9055</v>
      </c>
    </row>
    <row r="10" spans="1:10" ht="15.75" customHeight="1">
      <c r="A10" s="336">
        <v>2</v>
      </c>
      <c r="B10" s="84" t="s">
        <v>263</v>
      </c>
      <c r="C10" s="80">
        <v>210500</v>
      </c>
      <c r="D10" s="643">
        <f>IF(ISERROR(VLOOKUP(C10,'잔액(일반)'!$B$5:$C$1005,2,0)),0,VLOOKUP(C10,'잔액(일반)'!$B$5:$C$1005,2,0))+IF(ISERROR(VLOOKUP(C10,'잔액(일반)'!$E$5:$F$1005,2,0)),0,VLOOKUP(C10,'잔액(일반)'!$E$5:$F$1005,2,0))</f>
        <v>0</v>
      </c>
      <c r="E10" s="644">
        <f>IF(ISERROR(VLOOKUP(C10,'잔액(일반전기)'!$B$5:$C$1005,2,0)),0,VLOOKUP(C10,'잔액(일반전기)'!$B$5:$C$1005,2,0))+IF(ISERROR(VLOOKUP(C10,'잔액(일반전기)'!$E$5:$F$1005,2,0)),0,VLOOKUP(C10,'잔액(일반전기)'!$E$5:$F$1005,2,0))</f>
        <v>0</v>
      </c>
      <c r="F10" s="140">
        <v>3</v>
      </c>
      <c r="G10" s="86" t="s">
        <v>307</v>
      </c>
      <c r="H10" s="87">
        <v>232000</v>
      </c>
      <c r="I10" s="647">
        <f>IF(ISERROR(VLOOKUP(H10,'잔액(일반)'!$B$5:$C$1005,2,0)),0,VLOOKUP(H10,'잔액(일반)'!$B$5:$C$1005,2,0))+IF(ISERROR(VLOOKUP(H10,'잔액(일반)'!$E$5:$F$1005,2,0)),0,VLOOKUP(H10,'잔액(일반)'!$E$5:$F$1005,2,0))</f>
        <v>2216742</v>
      </c>
      <c r="J10" s="666">
        <f>IF(ISERROR(VLOOKUP(H10,'잔액(일반전기)'!$B$5:$C$1005,2,0)),0,VLOOKUP(H10,'잔액(일반전기)'!$B$5:$C$1005,2,0))+IF(ISERROR(VLOOKUP(H10,'잔액(일반전기)'!$E$5:$F$1005,2,0)),0,VLOOKUP(H10,'잔액(일반전기)'!$E$5:$F$1005,2,0))</f>
        <v>1167311</v>
      </c>
    </row>
    <row r="11" spans="1:10" ht="15.75" customHeight="1">
      <c r="A11" s="336">
        <v>3</v>
      </c>
      <c r="B11" s="84" t="s">
        <v>799</v>
      </c>
      <c r="C11" s="80">
        <v>210600</v>
      </c>
      <c r="D11" s="643">
        <f>IF(ISERROR(VLOOKUP(C11,'잔액(일반)'!$B$5:$C$1005,2,0)),0,VLOOKUP(C11,'잔액(일반)'!$B$5:$C$1005,2,0))+IF(ISERROR(VLOOKUP(C11,'잔액(일반)'!$E$5:$F$1005,2,0)),0,VLOOKUP(C11,'잔액(일반)'!$E$5:$F$1005,2,0))</f>
        <v>0</v>
      </c>
      <c r="E11" s="644">
        <f>IF(ISERROR(VLOOKUP(C11,'잔액(일반전기)'!$B$5:$C$1005,2,0)),0,VLOOKUP(C11,'잔액(일반전기)'!$B$5:$C$1005,2,0))+IF(ISERROR(VLOOKUP(C11,'잔액(일반전기)'!$E$5:$F$1005,2,0)),0,VLOOKUP(C11,'잔액(일반전기)'!$E$5:$F$1005,2,0))</f>
        <v>0</v>
      </c>
      <c r="F11" s="140">
        <v>4</v>
      </c>
      <c r="G11" s="86" t="s">
        <v>264</v>
      </c>
      <c r="H11" s="87">
        <v>232100</v>
      </c>
      <c r="I11" s="647">
        <f>IF(ISERROR(VLOOKUP(H11,'잔액(일반)'!$B$5:$C$1005,2,0)),0,VLOOKUP(H11,'잔액(일반)'!$B$5:$C$1005,2,0))+IF(ISERROR(VLOOKUP(H11,'잔액(일반)'!$E$5:$F$1005,2,0)),0,VLOOKUP(H11,'잔액(일반)'!$E$5:$F$1005,2,0))</f>
        <v>0</v>
      </c>
      <c r="J11" s="666">
        <f>IF(ISERROR(VLOOKUP(H11,'잔액(일반전기)'!$B$5:$C$1005,2,0)),0,VLOOKUP(H11,'잔액(일반전기)'!$B$5:$C$1005,2,0))+IF(ISERROR(VLOOKUP(H11,'잔액(일반전기)'!$E$5:$F$1005,2,0)),0,VLOOKUP(H11,'잔액(일반전기)'!$E$5:$F$1005,2,0))</f>
        <v>0</v>
      </c>
    </row>
    <row r="12" spans="1:10" ht="15.75" customHeight="1">
      <c r="A12" s="336">
        <v>4</v>
      </c>
      <c r="B12" s="84" t="s">
        <v>306</v>
      </c>
      <c r="C12" s="80">
        <v>210700</v>
      </c>
      <c r="D12" s="643">
        <f>IF(ISERROR(VLOOKUP(C12,'잔액(일반)'!$B$5:$C$1005,2,0)),0,VLOOKUP(C12,'잔액(일반)'!$B$5:$C$1005,2,0))+IF(ISERROR(VLOOKUP(C12,'잔액(일반)'!$E$5:$F$1005,2,0)),0,VLOOKUP(C12,'잔액(일반)'!$E$5:$F$1005,2,0))</f>
        <v>6506476</v>
      </c>
      <c r="E12" s="644">
        <f>IF(ISERROR(VLOOKUP(C12,'잔액(일반전기)'!$B$5:$C$1005,2,0)),0,VLOOKUP(C12,'잔액(일반전기)'!$B$5:$C$1005,2,0))+IF(ISERROR(VLOOKUP(C12,'잔액(일반전기)'!$E$5:$F$1005,2,0)),0,VLOOKUP(C12,'잔액(일반전기)'!$E$5:$F$1005,2,0))</f>
        <v>7257946</v>
      </c>
      <c r="F12" s="140">
        <v>5</v>
      </c>
      <c r="G12" s="86" t="s">
        <v>310</v>
      </c>
      <c r="H12" s="87">
        <v>232200</v>
      </c>
      <c r="I12" s="647">
        <f>IF(ISERROR(VLOOKUP(H12,'잔액(일반)'!$B$5:$C$1005,2,0)),0,VLOOKUP(H12,'잔액(일반)'!$B$5:$C$1005,2,0))+IF(ISERROR(VLOOKUP(H12,'잔액(일반)'!$E$5:$F$1005,2,0)),0,VLOOKUP(H12,'잔액(일반)'!$E$5:$F$1005,2,0))</f>
        <v>13045</v>
      </c>
      <c r="J12" s="666">
        <v>18726</v>
      </c>
    </row>
    <row r="13" spans="1:10" ht="15.75" customHeight="1">
      <c r="A13" s="336"/>
      <c r="B13" s="56" t="s">
        <v>308</v>
      </c>
      <c r="C13" s="141">
        <v>244101</v>
      </c>
      <c r="D13" s="643">
        <f>IF(ISERROR(VLOOKUP(C13,'잔액(일반)'!$B$5:$C$1005,2,0)),0,VLOOKUP(C13,'잔액(일반)'!$B$5:$C$1005,2,0))+IF(ISERROR(VLOOKUP(C13,'잔액(일반)'!$E$5:$F$1005,2,0)),0,VLOOKUP(C13,'잔액(일반)'!$E$5:$F$1005,2,0))</f>
        <v>470457</v>
      </c>
      <c r="E13" s="644">
        <f>IF(ISERROR(VLOOKUP(C13,'잔액(일반전기)'!$B$5:$C$1005,2,0)),0,VLOOKUP(C13,'잔액(일반전기)'!$B$5:$C$1005,2,0))+IF(ISERROR(VLOOKUP(C13,'잔액(일반전기)'!$E$5:$F$1005,2,0)),0,VLOOKUP(C13,'잔액(일반전기)'!$E$5:$F$1005,2,0))</f>
        <v>206183</v>
      </c>
      <c r="F13" s="140">
        <v>6</v>
      </c>
      <c r="G13" s="86" t="s">
        <v>311</v>
      </c>
      <c r="H13" s="87">
        <v>232500</v>
      </c>
      <c r="I13" s="647">
        <f>IF(ISERROR(VLOOKUP(H13,'잔액(일반)'!$B$5:$C$1005,2,0)),0,VLOOKUP(H13,'잔액(일반)'!$B$5:$C$1005,2,0))+IF(ISERROR(VLOOKUP(H13,'잔액(일반)'!$E$5:$F$1005,2,0)),0,VLOOKUP(H13,'잔액(일반)'!$E$5:$F$1005,2,0))</f>
        <v>45056</v>
      </c>
      <c r="J13" s="666">
        <f>IF(ISERROR(VLOOKUP(H13,'잔액(일반전기)'!$B$5:$C$1005,2,0)),0,VLOOKUP(H13,'잔액(일반전기)'!$B$5:$C$1005,2,0))+IF(ISERROR(VLOOKUP(H13,'잔액(일반전기)'!$E$5:$F$1005,2,0)),0,VLOOKUP(H13,'잔액(일반전기)'!$E$5:$F$1005,2,0))</f>
        <v>51599</v>
      </c>
    </row>
    <row r="14" spans="1:10" ht="15.75" customHeight="1">
      <c r="A14" s="336"/>
      <c r="B14" s="56" t="s">
        <v>622</v>
      </c>
      <c r="C14" s="141">
        <v>244402</v>
      </c>
      <c r="D14" s="643">
        <f>IF(ISERROR(VLOOKUP(C14,'잔액(일반)'!$B$5:$C$1005,2,0)),0,VLOOKUP(C14,'잔액(일반)'!$B$5:$C$1005,2,0))+IF(ISERROR(VLOOKUP(C14,'잔액(일반)'!$E$5:$F$1005,2,0)),0,VLOOKUP(C14,'잔액(일반)'!$E$5:$F$1005,2,0))</f>
        <v>0</v>
      </c>
      <c r="E14" s="644">
        <f>IF(ISERROR(VLOOKUP(C14,'잔액(일반전기)'!$B$5:$C$1005,2,0)),0,VLOOKUP(C14,'잔액(일반전기)'!$B$5:$C$1005,2,0))+IF(ISERROR(VLOOKUP(C14,'잔액(일반전기)'!$E$5:$F$1005,2,0)),0,VLOOKUP(C14,'잔액(일반전기)'!$E$5:$F$1005,2,0))</f>
        <v>0</v>
      </c>
      <c r="F14" s="140">
        <v>7</v>
      </c>
      <c r="G14" s="86" t="s">
        <v>313</v>
      </c>
      <c r="H14" s="87">
        <v>233000</v>
      </c>
      <c r="I14" s="647">
        <f>IF(ISERROR(VLOOKUP(H14,'잔액(일반)'!$B$5:$C$1005,2,0)),0,VLOOKUP(H14,'잔액(일반)'!$B$5:$C$1005,2,0))+IF(ISERROR(VLOOKUP(H14,'잔액(일반)'!$E$5:$F$1005,2,0)),0,VLOOKUP(H14,'잔액(일반)'!$E$5:$F$1005,2,0))</f>
        <v>7980000</v>
      </c>
      <c r="J14" s="666">
        <f>IF(ISERROR(VLOOKUP(H14,'잔액(일반전기)'!$B$5:$C$1005,2,0)),0,VLOOKUP(H14,'잔액(일반전기)'!$B$5:$C$1005,2,0))+IF(ISERROR(VLOOKUP(H14,'잔액(일반전기)'!$E$5:$F$1005,2,0)),0,VLOOKUP(H14,'잔액(일반전기)'!$E$5:$F$1005,2,0))</f>
        <v>7970000</v>
      </c>
    </row>
    <row r="15" spans="1:10" ht="15.75" customHeight="1">
      <c r="A15" s="336">
        <v>5</v>
      </c>
      <c r="B15" s="84" t="s">
        <v>314</v>
      </c>
      <c r="C15" s="80">
        <v>210800</v>
      </c>
      <c r="D15" s="643">
        <f>IF(ISERROR(VLOOKUP(C15,'잔액(일반)'!$B$5:$C$1005,2,0)),0,VLOOKUP(C15,'잔액(일반)'!$B$5:$C$1005,2,0))+IF(ISERROR(VLOOKUP(C15,'잔액(일반)'!$E$5:$F$1005,2,0)),0,VLOOKUP(C15,'잔액(일반)'!$E$5:$F$1005,2,0))</f>
        <v>0</v>
      </c>
      <c r="E15" s="644">
        <f>IF(ISERROR(VLOOKUP(C15,'잔액(일반전기)'!$B$5:$C$1005,2,0)),0,VLOOKUP(C15,'잔액(일반전기)'!$B$5:$C$1005,2,0))+IF(ISERROR(VLOOKUP(C15,'잔액(일반전기)'!$E$5:$F$1005,2,0)),0,VLOOKUP(C15,'잔액(일반전기)'!$E$5:$F$1005,2,0))</f>
        <v>0</v>
      </c>
      <c r="F15" s="140"/>
      <c r="G15" s="93" t="s">
        <v>459</v>
      </c>
      <c r="H15" s="83"/>
      <c r="I15" s="647">
        <f>IF(ISERROR(VLOOKUP(233021,'잔액(일반)'!$B$5:$C$1005,2,0)),0,VLOOKUP(233021,'잔액(일반)'!$B$5:$C$1005,2,0))+IF(ISERROR(VLOOKUP(233021,'잔액(일반)'!$E$5:$F$1005,2,0)),0,VLOOKUP(233021,'잔액(일반)'!$E$5:$F$1005,2,0))+IF(ISERROR(VLOOKUP(233031,'잔액(일반)'!$B$5:$C$1005,2,0)),0,VLOOKUP(233031,'잔액(일반)'!$B$5:$C$1005,2,0))+IF(ISERROR(VLOOKUP(233031,'잔액(일반)'!$E$5:$F$1005,2,0)),0,VLOOKUP(233031,'잔액(일반)'!$E$5:$F$1005,2,0))+IF(ISERROR(VLOOKUP(233036,'잔액(일반)'!$B$5:$C$1005,2,0)),0,VLOOKUP(233036,'잔액(일반)'!$B$5:$C$1005,2,0))+IF(ISERROR(VLOOKUP(233036,'잔액(일반)'!$E$5:$F$1005,2,0)),0,VLOOKUP(233036,'잔액(일반)'!$E$5:$F$1005,2,0))+IF(ISERROR(VLOOKUP(233069,'잔액(일반)'!$B$5:$C$1005,2,0)),0,VLOOKUP(233069,'잔액(일반)'!$B$5:$C$1005,2,0))+IF(ISERROR(VLOOKUP(233069,'잔액(일반)'!$E$5:$F$1005,2,0)),0,VLOOKUP(233069,'잔액(일반)'!$E$5:$F$1005,2,0))</f>
        <v>0</v>
      </c>
      <c r="J15" s="666">
        <f>IF(ISERROR(VLOOKUP(233021,'잔액(일반전기)'!$B$5:$C$1005,2,0)),0,VLOOKUP(233021,'잔액(일반전기)'!$B$5:$C$1005,2,0))+IF(ISERROR(VLOOKUP(233021,'잔액(일반전기)'!$E$5:$F$1005,2,0)),0,VLOOKUP(233021,'잔액(일반전기)'!$E$5:$F$1005,2,0))+IF(ISERROR(VLOOKUP(233031,'잔액(일반전기)'!$B$5:$C$1005,2,0)),0,VLOOKUP(233031,'잔액(일반전기)'!$B$5:$C$1005,2,0))+IF(ISERROR(VLOOKUP(233031,'잔액(일반전기)'!$E$5:$F$1005,2,0)),0,VLOOKUP(233031,'잔액(일반전기)'!$E$5:$F$1005,2,0))+IF(ISERROR(VLOOKUP(233036,'잔액(일반전기)'!$B$5:$C$1005,2,0)),0,VLOOKUP(233036,'잔액(일반전기)'!$B$5:$C$1005,2,0))+IF(ISERROR(VLOOKUP(233036,'잔액(일반전기)'!$E$5:$F$1005,2,0)),0,VLOOKUP(233036,'잔액(일반전기)'!$E$5:$F$1005,2,0))+IF(ISERROR(VLOOKUP(233069,'잔액(일반전기)'!$B$5:$C$1005,2,0)),0,VLOOKUP(233069,'잔액(일반전기)'!$B$5:$C$1005,2,0))+IF(ISERROR(VLOOKUP(233069,'잔액(일반전기)'!$E$5:$F$1005,2,0)),0,VLOOKUP(233069,'잔액(일반전기)'!$E$5:$F$1005,2,0))</f>
        <v>0</v>
      </c>
    </row>
    <row r="16" spans="1:10" ht="15.75" customHeight="1">
      <c r="A16" s="336"/>
      <c r="B16" s="56" t="s">
        <v>308</v>
      </c>
      <c r="C16" s="88"/>
      <c r="D16" s="643"/>
      <c r="E16" s="644"/>
      <c r="F16" s="140">
        <v>8</v>
      </c>
      <c r="G16" s="86" t="s">
        <v>315</v>
      </c>
      <c r="H16" s="87">
        <v>233300</v>
      </c>
      <c r="I16" s="647">
        <f>IF(ISERROR(VLOOKUP(H16,'잔액(일반)'!$B$5:$C$1005,2,0)),0,VLOOKUP(H16,'잔액(일반)'!$B$5:$C$1005,2,0))+IF(ISERROR(VLOOKUP(H16,'잔액(일반)'!$E$5:$F$1005,2,0)),0,VLOOKUP(H16,'잔액(일반)'!$E$5:$F$1005,2,0))</f>
        <v>79614</v>
      </c>
      <c r="J16" s="666">
        <f>IF(ISERROR(VLOOKUP(H16,'잔액(일반전기)'!$B$5:$C$1005,2,0)),0,VLOOKUP(H16,'잔액(일반전기)'!$B$5:$C$1005,2,0))+IF(ISERROR(VLOOKUP(H16,'잔액(일반전기)'!$E$5:$F$1005,2,0)),0,VLOOKUP(H16,'잔액(일반전기)'!$E$5:$F$1005,2,0))</f>
        <v>35337</v>
      </c>
    </row>
    <row r="17" spans="1:10" ht="15.75" customHeight="1">
      <c r="A17" s="336">
        <v>6</v>
      </c>
      <c r="B17" s="84" t="s">
        <v>316</v>
      </c>
      <c r="C17" s="80">
        <v>210900</v>
      </c>
      <c r="D17" s="643">
        <f>IF(ISERROR(VLOOKUP(C17,'잔액(일반)'!$B$5:$C$1005,2,0)),0,VLOOKUP(C17,'잔액(일반)'!$B$5:$C$1005,2,0))+IF(ISERROR(VLOOKUP(C17,'잔액(일반)'!$E$5:$F$1005,2,0)),0,VLOOKUP(C17,'잔액(일반)'!$E$5:$F$1005,2,0))</f>
        <v>6039049</v>
      </c>
      <c r="E17" s="644">
        <f>IF(ISERROR(VLOOKUP(C17,'잔액(일반전기)'!$B$5:$C$1005,2,0)),0,VLOOKUP(C17,'잔액(일반전기)'!$B$5:$C$1005,2,0))+IF(ISERROR(VLOOKUP(C17,'잔액(일반전기)'!$E$5:$F$1005,2,0)),0,VLOOKUP(C17,'잔액(일반전기)'!$E$5:$F$1005,2,0))</f>
        <v>6529657</v>
      </c>
      <c r="F17" s="140">
        <v>9</v>
      </c>
      <c r="G17" s="86" t="s">
        <v>317</v>
      </c>
      <c r="H17" s="87">
        <v>233400</v>
      </c>
      <c r="I17" s="647">
        <f>IF(ISERROR(VLOOKUP(H17,'잔액(일반)'!$B$5:$C$1005,2,0)),0,VLOOKUP(H17,'잔액(일반)'!$B$5:$C$1005,2,0))+IF(ISERROR(VLOOKUP(H17,'잔액(일반)'!$E$5:$F$1005,2,0)),0,VLOOKUP(H17,'잔액(일반)'!$E$5:$F$1005,2,0))</f>
        <v>1164085</v>
      </c>
      <c r="J17" s="666">
        <f>IF(ISERROR(VLOOKUP(H17,'잔액(일반전기)'!$B$5:$C$1005,2,0)),0,VLOOKUP(H17,'잔액(일반전기)'!$B$5:$C$1005,2,0))+IF(ISERROR(VLOOKUP(H17,'잔액(일반전기)'!$E$5:$F$1005,2,0)),0,VLOOKUP(H17,'잔액(일반전기)'!$E$5:$F$1005,2,0))</f>
        <v>1446655</v>
      </c>
    </row>
    <row r="18" spans="1:10" ht="15.75" customHeight="1">
      <c r="A18" s="336"/>
      <c r="B18" s="56" t="s">
        <v>308</v>
      </c>
      <c r="C18" s="88"/>
      <c r="D18" s="643"/>
      <c r="E18" s="644"/>
      <c r="F18" s="140">
        <v>10</v>
      </c>
      <c r="G18" s="86" t="s">
        <v>318</v>
      </c>
      <c r="H18" s="87">
        <v>233500</v>
      </c>
      <c r="I18" s="647">
        <f>IF(ISERROR(VLOOKUP(H18,'잔액(일반)'!$B$5:$C$1005,2,0)),0,VLOOKUP(H18,'잔액(일반)'!$B$5:$C$1005,2,0))+IF(ISERROR(VLOOKUP(H18,'잔액(일반)'!$E$5:$F$1005,2,0)),0,VLOOKUP(H18,'잔액(일반)'!$E$5:$F$1005,2,0))</f>
        <v>306667</v>
      </c>
      <c r="J18" s="666">
        <f>IF(ISERROR(VLOOKUP(H18,'잔액(일반전기)'!$B$5:$C$1005,2,0)),0,VLOOKUP(H18,'잔액(일반전기)'!$B$5:$C$1005,2,0))+IF(ISERROR(VLOOKUP(H18,'잔액(일반전기)'!$E$5:$F$1005,2,0)),0,VLOOKUP(H18,'잔액(일반전기)'!$E$5:$F$1005,2,0))</f>
        <v>411233</v>
      </c>
    </row>
    <row r="19" spans="1:10" ht="15.75" customHeight="1">
      <c r="A19" s="336">
        <v>7</v>
      </c>
      <c r="B19" s="84" t="s">
        <v>256</v>
      </c>
      <c r="C19" s="80">
        <v>211000</v>
      </c>
      <c r="D19" s="643">
        <f>IF(ISERROR(VLOOKUP(C19,'잔액(일반)'!$B$5:$C$1005,2,0)),0,VLOOKUP(C19,'잔액(일반)'!$B$5:$C$1005,2,0))+IF(ISERROR(VLOOKUP(C19,'잔액(일반)'!$E$5:$F$1005,2,0)),0,VLOOKUP(C19,'잔액(일반)'!$E$5:$F$1005,2,0))</f>
        <v>0</v>
      </c>
      <c r="E19" s="644">
        <f>IF(ISERROR(VLOOKUP(C19,'잔액(일반전기)'!$B$5:$C$1005,2,0)),0,VLOOKUP(C19,'잔액(일반전기)'!$B$5:$C$1005,2,0))+IF(ISERROR(VLOOKUP(C19,'잔액(일반전기)'!$E$5:$F$1005,2,0)),0,VLOOKUP(C19,'잔액(일반전기)'!$E$5:$F$1005,2,0))</f>
        <v>0</v>
      </c>
      <c r="F19" s="140">
        <v>11</v>
      </c>
      <c r="G19" s="86" t="s">
        <v>320</v>
      </c>
      <c r="H19" s="87">
        <v>233600</v>
      </c>
      <c r="I19" s="647">
        <f>IF(ISERROR(VLOOKUP(H19,'잔액(일반)'!$B$5:$C$1005,2,0)),0,VLOOKUP(H19,'잔액(일반)'!$B$5:$C$1005,2,0))+IF(ISERROR(VLOOKUP(H19,'잔액(일반)'!$E$5:$F$1005,2,0)),0,VLOOKUP(H19,'잔액(일반)'!$E$5:$F$1005,2,0))</f>
        <v>55</v>
      </c>
      <c r="J19" s="666">
        <f>IF(ISERROR(VLOOKUP(H19,'잔액(일반전기)'!$B$5:$C$1005,2,0)),0,VLOOKUP(H19,'잔액(일반전기)'!$B$5:$C$1005,2,0))+IF(ISERROR(VLOOKUP(H19,'잔액(일반전기)'!$E$5:$F$1005,2,0)),0,VLOOKUP(H19,'잔액(일반전기)'!$E$5:$F$1005,2,0))</f>
        <v>0</v>
      </c>
    </row>
    <row r="20" spans="1:10" ht="15.75" customHeight="1">
      <c r="A20" s="336">
        <v>8</v>
      </c>
      <c r="B20" s="84" t="s">
        <v>427</v>
      </c>
      <c r="C20" s="80">
        <v>211100</v>
      </c>
      <c r="D20" s="643">
        <f>IF(ISERROR(VLOOKUP(C20,'잔액(일반)'!$B$5:$C$1005,2,0)),0,VLOOKUP(C20,'잔액(일반)'!$B$5:$C$1005,2,0))+IF(ISERROR(VLOOKUP(C20,'잔액(일반)'!$E$5:$F$1005,2,0)),0,VLOOKUP(C20,'잔액(일반)'!$E$5:$F$1005,2,0))</f>
        <v>73610</v>
      </c>
      <c r="E20" s="644">
        <f>IF(ISERROR(VLOOKUP(C20,'잔액(일반전기)'!$B$5:$C$1005,2,0)),0,VLOOKUP(C20,'잔액(일반전기)'!$B$5:$C$1005,2,0))+IF(ISERROR(VLOOKUP(C20,'잔액(일반전기)'!$E$5:$F$1005,2,0)),0,VLOOKUP(C20,'잔액(일반전기)'!$E$5:$F$1005,2,0))</f>
        <v>71022</v>
      </c>
      <c r="F20" s="140">
        <v>12</v>
      </c>
      <c r="G20" s="86" t="s">
        <v>859</v>
      </c>
      <c r="H20" s="87">
        <v>232300</v>
      </c>
      <c r="I20" s="647">
        <f>IF(ISERROR(VLOOKUP(H20,'잔액(일반)'!$B$5:$C$1005,2,0)),0,VLOOKUP(H20,'잔액(일반)'!$B$5:$C$1005,2,0))+IF(ISERROR(VLOOKUP(H20,'잔액(일반)'!$E$5:$F$1005,2,0)),0,VLOOKUP(H20,'잔액(일반)'!$E$5:$F$1005,2,0))</f>
        <v>0</v>
      </c>
      <c r="J20" s="666">
        <f>IF(ISERROR(VLOOKUP(H20,'잔액(일반전기)'!$B$5:$C$1005,2,0)),0,VLOOKUP(H20,'잔액(일반전기)'!$B$5:$C$1005,2,0))+IF(ISERROR(VLOOKUP(H20,'잔액(일반전기)'!$E$5:$F$1005,2,0)),0,VLOOKUP(H20,'잔액(일반전기)'!$E$5:$F$1005,2,0))</f>
        <v>0</v>
      </c>
    </row>
    <row r="21" spans="1:10" ht="15.75" customHeight="1">
      <c r="A21" s="336">
        <v>9</v>
      </c>
      <c r="B21" s="84" t="s">
        <v>321</v>
      </c>
      <c r="C21" s="80">
        <v>211200</v>
      </c>
      <c r="D21" s="643">
        <f>IF(ISERROR(VLOOKUP(C21,'잔액(일반)'!$B$5:$C$1005,2,0)),0,VLOOKUP(C21,'잔액(일반)'!$B$5:$C$1005,2,0))+IF(ISERROR(VLOOKUP(C21,'잔액(일반)'!$E$5:$F$1005,2,0)),0,VLOOKUP(C21,'잔액(일반)'!$E$5:$F$1005,2,0))</f>
        <v>0</v>
      </c>
      <c r="E21" s="644">
        <f>IF(ISERROR(VLOOKUP(C21,'잔액(일반전기)'!$B$5:$C$1005,2,0)),0,VLOOKUP(C21,'잔액(일반전기)'!$B$5:$C$1005,2,0))+IF(ISERROR(VLOOKUP(C21,'잔액(일반전기)'!$E$5:$F$1005,2,0)),0,VLOOKUP(C21,'잔액(일반전기)'!$E$5:$F$1005,2,0))</f>
        <v>0</v>
      </c>
      <c r="F21" s="140">
        <v>13</v>
      </c>
      <c r="G21" s="86" t="s">
        <v>322</v>
      </c>
      <c r="H21" s="87">
        <v>234000</v>
      </c>
      <c r="I21" s="647">
        <f>IF(ISERROR(VLOOKUP(H21,'잔액(일반)'!$B$5:$C$1005,2,0)),0,VLOOKUP(H21,'잔액(일반)'!$B$5:$C$1005,2,0))+IF(ISERROR(VLOOKUP(H21,'잔액(일반)'!$E$5:$F$1005,2,0)),0,VLOOKUP(H21,'잔액(일반)'!$E$5:$F$1005,2,0))</f>
        <v>0</v>
      </c>
      <c r="J21" s="666">
        <f>IF(ISERROR(VLOOKUP(H21,'잔액(일반전기)'!$B$5:$C$1005,2,0)),0,VLOOKUP(H21,'잔액(일반전기)'!$B$5:$C$1005,2,0))+IF(ISERROR(VLOOKUP(H21,'잔액(일반전기)'!$E$5:$F$1005,2,0)),0,VLOOKUP(H21,'잔액(일반전기)'!$E$5:$F$1005,2,0))</f>
        <v>0</v>
      </c>
    </row>
    <row r="22" spans="1:10" ht="15.75" customHeight="1">
      <c r="A22" s="336">
        <v>10</v>
      </c>
      <c r="B22" s="84" t="s">
        <v>323</v>
      </c>
      <c r="C22" s="80">
        <v>211300</v>
      </c>
      <c r="D22" s="643">
        <f>IF(ISERROR(VLOOKUP(C22,'잔액(일반)'!$B$5:$C$1005,2,0)),0,VLOOKUP(C22,'잔액(일반)'!$B$5:$C$1005,2,0))+IF(ISERROR(VLOOKUP(C22,'잔액(일반)'!$E$5:$F$1005,2,0)),0,VLOOKUP(C22,'잔액(일반)'!$E$5:$F$1005,2,0))</f>
        <v>165830</v>
      </c>
      <c r="E22" s="644">
        <f>IF(ISERROR(VLOOKUP(C22,'잔액(일반전기)'!$B$5:$C$1005,2,0)),0,VLOOKUP(C22,'잔액(일반전기)'!$B$5:$C$1005,2,0))+IF(ISERROR(VLOOKUP(C22,'잔액(일반전기)'!$E$5:$F$1005,2,0)),0,VLOOKUP(C22,'잔액(일반전기)'!$E$5:$F$1005,2,0))</f>
        <v>164691</v>
      </c>
      <c r="F22" s="140">
        <v>14</v>
      </c>
      <c r="G22" s="86" t="s">
        <v>265</v>
      </c>
      <c r="H22" s="87">
        <v>234100</v>
      </c>
      <c r="I22" s="647">
        <f>IF(ISERROR(VLOOKUP(H22,'잔액(일반)'!$B$5:$C$1005,2,0)),0,VLOOKUP(H22,'잔액(일반)'!$B$5:$C$1005,2,0))+IF(ISERROR(VLOOKUP(H22,'잔액(일반)'!$E$5:$F$1005,2,0)),0,VLOOKUP(H22,'잔액(일반)'!$E$5:$F$1005,2,0))</f>
        <v>0</v>
      </c>
      <c r="J22" s="666">
        <f>IF(ISERROR(VLOOKUP(H22,'잔액(일반전기)'!$B$5:$C$1005,2,0)),0,VLOOKUP(H22,'잔액(일반전기)'!$B$5:$C$1005,2,0))+IF(ISERROR(VLOOKUP(H22,'잔액(일반전기)'!$E$5:$F$1005,2,0)),0,VLOOKUP(H22,'잔액(일반전기)'!$E$5:$F$1005,2,0))</f>
        <v>0</v>
      </c>
    </row>
    <row r="23" spans="1:10" ht="15.75" customHeight="1">
      <c r="A23" s="336">
        <v>11</v>
      </c>
      <c r="B23" s="84" t="s">
        <v>324</v>
      </c>
      <c r="C23" s="80">
        <v>211400</v>
      </c>
      <c r="D23" s="643">
        <f>IF(ISERROR(VLOOKUP(C23,'잔액(일반)'!$B$5:$C$1005,2,0)),0,VLOOKUP(C23,'잔액(일반)'!$B$5:$C$1005,2,0))+IF(ISERROR(VLOOKUP(C23,'잔액(일반)'!$E$5:$F$1005,2,0)),0,VLOOKUP(C23,'잔액(일반)'!$E$5:$F$1005,2,0))</f>
        <v>0</v>
      </c>
      <c r="E23" s="644">
        <f>IF(ISERROR(VLOOKUP(C23,'잔액(일반전기)'!$B$5:$C$1005,2,0)),0,VLOOKUP(C23,'잔액(일반전기)'!$B$5:$C$1005,2,0))+IF(ISERROR(VLOOKUP(C23,'잔액(일반전기)'!$E$5:$F$1005,2,0)),0,VLOOKUP(C23,'잔액(일반전기)'!$E$5:$F$1005,2,0))</f>
        <v>0</v>
      </c>
      <c r="F23" s="140">
        <v>15</v>
      </c>
      <c r="G23" s="86" t="s">
        <v>860</v>
      </c>
      <c r="H23" s="87">
        <v>234200</v>
      </c>
      <c r="I23" s="647">
        <f>IF(ISERROR(VLOOKUP(H23,'잔액(일반)'!$B$5:$C$1005,2,0)),0,VLOOKUP(H23,'잔액(일반)'!$B$5:$C$1005,2,0))+IF(ISERROR(VLOOKUP(H23,'잔액(일반)'!$E$5:$F$1005,2,0)),0,VLOOKUP(H23,'잔액(일반)'!$E$5:$F$1005,2,0))</f>
        <v>0</v>
      </c>
      <c r="J23" s="666">
        <f>IF(ISERROR(VLOOKUP(H23,'잔액(일반전기)'!$B$5:$C$1005,2,0)),0,VLOOKUP(H23,'잔액(일반전기)'!$B$5:$C$1005,2,0))+IF(ISERROR(VLOOKUP(H23,'잔액(일반전기)'!$E$5:$F$1005,2,0)),0,VLOOKUP(H23,'잔액(일반전기)'!$E$5:$F$1005,2,0))</f>
        <v>0</v>
      </c>
    </row>
    <row r="24" spans="1:10" ht="15.75" customHeight="1">
      <c r="A24" s="336">
        <v>12</v>
      </c>
      <c r="B24" s="84" t="s">
        <v>325</v>
      </c>
      <c r="C24" s="80">
        <v>211500</v>
      </c>
      <c r="D24" s="643">
        <f>IF(ISERROR(VLOOKUP(C24,'잔액(일반)'!$B$5:$C$1005,2,0)),0,VLOOKUP(C24,'잔액(일반)'!$B$5:$C$1005,2,0))+IF(ISERROR(VLOOKUP(C24,'잔액(일반)'!$E$5:$F$1005,2,0)),0,VLOOKUP(C24,'잔액(일반)'!$E$5:$F$1005,2,0))</f>
        <v>12300</v>
      </c>
      <c r="E24" s="644">
        <f>IF(ISERROR(VLOOKUP(C24,'잔액(일반전기)'!$B$5:$C$1005,2,0)),0,VLOOKUP(C24,'잔액(일반전기)'!$B$5:$C$1005,2,0))+IF(ISERROR(VLOOKUP(C24,'잔액(일반전기)'!$E$5:$F$1005,2,0)),0,VLOOKUP(C24,'잔액(일반전기)'!$E$5:$F$1005,2,0))</f>
        <v>26470</v>
      </c>
      <c r="F24" s="140">
        <v>16</v>
      </c>
      <c r="G24" s="86" t="s">
        <v>326</v>
      </c>
      <c r="H24" s="87">
        <v>234500</v>
      </c>
      <c r="I24" s="647">
        <f>IF(ISERROR(VLOOKUP(H24,'잔액(일반)'!$B$5:$C$1005,2,0)),0,VLOOKUP(H24,'잔액(일반)'!$B$5:$C$1005,2,0))+IF(ISERROR(VLOOKUP(H24,'잔액(일반)'!$E$5:$F$1005,2,0)),0,VLOOKUP(H24,'잔액(일반)'!$E$5:$F$1005,2,0))</f>
        <v>11015</v>
      </c>
      <c r="J24" s="666">
        <f>IF(ISERROR(VLOOKUP(H24,'잔액(일반전기)'!$B$5:$C$1005,2,0)),0,VLOOKUP(H24,'잔액(일반전기)'!$B$5:$C$1005,2,0))+IF(ISERROR(VLOOKUP(H24,'잔액(일반전기)'!$E$5:$F$1005,2,0)),0,VLOOKUP(H24,'잔액(일반전기)'!$E$5:$F$1005,2,0))</f>
        <v>14544</v>
      </c>
    </row>
    <row r="25" spans="1:10" ht="15.75" customHeight="1">
      <c r="A25" s="336"/>
      <c r="B25" s="56" t="s">
        <v>308</v>
      </c>
      <c r="C25" s="88"/>
      <c r="D25" s="643"/>
      <c r="E25" s="644"/>
      <c r="F25" s="140">
        <v>17</v>
      </c>
      <c r="G25" s="86" t="s">
        <v>327</v>
      </c>
      <c r="H25" s="87">
        <v>234600</v>
      </c>
      <c r="I25" s="647">
        <f>IF(ISERROR(VLOOKUP(H25,'잔액(일반)'!$B$5:$C$1005,2,0)),0,VLOOKUP(H25,'잔액(일반)'!$B$5:$C$1005,2,0))+IF(ISERROR(VLOOKUP(H25,'잔액(일반)'!$E$5:$F$1005,2,0)),0,VLOOKUP(H25,'잔액(일반)'!$E$5:$F$1005,2,0))</f>
        <v>0</v>
      </c>
      <c r="J25" s="666">
        <f>IF(ISERROR(VLOOKUP(H25,'잔액(일반전기)'!$B$5:$C$1005,2,0)),0,VLOOKUP(H25,'잔액(일반전기)'!$B$5:$C$1005,2,0))+IF(ISERROR(VLOOKUP(H25,'잔액(일반전기)'!$E$5:$F$1005,2,0)),0,VLOOKUP(H25,'잔액(일반전기)'!$E$5:$F$1005,2,0))</f>
        <v>0</v>
      </c>
    </row>
    <row r="26" spans="1:10" ht="15.75" customHeight="1">
      <c r="A26" s="336">
        <v>13</v>
      </c>
      <c r="B26" s="84" t="s">
        <v>328</v>
      </c>
      <c r="C26" s="80">
        <v>211700</v>
      </c>
      <c r="D26" s="643">
        <f>IF(ISERROR(VLOOKUP(C26,'잔액(일반)'!$B$5:$C$1005,2,0)),0,VLOOKUP(C26,'잔액(일반)'!$B$5:$C$1005,2,0))+IF(ISERROR(VLOOKUP(C26,'잔액(일반)'!$E$5:$F$1005,2,0)),0,VLOOKUP(C26,'잔액(일반)'!$E$5:$F$1005,2,0))</f>
        <v>0</v>
      </c>
      <c r="E26" s="644">
        <f>IF(ISERROR(VLOOKUP(C26,'잔액(일반전기)'!$B$5:$C$1005,2,0)),0,VLOOKUP(C26,'잔액(일반전기)'!$B$5:$C$1005,2,0))+IF(ISERROR(VLOOKUP(C26,'잔액(일반전기)'!$E$5:$F$1005,2,0)),0,VLOOKUP(C26,'잔액(일반전기)'!$E$5:$F$1005,2,0))</f>
        <v>0</v>
      </c>
      <c r="F26" s="140">
        <v>18</v>
      </c>
      <c r="G26" s="86" t="s">
        <v>861</v>
      </c>
      <c r="H26" s="97"/>
      <c r="I26" s="647">
        <f>IF(ISERROR(VLOOKUP(245000,'잔액(일반)'!$B$5:$C$1005,2,0)),0,VLOOKUP(245000,'잔액(일반)'!$B$5:$C$1005,2,0))+IF(ISERROR(VLOOKUP(245000,'잔액(일반)'!$E$5:$F$1005,2,0)),0,VLOOKUP(245000,'잔액(일반)'!$E$5:$F$1005,2,0))</f>
        <v>0</v>
      </c>
      <c r="J26" s="666">
        <f>IF(ISERROR(VLOOKUP(245000,'잔액(일반전기)'!$B$5:$C$1005,2,0)),0,VLOOKUP(245000,'잔액(일반전기)'!$B$5:$C$1005,2,0))+IF(ISERROR(VLOOKUP(245000,'잔액(일반전기)'!$E$5:$F$1005,2,0)),0,VLOOKUP(245000,'잔액(일반전기)'!$E$5:$F$1005,2,0))</f>
        <v>0</v>
      </c>
    </row>
    <row r="27" spans="1:10" ht="15.75" customHeight="1">
      <c r="A27" s="336"/>
      <c r="B27" s="56" t="s">
        <v>308</v>
      </c>
      <c r="C27" s="88"/>
      <c r="D27" s="643"/>
      <c r="E27" s="644"/>
      <c r="F27" s="140">
        <v>19</v>
      </c>
      <c r="G27" s="86" t="s">
        <v>862</v>
      </c>
      <c r="H27" s="97">
        <v>234700</v>
      </c>
      <c r="I27" s="647">
        <f>IF(ISERROR(VLOOKUP(H27,'잔액(일반)'!$B$5:$C$1005,2,0)),0,VLOOKUP(H27,'잔액(일반)'!$B$5:$C$1005,2,0))+IF(ISERROR(VLOOKUP(H27,'잔액(일반)'!$E$5:$F$1005,2,0)),0,VLOOKUP(H27,'잔액(일반)'!$E$5:$F$1005,2,0))+IF(ISERROR(VLOOKUP(235000,'잔액(일반)'!$B$5:$C$1005,2,0)),0,VLOOKUP(235000,'잔액(일반)'!$B$5:$C$1005,2,0))+IF(ISERROR(VLOOKUP(235000,'잔액(일반)'!$E$5:$F$1005,2,0)),0,VLOOKUP(235000,'잔액(일반)'!$E$5:$F$1005,2,0))</f>
        <v>114763</v>
      </c>
      <c r="J27" s="666">
        <f>IF(ISERROR(VLOOKUP(H27,'잔액(일반전기)'!$B$5:$C$1005,2,0)),0,VLOOKUP(H27,'잔액(일반전기)'!$B$5:$C$1005,2,0))+IF(ISERROR(VLOOKUP(H27,'잔액(일반전기)'!$E$5:$F$1005,2,0)),0,VLOOKUP(H27,'잔액(일반전기)'!$E$5:$F$1005,2,0))+IF(ISERROR(VLOOKUP(235000,'잔액(일반전기)'!$B$5:$C$1005,2,0)),0,VLOOKUP(235000,'잔액(일반전기)'!$B$5:$C$1005,2,0))+IF(ISERROR(VLOOKUP(235000,'잔액(일반전기)'!$E$5:$F$1005,2,0)),0,VLOOKUP(235000,'잔액(일반전기)'!$E$5:$F$1005,2,0))</f>
        <v>127807</v>
      </c>
    </row>
    <row r="28" spans="1:10" ht="15.75" customHeight="1">
      <c r="A28" s="336">
        <v>14</v>
      </c>
      <c r="B28" s="84" t="s">
        <v>329</v>
      </c>
      <c r="C28" s="80">
        <v>211800</v>
      </c>
      <c r="D28" s="643">
        <f>IF(ISERROR(VLOOKUP(C28,'잔액(일반)'!$B$5:$C$1005,2,0)),0,VLOOKUP(C28,'잔액(일반)'!$B$5:$C$1005,2,0))+IF(ISERROR(VLOOKUP(C28,'잔액(일반)'!$E$5:$F$1005,2,0)),0,VLOOKUP(C28,'잔액(일반)'!$E$5:$F$1005,2,0))</f>
        <v>0</v>
      </c>
      <c r="E28" s="644">
        <f>IF(ISERROR(VLOOKUP(C28,'잔액(일반전기)'!$B$5:$C$1005,2,0)),0,VLOOKUP(C28,'잔액(일반전기)'!$B$5:$C$1005,2,0))+IF(ISERROR(VLOOKUP(C28,'잔액(일반전기)'!$E$5:$F$1005,2,0)),0,VLOOKUP(C28,'잔액(일반전기)'!$E$5:$F$1005,2,0))</f>
        <v>0</v>
      </c>
      <c r="F28" s="142" t="s">
        <v>602</v>
      </c>
      <c r="G28" s="143" t="s">
        <v>267</v>
      </c>
      <c r="H28" s="83"/>
      <c r="I28" s="667">
        <f>SUM(I29:I33)</f>
        <v>0</v>
      </c>
      <c r="J28" s="668">
        <f>SUM(J29:J33)</f>
        <v>0</v>
      </c>
    </row>
    <row r="29" spans="1:10" ht="15.75" customHeight="1">
      <c r="A29" s="336"/>
      <c r="B29" s="56" t="s">
        <v>308</v>
      </c>
      <c r="C29" s="88"/>
      <c r="D29" s="643"/>
      <c r="E29" s="644"/>
      <c r="F29" s="140">
        <v>1</v>
      </c>
      <c r="G29" s="86" t="s">
        <v>268</v>
      </c>
      <c r="H29" s="87">
        <v>236100</v>
      </c>
      <c r="I29" s="643">
        <f>IF(ISERROR(VLOOKUP(H29,'잔액(일반)'!$B$5:$C$1005,2,0)),0,VLOOKUP(H29,'잔액(일반)'!$B$5:$C$1005,2,0))+IF(ISERROR(VLOOKUP(H29,'잔액(일반)'!$E$5:$F$1005,2,0)),0,VLOOKUP(H29,'잔액(일반)'!$E$5:$F$1005,2,0))</f>
        <v>0</v>
      </c>
      <c r="J29" s="669">
        <f>IF(ISERROR(VLOOKUP(H29,'잔액(일반전기)'!$B$5:$C$1005,2,0)),0,VLOOKUP(H29,'잔액(일반전기)'!$B$5:$C$1005,2,0))+IF(ISERROR(VLOOKUP(H29,'잔액(일반전기)'!$E$5:$F$1005,2,0)),0,VLOOKUP(H29,'잔액(일반전기)'!$E$5:$F$1005,2,0))</f>
        <v>0</v>
      </c>
    </row>
    <row r="30" spans="1:10" ht="15.75" customHeight="1">
      <c r="A30" s="336">
        <v>15</v>
      </c>
      <c r="B30" s="84" t="s">
        <v>863</v>
      </c>
      <c r="C30" s="80">
        <v>211900</v>
      </c>
      <c r="D30" s="643">
        <f>IF(ISERROR(VLOOKUP(C30,'잔액(일반)'!$B$5:$C$1005,2,0)),0,VLOOKUP(C30,'잔액(일반)'!$B$5:$C$1005,2,0))+IF(ISERROR(VLOOKUP(C30,'잔액(일반)'!$E$5:$F$1005,2,0)),0,VLOOKUP(C30,'잔액(일반)'!$E$5:$F$1005,2,0))</f>
        <v>0</v>
      </c>
      <c r="E30" s="644">
        <f>IF(ISERROR(VLOOKUP(C30,'잔액(일반전기)'!$B$5:$C$1005,2,0)),0,VLOOKUP(C30,'잔액(일반전기)'!$B$5:$C$1005,2,0))+IF(ISERROR(VLOOKUP(C30,'잔액(일반전기)'!$E$5:$F$1005,2,0)),0,VLOOKUP(C30,'잔액(일반전기)'!$E$5:$F$1005,2,0))</f>
        <v>0</v>
      </c>
      <c r="F30" s="140">
        <v>2</v>
      </c>
      <c r="G30" s="86" t="s">
        <v>269</v>
      </c>
      <c r="H30" s="87">
        <v>236200</v>
      </c>
      <c r="I30" s="643">
        <f>IF(ISERROR(VLOOKUP(H30,'잔액(일반)'!$B$5:$C$1005,2,0)),0,VLOOKUP(H30,'잔액(일반)'!$B$5:$C$1005,2,0))+IF(ISERROR(VLOOKUP(H30,'잔액(일반)'!$E$5:$F$1005,2,0)),0,VLOOKUP(H30,'잔액(일반)'!$E$5:$F$1005,2,0))</f>
        <v>0</v>
      </c>
      <c r="J30" s="669">
        <f>IF(ISERROR(VLOOKUP(H30,'잔액(일반전기)'!$B$5:$C$1005,2,0)),0,VLOOKUP(H30,'잔액(일반전기)'!$B$5:$C$1005,2,0))+IF(ISERROR(VLOOKUP(H30,'잔액(일반전기)'!$E$5:$F$1005,2,0)),0,VLOOKUP(H30,'잔액(일반전기)'!$E$5:$F$1005,2,0))</f>
        <v>0</v>
      </c>
    </row>
    <row r="31" spans="1:10" ht="15.75" customHeight="1">
      <c r="A31" s="336">
        <v>16</v>
      </c>
      <c r="B31" s="84" t="s">
        <v>266</v>
      </c>
      <c r="C31" s="80">
        <v>212900</v>
      </c>
      <c r="D31" s="643">
        <f>IF(ISERROR(VLOOKUP(C31,'잔액(일반)'!$B$5:$C$1005,2,0)),0,VLOOKUP(C31,'잔액(일반)'!$B$5:$C$1005,2,0))+IF(ISERROR(VLOOKUP(C31,'잔액(일반)'!$E$5:$F$1005,2,0)),0,VLOOKUP(C31,'잔액(일반)'!$E$5:$F$1005,2,0))</f>
        <v>25</v>
      </c>
      <c r="E31" s="644">
        <f>IF(ISERROR(VLOOKUP(C31,'잔액(일반전기)'!$B$5:$C$1005,2,0)),0,VLOOKUP(C31,'잔액(일반전기)'!$B$5:$C$1005,2,0))+IF(ISERROR(VLOOKUP(C31,'잔액(일반전기)'!$E$5:$F$1005,2,0)),0,VLOOKUP(C31,'잔액(일반전기)'!$E$5:$F$1005,2,0))</f>
        <v>33</v>
      </c>
      <c r="F31" s="140">
        <v>3</v>
      </c>
      <c r="G31" s="86" t="s">
        <v>86</v>
      </c>
      <c r="H31" s="87">
        <v>236300</v>
      </c>
      <c r="I31" s="643">
        <f>IF(ISERROR(VLOOKUP(H31,'잔액(일반)'!$B$5:$C$1005,2,0)),0,VLOOKUP(H31,'잔액(일반)'!$B$5:$C$1005,2,0))+IF(ISERROR(VLOOKUP(H31,'잔액(일반)'!$E$5:$F$1005,2,0)),0,VLOOKUP(H31,'잔액(일반)'!$E$5:$F$1005,2,0))</f>
        <v>0</v>
      </c>
      <c r="J31" s="669">
        <f>IF(ISERROR(VLOOKUP(H31,'잔액(일반전기)'!$B$5:$C$1005,2,0)),0,VLOOKUP(H31,'잔액(일반전기)'!$B$5:$C$1005,2,0))+IF(ISERROR(VLOOKUP(H31,'잔액(일반전기)'!$E$5:$F$1005,2,0)),0,VLOOKUP(H31,'잔액(일반전기)'!$E$5:$F$1005,2,0))</f>
        <v>0</v>
      </c>
    </row>
    <row r="32" spans="1:10" ht="15.75" customHeight="1">
      <c r="A32" s="336"/>
      <c r="B32" s="56" t="s">
        <v>308</v>
      </c>
      <c r="C32" s="141">
        <v>244121</v>
      </c>
      <c r="D32" s="643">
        <f>IF(ISERROR(VLOOKUP(C32,'잔액(일반)'!$B$5:$C$1005,2,0)),0,VLOOKUP(C32,'잔액(일반)'!$B$5:$C$1005,2,0))+IF(ISERROR(VLOOKUP(C32,'잔액(일반)'!$E$5:$F$1005,2,0)),0,VLOOKUP(C32,'잔액(일반)'!$E$5:$F$1005,2,0))</f>
        <v>3359</v>
      </c>
      <c r="E32" s="644">
        <f>IF(ISERROR(VLOOKUP(C32,'잔액(일반전기)'!$B$5:$C$1005,2,0)),0,VLOOKUP(C32,'잔액(일반전기)'!$B$5:$C$1005,2,0))+IF(ISERROR(VLOOKUP(C32,'잔액(일반전기)'!$E$5:$F$1005,2,0)),0,VLOOKUP(C32,'잔액(일반전기)'!$E$5:$F$1005,2,0))</f>
        <v>148359</v>
      </c>
      <c r="F32" s="140">
        <v>4</v>
      </c>
      <c r="G32" s="86" t="s">
        <v>271</v>
      </c>
      <c r="H32" s="87">
        <v>236400</v>
      </c>
      <c r="I32" s="643">
        <f>IF(ISERROR(VLOOKUP(H32,'잔액(일반)'!$B$5:$C$1005,2,0)),0,VLOOKUP(H32,'잔액(일반)'!$B$5:$C$1005,2,0))+IF(ISERROR(VLOOKUP(H32,'잔액(일반)'!$E$5:$F$1005,2,0)),0,VLOOKUP(H32,'잔액(일반)'!$E$5:$F$1005,2,0))</f>
        <v>0</v>
      </c>
      <c r="J32" s="669">
        <f>IF(ISERROR(VLOOKUP(H32,'잔액(일반전기)'!$B$5:$C$1005,2,0)),0,VLOOKUP(H32,'잔액(일반전기)'!$B$5:$C$1005,2,0))+IF(ISERROR(VLOOKUP(H32,'잔액(일반전기)'!$E$5:$F$1005,2,0)),0,VLOOKUP(H32,'잔액(일반전기)'!$E$5:$F$1005,2,0))</f>
        <v>0</v>
      </c>
    </row>
    <row r="33" spans="1:12" ht="15.75" customHeight="1">
      <c r="A33" s="336"/>
      <c r="B33" s="56" t="s">
        <v>622</v>
      </c>
      <c r="C33" s="141">
        <v>244411</v>
      </c>
      <c r="D33" s="643">
        <f>IF(ISERROR(VLOOKUP(C33,'잔액(일반)'!$B$5:$C$1005,2,0)),0,VLOOKUP(C33,'잔액(일반)'!$B$5:$C$1005,2,0))+IF(ISERROR(VLOOKUP(C33,'잔액(일반)'!$E$5:$F$1005,2,0)),0,VLOOKUP(C33,'잔액(일반)'!$E$5:$F$1005,2,0))</f>
        <v>0</v>
      </c>
      <c r="E33" s="644">
        <f>IF(ISERROR(VLOOKUP(C33,'잔액(일반전기)'!$B$5:$C$1005,2,0)),0,VLOOKUP(C33,'잔액(일반전기)'!$B$5:$C$1005,2,0))+IF(ISERROR(VLOOKUP(C33,'잔액(일반전기)'!$E$5:$F$1005,2,0)),0,VLOOKUP(C33,'잔액(일반전기)'!$E$5:$F$1005,2,0))</f>
        <v>0</v>
      </c>
      <c r="F33" s="140">
        <v>5</v>
      </c>
      <c r="G33" s="86" t="s">
        <v>52</v>
      </c>
      <c r="H33" s="252">
        <v>236500</v>
      </c>
      <c r="I33" s="643">
        <f>IF(ISERROR(VLOOKUP(H33,'잔액(일반)'!$B$5:$C$1005,2,0)),0,VLOOKUP(H33,'잔액(일반)'!$B$5:$C$1005,2,0))+IF(ISERROR(VLOOKUP(H33,'잔액(일반)'!$E$5:$F$1005,2,0)),0,VLOOKUP(H33,'잔액(일반)'!$E$5:$F$1005,2,0))</f>
        <v>0</v>
      </c>
      <c r="J33" s="669">
        <f>IF(ISERROR(VLOOKUP(H33,'잔액(일반전기)'!$B$5:$C$1005,2,0)),0,VLOOKUP(H33,'잔액(일반전기)'!$B$5:$C$1005,2,0))+IF(ISERROR(VLOOKUP(H33,'잔액(일반전기)'!$E$5:$F$1005,2,0)),0,VLOOKUP(H33,'잔액(일반전기)'!$E$5:$F$1005,2,0))</f>
        <v>0</v>
      </c>
    </row>
    <row r="34" spans="1:12" ht="15.75" customHeight="1">
      <c r="A34" s="336">
        <v>17</v>
      </c>
      <c r="B34" s="84" t="s">
        <v>312</v>
      </c>
      <c r="C34" s="94"/>
      <c r="D34" s="643">
        <f>IF(ISERROR(VLOOKUP(225000,'잔액(일반)'!$B$5:$C$1005,2,0)),0,VLOOKUP(225000,'잔액(일반)'!$B$5:$C$1005,2,0))+IF(ISERROR(VLOOKUP(225000,'잔액(일반)'!$E$5:$F$1005,2,0)),0,VLOOKUP(225000,'잔액(일반)'!$E$5:$F$1005,2,0))</f>
        <v>0</v>
      </c>
      <c r="E34" s="644">
        <f>IF(ISERROR(VLOOKUP(225000,'잔액(일반전기)'!$B$5:$C$1005,2,0)),0,VLOOKUP(225000,'잔액(일반전기)'!$B$5:$C$1005,2,0))+IF(ISERROR(VLOOKUP(225000,'잔액(일반전기)'!$E$5:$F$1005,2,0)),0,VLOOKUP(225000,'잔액(일반전기)'!$E$5:$F$1005,2,0))</f>
        <v>0</v>
      </c>
      <c r="F34" s="142" t="s">
        <v>422</v>
      </c>
      <c r="G34" s="143" t="s">
        <v>273</v>
      </c>
      <c r="H34" s="83"/>
      <c r="I34" s="667">
        <f>SUM(I35:I37)</f>
        <v>0</v>
      </c>
      <c r="J34" s="668">
        <f>SUM(J35:J37)</f>
        <v>0</v>
      </c>
    </row>
    <row r="35" spans="1:12" ht="15.75" customHeight="1">
      <c r="A35" s="336">
        <v>18</v>
      </c>
      <c r="B35" s="84" t="s">
        <v>428</v>
      </c>
      <c r="C35" s="80">
        <v>211600</v>
      </c>
      <c r="D35" s="643">
        <f>IF(ISERROR(VLOOKUP(C35,'잔액(일반)'!$B$5:$C$1005,2,0)),0,VLOOKUP(C35,'잔액(일반)'!$B$5:$C$1005,2,0))+IF(ISERROR(VLOOKUP(C35,'잔액(일반)'!$E$5:$F$1005,2,0)),0,VLOOKUP(C35,'잔액(일반)'!$E$5:$F$1005,2,0))</f>
        <v>195082</v>
      </c>
      <c r="E35" s="644">
        <f>IF(ISERROR(VLOOKUP(C35,'잔액(일반전기)'!$B$5:$C$1005,2,0)),0,VLOOKUP(C35,'잔액(일반전기)'!$B$5:$C$1005,2,0))+IF(ISERROR(VLOOKUP(C35,'잔액(일반전기)'!$E$5:$F$1005,2,0)),0,VLOOKUP(C35,'잔액(일반전기)'!$E$5:$F$1005,2,0))</f>
        <v>236846</v>
      </c>
      <c r="F35" s="140">
        <v>1</v>
      </c>
      <c r="G35" s="86" t="s">
        <v>274</v>
      </c>
      <c r="H35" s="87">
        <v>237100</v>
      </c>
      <c r="I35" s="647">
        <f>IF(ISERROR(VLOOKUP(H35,'잔액(일반)'!$B$5:$C$1005,2,0)),0,VLOOKUP(H35,'잔액(일반)'!$B$5:$C$1005,2,0))+IF(ISERROR(VLOOKUP(H35,'잔액(일반)'!$E$5:$F$1005,2,0)),0,VLOOKUP(H35,'잔액(일반)'!$E$5:$F$1005,2,0))</f>
        <v>0</v>
      </c>
      <c r="J35" s="666">
        <f>IF(ISERROR(VLOOKUP(H35,'잔액(일반전기)'!$B$5:$C$1005,2,0)),0,VLOOKUP(H35,'잔액(일반전기)'!$B$5:$C$1005,2,0))+IF(ISERROR(VLOOKUP(H35,'잔액(일반전기)'!$E$5:$F$1005,2,0)),0,VLOOKUP(H35,'잔액(일반전기)'!$E$5:$F$1005,2,0))</f>
        <v>0</v>
      </c>
    </row>
    <row r="36" spans="1:12" ht="15.75" customHeight="1">
      <c r="A36" s="336"/>
      <c r="B36" s="56" t="s">
        <v>60</v>
      </c>
      <c r="C36" s="80">
        <v>244651</v>
      </c>
      <c r="D36" s="643">
        <f>IF(ISERROR(VLOOKUP(C36,'잔액(일반)'!$B$5:$C$1005,2,0)),0,VLOOKUP(C36,'잔액(일반)'!$B$5:$C$1005,2,0))+IF(ISERROR(VLOOKUP(C36,'잔액(일반)'!$E$5:$F$1005,2,0)),0,VLOOKUP(C36,'잔액(일반)'!$E$5:$F$1005,2,0))</f>
        <v>0</v>
      </c>
      <c r="E36" s="644">
        <f>IF(ISERROR(VLOOKUP(C36,'잔액(일반전기)'!$B$5:$C$1005,2,0)),0,VLOOKUP(C36,'잔액(일반전기)'!$B$5:$C$1005,2,0))+IF(ISERROR(VLOOKUP(C36,'잔액(일반전기)'!$E$5:$F$1005,2,0)),0,VLOOKUP(C36,'잔액(일반전기)'!$E$5:$F$1005,2,0))</f>
        <v>0</v>
      </c>
      <c r="F36" s="140">
        <v>2</v>
      </c>
      <c r="G36" s="86" t="s">
        <v>618</v>
      </c>
      <c r="H36" s="87">
        <v>237200</v>
      </c>
      <c r="I36" s="647">
        <f>IF(ISERROR(VLOOKUP(H36,'잔액(일반)'!$B$5:$C$1005,2,0)),0,VLOOKUP(H36,'잔액(일반)'!$B$5:$C$1005,2,0))+IF(ISERROR(VLOOKUP(H36,'잔액(일반)'!$E$5:$F$1005,2,0)),0,VLOOKUP(H36,'잔액(일반)'!$E$5:$F$1005,2,0))</f>
        <v>0</v>
      </c>
      <c r="J36" s="666">
        <f>IF(ISERROR(VLOOKUP(H36,'잔액(일반전기)'!$B$5:$C$1005,2,0)),0,VLOOKUP(H36,'잔액(일반전기)'!$B$5:$C$1005,2,0))+IF(ISERROR(VLOOKUP(H36,'잔액(일반전기)'!$E$5:$F$1005,2,0)),0,VLOOKUP(H36,'잔액(일반전기)'!$E$5:$F$1005,2,0))</f>
        <v>0</v>
      </c>
    </row>
    <row r="37" spans="1:12" ht="15.75" customHeight="1">
      <c r="A37" s="336"/>
      <c r="B37" s="56" t="s">
        <v>308</v>
      </c>
      <c r="C37" s="88"/>
      <c r="D37" s="643"/>
      <c r="E37" s="644"/>
      <c r="F37" s="148">
        <v>3</v>
      </c>
      <c r="G37" s="95" t="s">
        <v>704</v>
      </c>
      <c r="H37" s="87">
        <v>237300</v>
      </c>
      <c r="I37" s="647">
        <f>IF(ISERROR(VLOOKUP(H37,'잔액(일반)'!$B$5:$C$1005,2,0)),0,VLOOKUP(H37,'잔액(일반)'!$B$5:$C$1005,2,0))+IF(ISERROR(VLOOKUP(H37,'잔액(일반)'!$E$5:$F$1005,2,0)),0,VLOOKUP(H37,'잔액(일반)'!$E$5:$F$1005,2,0))</f>
        <v>0</v>
      </c>
      <c r="J37" s="666">
        <f>IF(ISERROR(VLOOKUP(H37,'잔액(일반전기)'!$B$5:$C$1005,2,0)),0,VLOOKUP(H37,'잔액(일반전기)'!$B$5:$C$1005,2,0))+IF(ISERROR(VLOOKUP(H37,'잔액(일반전기)'!$E$5:$F$1005,2,0)),0,VLOOKUP(H37,'잔액(일반전기)'!$E$5:$F$1005,2,0))</f>
        <v>0</v>
      </c>
    </row>
    <row r="38" spans="1:12" ht="15.75" customHeight="1">
      <c r="A38" s="387" t="s">
        <v>865</v>
      </c>
      <c r="B38" s="145" t="s">
        <v>309</v>
      </c>
      <c r="C38" s="88"/>
      <c r="D38" s="645">
        <f>SUM(D39,D41,D43,D45:D46,D48:D50)-SUM(D40,D42,D44,D47,D51)</f>
        <v>820757</v>
      </c>
      <c r="E38" s="646">
        <f>SUM(E39,E41,E43,E45:E46,E48:E50)-SUM(E40,E42,E44,E47,E51)</f>
        <v>784596</v>
      </c>
      <c r="F38" s="144" t="s">
        <v>424</v>
      </c>
      <c r="G38" s="143" t="s">
        <v>864</v>
      </c>
      <c r="H38" s="83"/>
      <c r="I38" s="667">
        <f>SUM(I39,I42:I49,I52:I55)-SUM(I40:I41,I50:I51)</f>
        <v>3465085</v>
      </c>
      <c r="J38" s="668">
        <f>SUM(J39,J42:J49,J52:J55)-SUM(J40:J41,J50:J51)</f>
        <v>3995364</v>
      </c>
    </row>
    <row r="39" spans="1:12" ht="15.75" customHeight="1">
      <c r="A39" s="336">
        <v>1</v>
      </c>
      <c r="B39" s="84" t="s">
        <v>272</v>
      </c>
      <c r="C39" s="80">
        <v>213100</v>
      </c>
      <c r="D39" s="643">
        <f>IF(ISERROR(VLOOKUP(C39,'잔액(일반)'!$B$5:$C$1005,2,0)),0,VLOOKUP(C39,'잔액(일반)'!$B$5:$C$1005,2,0))+IF(ISERROR(VLOOKUP(C39,'잔액(일반)'!$E$5:$F$1005,2,0)),0,VLOOKUP(C39,'잔액(일반)'!$E$5:$F$1005,2,0))</f>
        <v>757726</v>
      </c>
      <c r="E39" s="644">
        <f>IF(ISERROR(VLOOKUP(C39,'잔액(일반전기)'!$B$5:$C$1005,2,0)),0,VLOOKUP(C39,'잔액(일반전기)'!$B$5:$C$1005,2,0))+IF(ISERROR(VLOOKUP(C39,'잔액(일반전기)'!$E$5:$F$1005,2,0)),0,VLOOKUP(C39,'잔액(일반전기)'!$E$5:$F$1005,2,0))</f>
        <v>693991</v>
      </c>
      <c r="F39" s="140">
        <v>1</v>
      </c>
      <c r="G39" s="86" t="s">
        <v>278</v>
      </c>
      <c r="H39" s="87">
        <v>241000</v>
      </c>
      <c r="I39" s="647">
        <f>IF(ISERROR(VLOOKUP(H39,'잔액(일반)'!$B$5:$C$1005,2,0)),0,VLOOKUP(H39,'잔액(일반)'!$B$5:$C$1005,2,0))+IF(ISERROR(VLOOKUP(H39,'잔액(일반)'!$E$5:$F$1005,2,0)),0,VLOOKUP(H39,'잔액(일반)'!$E$5:$F$1005,2,0))</f>
        <v>3020610</v>
      </c>
      <c r="J39" s="666">
        <f>IF(ISERROR(VLOOKUP(H39,'잔액(일반전기)'!$B$5:$C$1005,2,0)),0,VLOOKUP(H39,'잔액(일반전기)'!$B$5:$C$1005,2,0))+IF(ISERROR(VLOOKUP(H39,'잔액(일반전기)'!$E$5:$F$1005,2,0)),0,VLOOKUP(H39,'잔액(일반전기)'!$E$5:$F$1005,2,0))</f>
        <v>3822450</v>
      </c>
      <c r="K39" s="240">
        <f>IF(ISERROR(VLOOKUP(244702,'잔액(일반전기)'!$E$5:$F$1005,2,0)),0,VLOOKUP(244702,'잔액(일반전기)'!$E$5:$F$1005,2,0))+IF(ISERROR(VLOOKUP(244703,'잔액(일반전기)'!$E$5:$F$1005,2,0)),0,VLOOKUP(244703,'잔액(일반전기)'!$E$5:$F$1005,2,0))+IF(ISERROR(VLOOKUP(244704,'잔액(일반전기)'!$E$5:$F$1005,2,0)),0,VLOOKUP(244704,'잔액(일반전기)'!$E$5:$F$1005,2,0))+IF(ISERROR(VLOOKUP(244705,'잔액(일반전기)'!$E$5:$F$1005,2,0)),0,VLOOKUP(244705,'잔액(일반전기)'!$E$5:$F$1005,2,0))+IF(ISERROR(VLOOKUP(244706,'잔액(일반전기)'!$E$5:$F$1005,2,0)),0,VLOOKUP(244706,'잔액(일반전기)'!$E$5:$F$1005,2,0))+IF(ISERROR(VLOOKUP(244707,'잔액(일반전기)'!$E$5:$F$1005,2,0)),0,VLOOKUP(244707,'잔액(일반전기)'!$E$5:$F$1005,2,0))+IF(ISERROR(VLOOKUP(244708,'잔액(일반전기)'!$E$5:$F$1005,2,0)),0,VLOOKUP(244708,'잔액(일반전기)'!$E$5:$F$1005,2,0))+IF(ISERROR(VLOOKUP(244720,'잔액(일반전기)'!$E$5:$F$1005,2,0)),0,VLOOKUP(244720,'잔액(일반전기)'!$E$5:$F$1005,2,0))+IF(ISERROR(VLOOKUP(244730,'잔액(일반전기)'!$E$5:$F$1005,2,0)),0,VLOOKUP(244730,'잔액(일반전기)'!$E$5:$F$1005,2,0))</f>
        <v>0</v>
      </c>
      <c r="L39" s="240">
        <f>IF(ISERROR(VLOOKUP(244709,'잔액(일반전기)'!$E$5:$F$1005,2,0)),0,VLOOKUP(244709,'잔액(일반전기)'!$E$5:$F$1005,2,0))+IF(ISERROR(VLOOKUP(244710,'잔액(일반전기)'!$E$5:$F$1005,2,0)),0,VLOOKUP(244710,'잔액(일반전기)'!$E$5:$F$1005,2,0))</f>
        <v>0</v>
      </c>
    </row>
    <row r="40" spans="1:12" ht="15.75" customHeight="1">
      <c r="A40" s="336"/>
      <c r="B40" s="68" t="s">
        <v>867</v>
      </c>
      <c r="C40" s="146"/>
      <c r="D40" s="643">
        <f>IF(ISERROR(VLOOKUP(244710,'잔액(일반)'!$E$5:$F$1005,2,0)),0,VLOOKUP(244710,'잔액(일반)'!$E$5:$F$1005,2,0))+IF(ISERROR(VLOOKUP(244703,'잔액(일반)'!$E$5:$F$1005,2,0)),0,VLOOKUP(244703,'잔액(일반)'!$E$5:$F$1005,2,0))+IF(ISERROR(VLOOKUP(244704,'잔액(일반)'!$E$5:$F$1005,2,0)),0,VLOOKUP(244704,'잔액(일반)'!$E$5:$F$1005,2,0))+IF(ISERROR(VLOOKUP(244705,'잔액(일반)'!$E$5:$F$1005,2,0)),0,VLOOKUP(244705,'잔액(일반)'!$E$5:$F$1005,2,0))+IF(ISERROR(VLOOKUP(244706,'잔액(일반)'!$E$5:$F$1005,2,0)),0,VLOOKUP(244706,'잔액(일반)'!$E$5:$F$1005,2,0))+IF(ISERROR(VLOOKUP(244707,'잔액(일반)'!$E$5:$F$1005,2,0)),0,VLOOKUP(244707,'잔액(일반)'!$E$5:$F$1005,2,0))+IF(ISERROR(VLOOKUP(244708,'잔액(일반)'!$E$5:$F$1005,2,0)),0,VLOOKUP(244708,'잔액(일반)'!$E$5:$F$1005,2,0))+IF(ISERROR(VLOOKUP(244720,'잔액(일반)'!$E$5:$F$1005,2,0)),0,VLOOKUP(244720,'잔액(일반)'!$E$5:$F$1005,2,0))+IF(ISERROR(VLOOKUP(244730,'잔액(일반)'!$E$5:$F$1005,2,0)),0,VLOOKUP(244730,'잔액(일반)'!$E$5:$F$1005,2,0))+IF(ISERROR(VLOOKUP(244709,'잔액(일반)'!$E$5:$F$1005,2,0)),0,VLOOKUP(244709,'잔액(일반)'!$E$5:$F$1005,2,0))</f>
        <v>0</v>
      </c>
      <c r="E40" s="644">
        <f>K39+L39</f>
        <v>0</v>
      </c>
      <c r="F40" s="138"/>
      <c r="G40" s="93" t="s">
        <v>866</v>
      </c>
      <c r="H40" s="83"/>
      <c r="I40" s="647">
        <f>IF(ISERROR(VLOOKUP(241004,'잔액(일반)'!$E$5:$F$1005,2,0)),0,VLOOKUP(241004,'잔액(일반)'!$E$5:$F$1005,2,0))+IF(ISERROR(VLOOKUP(241009,'잔액(일반)'!$E$5:$F$1005,2,0)),0,VLOOKUP(241009,'잔액(일반)'!$E$5:$F$1005,2,0))+IF(ISERROR(VLOOKUP(241014,'잔액(일반)'!$E$5:$F$1005,2,0)),0,VLOOKUP(241014,'잔액(일반)'!$E$5:$F$1005,2,0))+IF(ISERROR(VLOOKUP(241019,'잔액(일반)'!$E$5:$F$1005,2,0)),0,VLOOKUP(241019,'잔액(일반)'!$E$5:$F$1005,2,0))+IF(ISERROR(VLOOKUP(241039,'잔액(일반)'!$E$5:$F$1005,2,0)),0,VLOOKUP(241039,'잔액(일반)'!$E$5:$F$1005,2,0))+IF(ISERROR(VLOOKUP(241044,'잔액(일반)'!$E$5:$F$1005,2,0)),0,VLOOKUP(241044,'잔액(일반)'!$E$5:$F$1005,2,0))+IF(ISERROR(VLOOKUP(241049,'잔액(일반)'!$E$5:$F$1005,2,0)),0,VLOOKUP(241049,'잔액(일반)'!$E$5:$F$1005,2,0))+IF(ISERROR(VLOOKUP(241053,'잔액(일반)'!$E$5:$F$1005,2,0)),0,VLOOKUP(241053,'잔액(일반)'!$E$5:$F$1005,2,0))+IF(ISERROR(VLOOKUP(241034,'잔액(일반)'!$E$5:$F$1005,2,0)),0,VLOOKUP(241034,'잔액(일반)'!$E$5:$F$1005,2,0))</f>
        <v>0</v>
      </c>
      <c r="J40" s="666">
        <f>IF(ISERROR(VLOOKUP(241004,'잔액(일반전기)'!$E$5:$F$1005,2,0)),0,VLOOKUP(241004,'잔액(일반전기)'!$E$5:$F$1005,2,0))+IF(ISERROR(VLOOKUP(241009,'잔액(일반전기)'!$E$5:$F$1005,2,0)),0,VLOOKUP(241009,'잔액(일반전기)'!$E$5:$F$1005,2,0))+IF(ISERROR(VLOOKUP(241014,'잔액(일반전기)'!$E$5:$F$1005,2,0)),0,VLOOKUP(241014,'잔액(일반전기)'!$E$5:$F$1005,2,0))+IF(ISERROR(VLOOKUP(241019,'잔액(일반전기)'!$E$5:$F$1005,2,0)),0,VLOOKUP(241019,'잔액(일반전기)'!$E$5:$F$1005,2,0))+IF(ISERROR(VLOOKUP(241039,'잔액(일반전기)'!$E$5:$F$1005,2,0)),0,VLOOKUP(241039,'잔액(일반전기)'!$E$5:$F$1005,2,0))+IF(ISERROR(VLOOKUP(241044,'잔액(일반전기)'!$E$5:$F$1005,2,0)),0,VLOOKUP(241044,'잔액(일반전기)'!$E$5:$F$1005,2,0))+IF(ISERROR(VLOOKUP(241049,'잔액(일반전기)'!$E$5:$F$1005,2,0)),0,VLOOKUP(241049,'잔액(일반전기)'!$E$5:$F$1005,2,0))+IF(ISERROR(VLOOKUP(241053,'잔액(일반전기)'!$E$5:$F$1005,2,0)),0,VLOOKUP(241053,'잔액(일반전기)'!$E$5:$F$1005,2,0))+IF(ISERROR(VLOOKUP(241034,'잔액(일반전기)'!$E$5:$F$1005,2,0)),0,VLOOKUP(241034,'잔액(일반전기)'!$E$5:$F$1005,2,0))</f>
        <v>0</v>
      </c>
    </row>
    <row r="41" spans="1:12" ht="15.75" customHeight="1">
      <c r="A41" s="336">
        <v>2</v>
      </c>
      <c r="B41" s="84" t="s">
        <v>296</v>
      </c>
      <c r="C41" s="80">
        <v>214500</v>
      </c>
      <c r="D41" s="647">
        <f>IF(ISERROR(VLOOKUP(C41,'잔액(일반)'!$B$5:$C$1005,2,0)),0,VLOOKUP(C41,'잔액(일반)'!$B$5:$C$1005,2,0))+IF(ISERROR(VLOOKUP(C41,'잔액(일반)'!$E$5:$F$1005,2,0)),0,VLOOKUP(C41,'잔액(일반)'!$E$5:$F$1005,2,0))</f>
        <v>0</v>
      </c>
      <c r="E41" s="648">
        <f>IF(ISERROR(VLOOKUP(C41,'잔액(일반전기)'!$B$5:$C$1005,2,0)),0,VLOOKUP(C41,'잔액(일반전기)'!$B$5:$C$1005,2,0))+IF(ISERROR(VLOOKUP(C41,'잔액(일반전기)'!$E$5:$F$1005,2,0)),0,VLOOKUP(C41,'잔액(일반전기)'!$E$5:$F$1005,2,0))</f>
        <v>0</v>
      </c>
      <c r="F41" s="140"/>
      <c r="G41" s="93" t="s">
        <v>622</v>
      </c>
      <c r="H41" s="87">
        <v>224400</v>
      </c>
      <c r="I41" s="647">
        <f>IF(ISERROR(VLOOKUP(H41,'잔액(일반)'!$B$5:$C$1005,2,0)),0,VLOOKUP(H41,'잔액(일반)'!$B$5:$C$1005,2,0))+IF(ISERROR(VLOOKUP(H41,'잔액(일반)'!$E$5:$F$1005,2,0)),0,VLOOKUP(H41,'잔액(일반)'!$E$5:$F$1005,2,0))</f>
        <v>0</v>
      </c>
      <c r="J41" s="666">
        <f>IF(ISERROR(VLOOKUP(H41,'잔액(일반전기)'!$B$5:$C$1005,2,0)),0,VLOOKUP(H41,'잔액(일반전기)'!$B$5:$C$1005,2,0))+IF(ISERROR(VLOOKUP(H41,'잔액(일반전기)'!$E$5:$F$1005,2,0)),0,VLOOKUP(H41,'잔액(일반전기)'!$E$5:$F$1005,2,0))</f>
        <v>0</v>
      </c>
    </row>
    <row r="42" spans="1:12" ht="15.75" customHeight="1">
      <c r="A42" s="336"/>
      <c r="B42" s="68" t="s">
        <v>868</v>
      </c>
      <c r="C42" s="147">
        <v>244740</v>
      </c>
      <c r="D42" s="647">
        <f>IF(ISERROR(VLOOKUP(C42,'잔액(일반)'!$B$5:$C$1005,2,0)),0,VLOOKUP(C42,'잔액(일반)'!$B$5:$C$1005,2,0))+IF(ISERROR(VLOOKUP(C42,'잔액(일반)'!$E$5:$F$1005,2,0)),0,VLOOKUP(C42,'잔액(일반)'!$E$5:$F$1005,2,0))</f>
        <v>0</v>
      </c>
      <c r="E42" s="648">
        <f>IF(ISERROR(VLOOKUP(C42,'잔액(일반전기)'!$B$5:$C$1005,2,0)),0,VLOOKUP(C42,'잔액(일반전기)'!$B$5:$C$1005,2,0))+IF(ISERROR(VLOOKUP(C42,'잔액(일반전기)'!$E$5:$F$1005,2,0)),0,VLOOKUP(C42,'잔액(일반전기)'!$E$5:$F$1005,2,0))</f>
        <v>0</v>
      </c>
      <c r="F42" s="140">
        <v>2</v>
      </c>
      <c r="G42" s="86" t="s">
        <v>623</v>
      </c>
      <c r="H42" s="87">
        <v>241100</v>
      </c>
      <c r="I42" s="647">
        <f>IF(ISERROR(VLOOKUP(H42,'잔액(일반)'!$B$5:$C$1005,2,0)),0,VLOOKUP(H42,'잔액(일반)'!$B$5:$C$1005,2,0))+IF(ISERROR(VLOOKUP(H42,'잔액(일반)'!$E$5:$F$1005,2,0)),0,VLOOKUP(H42,'잔액(일반)'!$E$5:$F$1005,2,0))</f>
        <v>0</v>
      </c>
      <c r="J42" s="666">
        <f>IF(ISERROR(VLOOKUP(H42,'잔액(일반전기)'!$B$5:$C$1005,2,0)),0,VLOOKUP(H42,'잔액(일반전기)'!$B$5:$C$1005,2,0))+IF(ISERROR(VLOOKUP(H42,'잔액(일반전기)'!$E$5:$F$1005,2,0)),0,VLOOKUP(H42,'잔액(일반전기)'!$E$5:$F$1005,2,0))</f>
        <v>0</v>
      </c>
    </row>
    <row r="43" spans="1:12" ht="15.75" customHeight="1">
      <c r="A43" s="336">
        <v>3</v>
      </c>
      <c r="B43" s="84" t="s">
        <v>275</v>
      </c>
      <c r="C43" s="80">
        <v>214600</v>
      </c>
      <c r="D43" s="643">
        <f>IF(ISERROR(VLOOKUP(C43,'잔액(일반)'!$B$5:$C$1005,2,0)),0,VLOOKUP(C43,'잔액(일반)'!$B$5:$C$1005,2,0))+IF(ISERROR(VLOOKUP(C43,'잔액(일반)'!$E$5:$F$1005,2,0)),0,VLOOKUP(C43,'잔액(일반)'!$E$5:$F$1005,2,0))</f>
        <v>17651</v>
      </c>
      <c r="E43" s="644">
        <f>IF(ISERROR(VLOOKUP(C43,'잔액(일반전기)'!$B$5:$C$1005,2,0)),0,VLOOKUP(C43,'잔액(일반전기)'!$B$5:$C$1005,2,0))+IF(ISERROR(VLOOKUP(C43,'잔액(일반전기)'!$E$5:$F$1005,2,0)),0,VLOOKUP(C43,'잔액(일반전기)'!$E$5:$F$1005,2,0))</f>
        <v>57168</v>
      </c>
      <c r="F43" s="140">
        <v>3</v>
      </c>
      <c r="G43" s="86" t="s">
        <v>624</v>
      </c>
      <c r="H43" s="87">
        <v>241200</v>
      </c>
      <c r="I43" s="647">
        <f>IF(ISERROR(VLOOKUP(H43,'잔액(일반)'!$B$5:$C$1005,2,0)),0,VLOOKUP(H43,'잔액(일반)'!$B$5:$C$1005,2,0))+IF(ISERROR(VLOOKUP(H43,'잔액(일반)'!$E$5:$F$1005,2,0)),0,VLOOKUP(H43,'잔액(일반)'!$E$5:$F$1005,2,0))</f>
        <v>140000</v>
      </c>
      <c r="J43" s="666">
        <f>IF(ISERROR(VLOOKUP(H43,'잔액(일반전기)'!$B$5:$C$1005,2,0)),0,VLOOKUP(H43,'잔액(일반전기)'!$B$5:$C$1005,2,0))+IF(ISERROR(VLOOKUP(H43,'잔액(일반전기)'!$E$5:$F$1005,2,0)),0,VLOOKUP(H43,'잔액(일반전기)'!$E$5:$F$1005,2,0))</f>
        <v>120000</v>
      </c>
    </row>
    <row r="44" spans="1:12" ht="15.75" customHeight="1">
      <c r="A44" s="336"/>
      <c r="B44" s="68" t="s">
        <v>868</v>
      </c>
      <c r="C44" s="147">
        <v>244750</v>
      </c>
      <c r="D44" s="643">
        <f>IF(ISERROR(VLOOKUP(C44,'잔액(일반)'!$B$5:$C$1005,2,0)),0,VLOOKUP(C44,'잔액(일반)'!$B$5:$C$1005,2,0))+IF(ISERROR(VLOOKUP(C44,'잔액(일반)'!$E$5:$F$1005,2,0)),0,VLOOKUP(C44,'잔액(일반)'!$E$5:$F$1005,2,0))</f>
        <v>0</v>
      </c>
      <c r="E44" s="644">
        <f>IF(ISERROR(VLOOKUP(C44,'잔액(일반전기)'!$B$5:$C$1005,2,0)),0,VLOOKUP(C44,'잔액(일반전기)'!$B$5:$C$1005,2,0))+IF(ISERROR(VLOOKUP(C44,'잔액(일반전기)'!$E$5:$F$1005,2,0)),0,VLOOKUP(C44,'잔액(일반전기)'!$E$5:$F$1005,2,0))</f>
        <v>0</v>
      </c>
      <c r="F44" s="140">
        <v>4</v>
      </c>
      <c r="G44" s="86" t="s">
        <v>625</v>
      </c>
      <c r="H44" s="87">
        <v>241300</v>
      </c>
      <c r="I44" s="647">
        <f>IF(ISERROR(VLOOKUP(H44,'잔액(일반)'!$B$5:$C$1005,2,0)),0,VLOOKUP(H44,'잔액(일반)'!$B$5:$C$1005,2,0))+IF(ISERROR(VLOOKUP(H44,'잔액(일반)'!$E$5:$F$1005,2,0)),0,VLOOKUP(H44,'잔액(일반)'!$E$5:$F$1005,2,0))</f>
        <v>0</v>
      </c>
      <c r="J44" s="666">
        <f>IF(ISERROR(VLOOKUP(H44,'잔액(일반전기)'!$B$5:$C$1005,2,0)),0,VLOOKUP(H44,'잔액(일반전기)'!$B$5:$C$1005,2,0))+IF(ISERROR(VLOOKUP(H44,'잔액(일반전기)'!$E$5:$F$1005,2,0)),0,VLOOKUP(H44,'잔액(일반전기)'!$E$5:$F$1005,2,0))</f>
        <v>0</v>
      </c>
    </row>
    <row r="45" spans="1:12" ht="15.75" customHeight="1">
      <c r="A45" s="336">
        <v>4</v>
      </c>
      <c r="B45" s="84" t="s">
        <v>276</v>
      </c>
      <c r="C45" s="80">
        <v>214700</v>
      </c>
      <c r="D45" s="643">
        <f>IF(ISERROR(VLOOKUP(C45,'잔액(일반)'!$B$5:$C$1005,2,0)),0,VLOOKUP(C45,'잔액(일반)'!$B$5:$C$1005,2,0))+IF(ISERROR(VLOOKUP(C45,'잔액(일반)'!$E$5:$F$1005,2,0)),0,VLOOKUP(C45,'잔액(일반)'!$E$5:$F$1005,2,0))</f>
        <v>0</v>
      </c>
      <c r="E45" s="644">
        <f>IF(ISERROR(VLOOKUP(C45,'잔액(일반전기)'!$B$5:$C$1005,2,0)),0,VLOOKUP(C45,'잔액(일반전기)'!$B$5:$C$1005,2,0))+IF(ISERROR(VLOOKUP(C45,'잔액(일반전기)'!$E$5:$F$1005,2,0)),0,VLOOKUP(C45,'잔액(일반전기)'!$E$5:$F$1005,2,0))</f>
        <v>0</v>
      </c>
      <c r="F45" s="140">
        <v>5</v>
      </c>
      <c r="G45" s="86" t="s">
        <v>285</v>
      </c>
      <c r="H45" s="87">
        <v>241400</v>
      </c>
      <c r="I45" s="647">
        <f>IF(ISERROR(VLOOKUP(H45,'잔액(일반)'!$B$5:$C$1005,2,0)),0,VLOOKUP(H45,'잔액(일반)'!$B$5:$C$1005,2,0))+IF(ISERROR(VLOOKUP(H45,'잔액(일반)'!$E$5:$F$1005,2,0)),0,VLOOKUP(H45,'잔액(일반)'!$E$5:$F$1005,2,0))</f>
        <v>0</v>
      </c>
      <c r="J45" s="666">
        <f>IF(ISERROR(VLOOKUP(H45,'잔액(일반전기)'!$B$5:$C$1005,2,0)),0,VLOOKUP(H45,'잔액(일반전기)'!$B$5:$C$1005,2,0))+IF(ISERROR(VLOOKUP(H45,'잔액(일반전기)'!$E$5:$F$1005,2,0)),0,VLOOKUP(H45,'잔액(일반전기)'!$E$5:$F$1005,2,0))</f>
        <v>0</v>
      </c>
    </row>
    <row r="46" spans="1:12" ht="15.75" customHeight="1">
      <c r="A46" s="336">
        <v>5</v>
      </c>
      <c r="B46" s="84" t="s">
        <v>277</v>
      </c>
      <c r="C46" s="80">
        <v>214800</v>
      </c>
      <c r="D46" s="643">
        <f>IF(ISERROR(VLOOKUP(C46,'잔액(일반)'!$B$5:$C$1005,2,0)),0,VLOOKUP(C46,'잔액(일반)'!$B$5:$C$1005,2,0))+IF(ISERROR(VLOOKUP(C46,'잔액(일반)'!$E$5:$F$1005,2,0)),0,VLOOKUP(C46,'잔액(일반)'!$E$5:$F$1005,2,0))</f>
        <v>30758</v>
      </c>
      <c r="E46" s="644">
        <f>IF(ISERROR(VLOOKUP(C46,'잔액(일반전기)'!$B$5:$C$1005,2,0)),0,VLOOKUP(C46,'잔액(일반전기)'!$B$5:$C$1005,2,0))+IF(ISERROR(VLOOKUP(C46,'잔액(일반전기)'!$E$5:$F$1005,2,0)),0,VLOOKUP(C46,'잔액(일반전기)'!$E$5:$F$1005,2,0))</f>
        <v>22011</v>
      </c>
      <c r="F46" s="140">
        <v>6</v>
      </c>
      <c r="G46" s="86" t="s">
        <v>286</v>
      </c>
      <c r="H46" s="87">
        <v>241500</v>
      </c>
      <c r="I46" s="647">
        <f>IF(ISERROR(VLOOKUP(H46,'잔액(일반)'!$B$5:$C$1005,2,0)),0,VLOOKUP(H46,'잔액(일반)'!$B$5:$C$1005,2,0))+IF(ISERROR(VLOOKUP(H46,'잔액(일반)'!$E$5:$F$1005,2,0)),0,VLOOKUP(H46,'잔액(일반)'!$E$5:$F$1005,2,0))</f>
        <v>20</v>
      </c>
      <c r="J46" s="666">
        <f>IF(ISERROR(VLOOKUP(H46,'잔액(일반전기)'!$B$5:$C$1005,2,0)),0,VLOOKUP(H46,'잔액(일반전기)'!$B$5:$C$1005,2,0))+IF(ISERROR(VLOOKUP(H46,'잔액(일반전기)'!$E$5:$F$1005,2,0)),0,VLOOKUP(H46,'잔액(일반전기)'!$E$5:$F$1005,2,0))</f>
        <v>0</v>
      </c>
      <c r="K46" s="219"/>
    </row>
    <row r="47" spans="1:12" ht="15.75" customHeight="1">
      <c r="A47" s="336"/>
      <c r="B47" s="68" t="s">
        <v>868</v>
      </c>
      <c r="C47" s="147">
        <v>244760</v>
      </c>
      <c r="D47" s="643">
        <f>IF(ISERROR(VLOOKUP(C47,'잔액(일반)'!$B$5:$C$1005,2,0)),0,VLOOKUP(C47,'잔액(일반)'!$B$5:$C$1005,2,0))+IF(ISERROR(VLOOKUP(C47,'잔액(일반)'!$E$5:$F$1005,2,0)),0,VLOOKUP(C47,'잔액(일반)'!$E$5:$F$1005,2,0))</f>
        <v>0</v>
      </c>
      <c r="E47" s="644">
        <f>IF(ISERROR(VLOOKUP(C47,'잔액(일반전기)'!$B$5:$C$1005,2,0)),0,VLOOKUP(C47,'잔액(일반전기)'!$B$5:$C$1005,2,0))+IF(ISERROR(VLOOKUP(C47,'잔액(일반전기)'!$E$5:$F$1005,2,0)),0,VLOOKUP(C47,'잔액(일반전기)'!$E$5:$F$1005,2,0))</f>
        <v>0</v>
      </c>
      <c r="F47" s="140">
        <v>7</v>
      </c>
      <c r="G47" s="86" t="s">
        <v>287</v>
      </c>
      <c r="H47" s="87">
        <v>241600</v>
      </c>
      <c r="I47" s="647">
        <f>IF(ISERROR(VLOOKUP(H47,'잔액(일반)'!$B$5:$C$1005,2,0)),0,VLOOKUP(H47,'잔액(일반)'!$B$5:$C$1005,2,0))+IF(ISERROR(VLOOKUP(H47,'잔액(일반)'!$E$5:$F$1005,2,0)),0,VLOOKUP(H47,'잔액(일반)'!$E$5:$F$1005,2,0))</f>
        <v>0</v>
      </c>
      <c r="J47" s="666">
        <f>IF(ISERROR(VLOOKUP(H47,'잔액(일반전기)'!$B$5:$C$1005,2,0)),0,VLOOKUP(H47,'잔액(일반전기)'!$B$5:$C$1005,2,0))+IF(ISERROR(VLOOKUP(H47,'잔액(일반전기)'!$E$5:$F$1005,2,0)),0,VLOOKUP(H47,'잔액(일반전기)'!$E$5:$F$1005,2,0))</f>
        <v>0</v>
      </c>
      <c r="K47" s="219"/>
    </row>
    <row r="48" spans="1:12" ht="15.75" customHeight="1">
      <c r="A48" s="336">
        <v>6</v>
      </c>
      <c r="B48" s="84" t="s">
        <v>279</v>
      </c>
      <c r="C48" s="80">
        <v>214900</v>
      </c>
      <c r="D48" s="643">
        <v>14622</v>
      </c>
      <c r="E48" s="644">
        <f>IF(ISERROR(VLOOKUP(C48,'잔액(일반전기)'!$B$5:$C$1005,2,0)),0,VLOOKUP(C48,'잔액(일반전기)'!$B$5:$C$1005,2,0))+IF(ISERROR(VLOOKUP(C48,'잔액(일반전기)'!$E$5:$F$1005,2,0)),0,VLOOKUP(C48,'잔액(일반전기)'!$E$5:$F$1005,2,0))</f>
        <v>11426</v>
      </c>
      <c r="F48" s="140">
        <v>8</v>
      </c>
      <c r="G48" s="86" t="s">
        <v>288</v>
      </c>
      <c r="H48" s="87">
        <v>241700</v>
      </c>
      <c r="I48" s="647">
        <f>IF(ISERROR(VLOOKUP(H48,'잔액(일반)'!$B$5:$C$1005,2,0)),0,VLOOKUP(H48,'잔액(일반)'!$B$5:$C$1005,2,0))+IF(ISERROR(VLOOKUP(H48,'잔액(일반)'!$E$5:$F$1005,2,0)),0,VLOOKUP(H48,'잔액(일반)'!$E$5:$F$1005,2,0))</f>
        <v>0</v>
      </c>
      <c r="J48" s="666">
        <f>IF(ISERROR(VLOOKUP(H48,'잔액(일반전기)'!$B$5:$C$1005,2,0)),0,VLOOKUP(H48,'잔액(일반전기)'!$B$5:$C$1005,2,0))+IF(ISERROR(VLOOKUP(H48,'잔액(일반전기)'!$E$5:$F$1005,2,0)),0,VLOOKUP(H48,'잔액(일반전기)'!$E$5:$F$1005,2,0))</f>
        <v>0</v>
      </c>
    </row>
    <row r="49" spans="1:10" ht="15.75" customHeight="1">
      <c r="A49" s="336">
        <v>7</v>
      </c>
      <c r="B49" s="84" t="s">
        <v>280</v>
      </c>
      <c r="C49" s="80">
        <v>215000</v>
      </c>
      <c r="D49" s="643">
        <f>IF(ISERROR(VLOOKUP(C49,'잔액(일반)'!$B$5:$C$1005,2,0)),0,VLOOKUP(C49,'잔액(일반)'!$B$5:$C$1005,2,0))+IF(ISERROR(VLOOKUP(C49,'잔액(일반)'!$E$5:$F$1005,2,0)),0,VLOOKUP(C49,'잔액(일반)'!$E$5:$F$1005,2,0))</f>
        <v>0</v>
      </c>
      <c r="E49" s="644">
        <f>IF(ISERROR(VLOOKUP(C49,'잔액(일반전기)'!$B$5:$C$1005,2,0)),0,VLOOKUP(C49,'잔액(일반전기)'!$B$5:$C$1005,2,0))+IF(ISERROR(VLOOKUP(C49,'잔액(일반전기)'!$E$5:$F$1005,2,0)),0,VLOOKUP(C49,'잔액(일반전기)'!$E$5:$F$1005,2,0))</f>
        <v>0</v>
      </c>
      <c r="F49" s="140">
        <v>9</v>
      </c>
      <c r="G49" s="86" t="s">
        <v>343</v>
      </c>
      <c r="H49" s="87">
        <v>241800</v>
      </c>
      <c r="I49" s="647">
        <f>IF(ISERROR(VLOOKUP(H49,'잔액(일반)'!$B$5:$C$1005,2,0)),0,VLOOKUP(H49,'잔액(일반)'!$B$5:$C$1005,2,0))+IF(ISERROR(VLOOKUP(H49,'잔액(일반)'!$E$5:$F$1005,2,0)),0,VLOOKUP(H49,'잔액(일반)'!$E$5:$F$1005,2,0))</f>
        <v>844418</v>
      </c>
      <c r="J49" s="666">
        <f>IF(ISERROR(VLOOKUP(H49,'잔액(일반전기)'!$B$5:$C$1005,2,0)),0,VLOOKUP(H49,'잔액(일반전기)'!$B$5:$C$1005,2,0))+IF(ISERROR(VLOOKUP(H49,'잔액(일반전기)'!$E$5:$F$1005,2,0)),0,VLOOKUP(H49,'잔액(일반전기)'!$E$5:$F$1005,2,0))</f>
        <v>581546</v>
      </c>
    </row>
    <row r="50" spans="1:10" ht="15.75" customHeight="1">
      <c r="A50" s="336">
        <v>8</v>
      </c>
      <c r="B50" s="84" t="s">
        <v>281</v>
      </c>
      <c r="C50" s="80">
        <v>217000</v>
      </c>
      <c r="D50" s="643">
        <f>IF(ISERROR(VLOOKUP(C50,'잔액(일반)'!$B$5:$C$1005,2,0)),0,VLOOKUP(C50,'잔액(일반)'!$B$5:$C$1005,2,0))+IF(ISERROR(VLOOKUP(C50,'잔액(일반)'!$E$5:$F$1005,2,0)),0,VLOOKUP(C50,'잔액(일반)'!$E$5:$F$1005,2,0))</f>
        <v>0</v>
      </c>
      <c r="E50" s="644">
        <f>IF(ISERROR(VLOOKUP(C50,'잔액(일반전기)'!$B$5:$C$1005,2,0)),0,VLOOKUP(C50,'잔액(일반전기)'!$B$5:$C$1005,2,0))+IF(ISERROR(VLOOKUP(C50,'잔액(일반전기)'!$E$5:$F$1005,2,0)),0,VLOOKUP(C50,'잔액(일반전기)'!$E$5:$F$1005,2,0))</f>
        <v>0</v>
      </c>
      <c r="F50" s="140"/>
      <c r="G50" s="93" t="s">
        <v>628</v>
      </c>
      <c r="H50" s="87">
        <v>224100</v>
      </c>
      <c r="I50" s="647">
        <f>IF(ISERROR(VLOOKUP(H50,'잔액(일반)'!$B$5:$C$1005,2,0)),0,VLOOKUP(H50,'잔액(일반)'!$B$5:$C$1005,2,0))+IF(ISERROR(VLOOKUP(H50,'잔액(일반)'!$E$5:$F$1005,2,0)),0,VLOOKUP(H50,'잔액(일반)'!$E$5:$F$1005,2,0))</f>
        <v>0</v>
      </c>
      <c r="J50" s="666">
        <f>IF(ISERROR(VLOOKUP(H50,'잔액(일반전기)'!$B$5:$C$1005,2,0)),0,VLOOKUP(H50,'잔액(일반전기)'!$B$5:$C$1005,2,0))+IF(ISERROR(VLOOKUP(H50,'잔액(일반전기)'!$E$5:$F$1005,2,0)),0,VLOOKUP(H50,'잔액(일반전기)'!$E$5:$F$1005,2,0))</f>
        <v>0</v>
      </c>
    </row>
    <row r="51" spans="1:10" ht="15.75" customHeight="1">
      <c r="A51" s="388"/>
      <c r="B51" s="113" t="s">
        <v>251</v>
      </c>
      <c r="C51" s="147">
        <v>244780</v>
      </c>
      <c r="D51" s="649">
        <f>IF(ISERROR(VLOOKUP(C51,'잔액(일반)'!$B$5:$C$1005,2,0)),0,VLOOKUP(C51,'잔액(일반)'!$B$5:$C$1005,2,0))+IF(ISERROR(VLOOKUP(C51,'잔액(일반)'!$E$5:$F$1005,2,0)),0,VLOOKUP(C51,'잔액(일반)'!$E$5:$F$1005,2,0))</f>
        <v>0</v>
      </c>
      <c r="E51" s="650">
        <f>IF(ISERROR(VLOOKUP(C51,'잔액(일반전기)'!$B$5:$C$1005,2,0)),0,VLOOKUP(C51,'잔액(일반전기)'!$B$5:$C$1005,2,0))+IF(ISERROR(VLOOKUP(C51,'잔액(일반전기)'!$E$5:$F$1005,2,0)),0,VLOOKUP(C51,'잔액(일반전기)'!$E$5:$F$1005,2,0))</f>
        <v>0</v>
      </c>
      <c r="F51" s="140"/>
      <c r="G51" s="93" t="s">
        <v>869</v>
      </c>
      <c r="H51" s="87">
        <v>224200</v>
      </c>
      <c r="I51" s="647">
        <f>IF(ISERROR(VLOOKUP(H51,'잔액(일반)'!$B$5:$C$1005,2,0)),0,VLOOKUP(H51,'잔액(일반)'!$B$5:$C$1005,2,0))+IF(ISERROR(VLOOKUP(H51,'잔액(일반)'!$E$5:$F$1005,2,0)),0,VLOOKUP(H51,'잔액(일반)'!$E$5:$F$1005,2,0))</f>
        <v>589294</v>
      </c>
      <c r="J51" s="666">
        <f>IF(ISERROR(VLOOKUP(H51,'잔액(일반전기)'!$B$5:$C$1005,2,0)),0,VLOOKUP(H51,'잔액(일반전기)'!$B$5:$C$1005,2,0))+IF(ISERROR(VLOOKUP(H51,'잔액(일반전기)'!$E$5:$F$1005,2,0)),0,VLOOKUP(H51,'잔액(일반전기)'!$E$5:$F$1005,2,0))</f>
        <v>560568</v>
      </c>
    </row>
    <row r="52" spans="1:10" ht="15.75" customHeight="1">
      <c r="A52" s="387" t="s">
        <v>294</v>
      </c>
      <c r="B52" s="145" t="s">
        <v>338</v>
      </c>
      <c r="C52" s="88"/>
      <c r="D52" s="645">
        <f>(D53+D54+D57+D58)-D55-D56</f>
        <v>503312</v>
      </c>
      <c r="E52" s="646">
        <f>(E53+E54+E57+E58)-E55-E56</f>
        <v>380742</v>
      </c>
      <c r="F52" s="140">
        <v>10</v>
      </c>
      <c r="G52" s="86" t="s">
        <v>629</v>
      </c>
      <c r="H52" s="87">
        <v>241900</v>
      </c>
      <c r="I52" s="647">
        <f>IF(ISERROR(VLOOKUP(H52,'잔액(일반)'!$B$5:$C$1005,2,0)),0,VLOOKUP(H52,'잔액(일반)'!$B$5:$C$1005,2,0))+IF(ISERROR(VLOOKUP(H52,'잔액(일반)'!$E$5:$F$1005,2,0)),0,VLOOKUP(H52,'잔액(일반)'!$E$5:$F$1005,2,0))</f>
        <v>0</v>
      </c>
      <c r="J52" s="666">
        <f>IF(ISERROR(VLOOKUP(H52,'잔액(일반전기)'!$B$5:$C$1005,2,0)),0,VLOOKUP(H52,'잔액(일반전기)'!$B$5:$C$1005,2,0))+IF(ISERROR(VLOOKUP(H52,'잔액(일반전기)'!$E$5:$F$1005,2,0)),0,VLOOKUP(H52,'잔액(일반전기)'!$E$5:$F$1005,2,0))</f>
        <v>0</v>
      </c>
    </row>
    <row r="53" spans="1:10" ht="15.75" customHeight="1">
      <c r="A53" s="389">
        <v>1</v>
      </c>
      <c r="B53" s="67" t="s">
        <v>339</v>
      </c>
      <c r="C53" s="98">
        <v>216100</v>
      </c>
      <c r="D53" s="649">
        <f>IF(ISERROR(VLOOKUP(C53,'잔액(일반)'!$B$5:$C$1005,2,0)),0,VLOOKUP(C53,'잔액(일반)'!$B$5:$C$1005,2,0))+IF(ISERROR(VLOOKUP(C53,'잔액(일반)'!$E$5:$F$1005,2,0)),0,VLOOKUP(C53,'잔액(일반)'!$E$5:$F$1005,2,0))</f>
        <v>503312</v>
      </c>
      <c r="E53" s="650">
        <f>IF(ISERROR(VLOOKUP(C53,'잔액(일반전기)'!$B$5:$C$1005,2,0)),0,VLOOKUP(C53,'잔액(일반전기)'!$B$5:$C$1005,2,0))+IF(ISERROR(VLOOKUP(C53,'잔액(일반전기)'!$E$5:$F$1005,2,0)),0,VLOOKUP(C53,'잔액(일반전기)'!$E$5:$F$1005,2,0))</f>
        <v>380554</v>
      </c>
      <c r="F53" s="148">
        <v>11</v>
      </c>
      <c r="G53" s="95" t="s">
        <v>359</v>
      </c>
      <c r="H53" s="87">
        <v>242100</v>
      </c>
      <c r="I53" s="647">
        <f>IF(ISERROR(VLOOKUP(H53,'잔액(일반)'!$B$5:$C$1005,2,0)),0,VLOOKUP(H53,'잔액(일반)'!$B$5:$C$1005,2,0))+IF(ISERROR(VLOOKUP(H53,'잔액(일반)'!$E$5:$F$1005,2,0)),0,VLOOKUP(H53,'잔액(일반)'!$E$5:$F$1005,2,0))</f>
        <v>49331</v>
      </c>
      <c r="J53" s="666">
        <f>IF(ISERROR(VLOOKUP(H53,'잔액(일반전기)'!$B$5:$C$1005,2,0)),0,VLOOKUP(H53,'잔액(일반전기)'!$B$5:$C$1005,2,0))+IF(ISERROR(VLOOKUP(H53,'잔액(일반전기)'!$E$5:$F$1005,2,0)),0,VLOOKUP(H53,'잔액(일반전기)'!$E$5:$F$1005,2,0))</f>
        <v>31936</v>
      </c>
    </row>
    <row r="54" spans="1:10" ht="15.75" customHeight="1">
      <c r="A54" s="389">
        <v>2</v>
      </c>
      <c r="B54" s="67" t="s">
        <v>340</v>
      </c>
      <c r="C54" s="98">
        <v>216200</v>
      </c>
      <c r="D54" s="649">
        <f>IF(ISERROR(VLOOKUP(C54,'잔액(일반)'!$B$5:$C$1005,2,0)),0,VLOOKUP(C54,'잔액(일반)'!$B$5:$C$1005,2,0))+IF(ISERROR(VLOOKUP(C54,'잔액(일반)'!$E$5:$F$1005,2,0)),0,VLOOKUP(C54,'잔액(일반)'!$E$5:$F$1005,2,0))</f>
        <v>0</v>
      </c>
      <c r="E54" s="650">
        <f>IF(ISERROR(VLOOKUP(C54,'잔액(일반전기)'!$B$5:$C$1005,2,0)),0,VLOOKUP(C54,'잔액(일반전기)'!$B$5:$C$1005,2,0))+IF(ISERROR(VLOOKUP(C54,'잔액(일반전기)'!$E$5:$F$1005,2,0)),0,VLOOKUP(C54,'잔액(일반전기)'!$E$5:$F$1005,2,0))</f>
        <v>0</v>
      </c>
      <c r="F54" s="148">
        <v>12</v>
      </c>
      <c r="G54" s="95" t="s">
        <v>345</v>
      </c>
      <c r="H54" s="87">
        <v>242200</v>
      </c>
      <c r="I54" s="647">
        <f>IF(ISERROR(VLOOKUP(H54,'잔액(일반)'!$B$5:$C$1005,2,0)),0,VLOOKUP(H54,'잔액(일반)'!$B$5:$C$1005,2,0))+IF(ISERROR(VLOOKUP(H54,'잔액(일반)'!$E$5:$F$1005,2,0)),0,VLOOKUP(H54,'잔액(일반)'!$E$5:$F$1005,2,0))</f>
        <v>0</v>
      </c>
      <c r="J54" s="666">
        <f>IF(ISERROR(VLOOKUP(H54,'잔액(일반전기)'!$B$5:$C$1005,2,0)),0,VLOOKUP(H54,'잔액(일반전기)'!$B$5:$C$1005,2,0))+IF(ISERROR(VLOOKUP(H54,'잔액(일반전기)'!$E$5:$F$1005,2,0)),0,VLOOKUP(H54,'잔액(일반전기)'!$E$5:$F$1005,2,0))</f>
        <v>0</v>
      </c>
    </row>
    <row r="55" spans="1:10" ht="15.75" customHeight="1">
      <c r="A55" s="389"/>
      <c r="B55" s="68" t="s">
        <v>599</v>
      </c>
      <c r="C55" s="98">
        <v>244621</v>
      </c>
      <c r="D55" s="649">
        <f>IF(ISERROR(VLOOKUP(C55,'잔액(일반)'!$B$5:$C$1005,2,0)),0,VLOOKUP(C55,'잔액(일반)'!$B$5:$C$1005,2,0))+IF(ISERROR(VLOOKUP(C55,'잔액(일반)'!$E$5:$F$1005,2,0)),0,VLOOKUP(C55,'잔액(일반)'!$E$5:$F$1005,2,0))</f>
        <v>0</v>
      </c>
      <c r="E55" s="650">
        <f>IF(ISERROR(VLOOKUP(C55,'잔액(일반전기)'!$B$5:$C$1005,2,0)),0,VLOOKUP(C55,'잔액(일반전기)'!$B$5:$C$1005,2,0))+IF(ISERROR(VLOOKUP(C55,'잔액(일반전기)'!$E$5:$F$1005,2,0)),0,VLOOKUP(C55,'잔액(일반전기)'!$E$5:$F$1005,2,0))</f>
        <v>0</v>
      </c>
      <c r="F55" s="148">
        <v>13</v>
      </c>
      <c r="G55" s="95" t="s">
        <v>21</v>
      </c>
      <c r="H55" s="87">
        <v>242300</v>
      </c>
      <c r="I55" s="647">
        <f>IF(ISERROR(VLOOKUP(H55,'잔액(일반)'!$B$5:$C$1005,2,0)),0,VLOOKUP(H55,'잔액(일반)'!$B$5:$C$1005,2,0))+IF(ISERROR(VLOOKUP(H55,'잔액(일반)'!$E$5:$F$1005,2,0)),0,VLOOKUP(H55,'잔액(일반)'!$E$5:$F$1005,2,0))</f>
        <v>0</v>
      </c>
      <c r="J55" s="666">
        <f>IF(ISERROR(VLOOKUP(H55,'잔액(일반전기)'!$B$5:$C$1005,2,0)),0,VLOOKUP(H55,'잔액(일반전기)'!$B$5:$C$1005,2,0))+IF(ISERROR(VLOOKUP(H55,'잔액(일반전기)'!$E$5:$F$1005,2,0)),0,VLOOKUP(H55,'잔액(일반전기)'!$E$5:$F$1005,2,0))</f>
        <v>0</v>
      </c>
    </row>
    <row r="56" spans="1:10" ht="15.75" customHeight="1">
      <c r="A56" s="390"/>
      <c r="B56" s="257" t="s">
        <v>598</v>
      </c>
      <c r="C56" s="98">
        <v>244231</v>
      </c>
      <c r="D56" s="649">
        <f>IF(ISERROR(VLOOKUP(C56,'잔액(일반)'!$B$5:$C$1005,2,0)),0,VLOOKUP(C56,'잔액(일반)'!$B$5:$C$1005,2,0))+IF(ISERROR(VLOOKUP(C56,'잔액(일반)'!$E$5:$F$1005,2,0)),0,VLOOKUP(C56,'잔액(일반)'!$E$5:$F$1005,2,0))</f>
        <v>0</v>
      </c>
      <c r="E56" s="650">
        <f>IF(ISERROR(VLOOKUP(C56,'잔액(일반전기)'!$B$5:$C$1005,2,0)),0,VLOOKUP(C56,'잔액(일반전기)'!$B$5:$C$1005,2,0))+IF(ISERROR(VLOOKUP(C56,'잔액(일반전기)'!$E$5:$F$1005,2,0)),0,VLOOKUP(C56,'잔액(일반전기)'!$E$5:$F$1005,2,0))</f>
        <v>0</v>
      </c>
      <c r="F56" s="142" t="s">
        <v>419</v>
      </c>
      <c r="G56" s="143" t="s">
        <v>289</v>
      </c>
      <c r="H56" s="97"/>
      <c r="I56" s="670">
        <f>IF(((IF(ISERROR(VLOOKUP(245600,'잔액(일반)'!$B$5:$C$1005,2,0)),0,VLOOKUP(245600,'잔액(일반)'!$B$5:$C$1005,2,0))+IF(ISERROR(VLOOKUP(245600,'잔액(일반)'!$E$5:$F$1005,2,0)),0,VLOOKUP(245600,'잔액(일반)'!$E$5:$F$1005,2,0)))-(IF(ISERROR(VLOOKUP(225600,'잔액(일반)'!$B$5:$C$1005,2,0)),0,VLOOKUP(225600,'잔액(일반)'!$B$5:$C$1005,2,0))+IF(ISERROR(VLOOKUP(225600,'잔액(일반)'!$E$5:$F$1005,2,0)),0,VLOOKUP(225600,'잔액(일반)'!$E$5:$F$1005,2,0))))&gt;=0,(IF(ISERROR(VLOOKUP(245600,'잔액(일반)'!$B$5:$C$1005,2,0)),0,VLOOKUP(245600,'잔액(일반)'!$B$5:$C$1005,2,0))+IF(ISERROR(VLOOKUP(245600,'잔액(일반)'!$E$5:$F$1005,2,0)),0,VLOOKUP(245600,'잔액(일반)'!$E$5:$F$1005,2,0)))-(IF(ISERROR(VLOOKUP(225600,'잔액(일반)'!$B$5:$C$1005,2,0)),0,VLOOKUP(225600,'잔액(일반)'!$B$5:$C$1005,2,0))+IF(ISERROR(VLOOKUP(225600,'잔액(일반)'!$E$5:$F$1005,2,0)),0,VLOOKUP(225600,'잔액(일반)'!$E$5:$F$1005,2,0))),0)</f>
        <v>1983518</v>
      </c>
      <c r="J56" s="671">
        <f>IF(((IF(ISERROR(VLOOKUP(245600,'잔액(일반전기)'!$B$5:$C$1005,2,0)),0,VLOOKUP(245600,'잔액(일반전기)'!$B$5:$C$1005,2,0))+IF(ISERROR(VLOOKUP(245600,'잔액(일반전기)'!$E$5:$F$1005,2,0)),0,VLOOKUP(245600,'잔액(일반전기)'!$E$5:$F$1005,2,0)))-(IF(ISERROR(VLOOKUP(225600,'잔액(일반전기)'!$B$5:$C$1005,2,0)),0,VLOOKUP(225600,'잔액(일반전기)'!$B$5:$C$1005,2,0))+IF(ISERROR(VLOOKUP(225600,'잔액(일반전기)'!$E$5:$F$1005,2,0)),0,VLOOKUP(225600,'잔액(일반전기)'!$E$5:$F$1005,2,0))))&gt;=0,(IF(ISERROR(VLOOKUP(245600,'잔액(일반전기)'!$B$5:$C$1005,2,0)),0,VLOOKUP(245600,'잔액(일반전기)'!$B$5:$C$1005,2,0))+IF(ISERROR(VLOOKUP(245600,'잔액(일반전기)'!$E$5:$F$1005,2,0)),0,VLOOKUP(245600,'잔액(일반전기)'!$E$5:$F$1005,2,0)))-(IF(ISERROR(VLOOKUP(225600,'잔액(일반전기)'!$B$5:$C$1005,2,0)),0,VLOOKUP(225600,'잔액(일반전기)'!$B$5:$C$1005,2,0))+IF(ISERROR(VLOOKUP(225600,'잔액(일반전기)'!$E$5:$F$1005,2,0)),0,VLOOKUP(225600,'잔액(일반전기)'!$E$5:$F$1005,2,0))),0)</f>
        <v>3844914</v>
      </c>
    </row>
    <row r="57" spans="1:10" ht="15.75" customHeight="1">
      <c r="A57" s="389">
        <v>3</v>
      </c>
      <c r="B57" s="67" t="s">
        <v>341</v>
      </c>
      <c r="C57" s="98">
        <v>216300</v>
      </c>
      <c r="D57" s="649">
        <f>IF(ISERROR(VLOOKUP(C57,'잔액(일반)'!$B$5:$C$1005,2,0)),0,VLOOKUP(C57,'잔액(일반)'!$B$5:$C$1005,2,0))+IF(ISERROR(VLOOKUP(C57,'잔액(일반)'!$E$5:$F$1005,2,0)),0,VLOOKUP(C57,'잔액(일반)'!$E$5:$F$1005,2,0))</f>
        <v>0</v>
      </c>
      <c r="E57" s="650">
        <f>IF(ISERROR(VLOOKUP(C57,'잔액(일반전기)'!$B$5:$C$1005,2,0)),0,VLOOKUP(C57,'잔액(일반전기)'!$B$5:$C$1005,2,0))+IF(ISERROR(VLOOKUP(C57,'잔액(일반전기)'!$E$5:$F$1005,2,0)),0,VLOOKUP(C57,'잔액(일반전기)'!$E$5:$F$1005,2,0))</f>
        <v>0</v>
      </c>
      <c r="F57" s="296" t="s">
        <v>425</v>
      </c>
      <c r="G57" s="297" t="s">
        <v>290</v>
      </c>
      <c r="H57" s="298"/>
      <c r="I57" s="672"/>
      <c r="J57" s="673"/>
    </row>
    <row r="58" spans="1:10" ht="15.75" customHeight="1">
      <c r="A58" s="391">
        <v>4</v>
      </c>
      <c r="B58" s="110" t="s">
        <v>342</v>
      </c>
      <c r="C58" s="98">
        <v>216500</v>
      </c>
      <c r="D58" s="649">
        <f>IF(ISERROR(VLOOKUP(C58,'잔액(일반)'!$B$5:$C$1005,2,0)),0,VLOOKUP(C58,'잔액(일반)'!$B$5:$C$1005,2,0))+IF(ISERROR(VLOOKUP(C58,'잔액(일반)'!$E$5:$F$1005,2,0)),0,VLOOKUP(C58,'잔액(일반)'!$E$5:$F$1005,2,0))</f>
        <v>0</v>
      </c>
      <c r="E58" s="650">
        <f>IF(ISERROR(VLOOKUP(C58,'잔액(일반전기)'!$B$5:$C$1005,2,0)),0,VLOOKUP(C58,'잔액(일반전기)'!$B$5:$C$1005,2,0))+IF(ISERROR(VLOOKUP(C58,'잔액(일반전기)'!$E$5:$F$1005,2,0)),0,VLOOKUP(C58,'잔액(일반전기)'!$E$5:$F$1005,2,0))</f>
        <v>188</v>
      </c>
      <c r="F58" s="937" t="s">
        <v>577</v>
      </c>
      <c r="G58" s="938"/>
      <c r="H58" s="192"/>
      <c r="I58" s="674">
        <f>SUM(I7,I28,I34,I38,I56,I57)</f>
        <v>17765534</v>
      </c>
      <c r="J58" s="675">
        <f>SUM(J7,J28,J34,J38,J56,J57)</f>
        <v>19467846</v>
      </c>
    </row>
    <row r="59" spans="1:10" ht="15.75" customHeight="1">
      <c r="A59" s="334" t="s">
        <v>602</v>
      </c>
      <c r="B59" s="1" t="s">
        <v>282</v>
      </c>
      <c r="C59" s="88"/>
      <c r="D59" s="523">
        <f>SUM(D60,D62)-D61</f>
        <v>0</v>
      </c>
      <c r="E59" s="524">
        <f>SUM(E60,E62)-E61</f>
        <v>0</v>
      </c>
      <c r="F59" s="939" t="s">
        <v>633</v>
      </c>
      <c r="G59" s="940"/>
      <c r="H59" s="241"/>
      <c r="I59" s="676">
        <f>SUM(I60,I62:I64)-SUM(I61)</f>
        <v>7835093</v>
      </c>
      <c r="J59" s="677">
        <f>SUM(J60,J62:J64)-SUM(J61)</f>
        <v>7365445</v>
      </c>
    </row>
    <row r="60" spans="1:10" ht="15.75" customHeight="1">
      <c r="A60" s="386">
        <v>1</v>
      </c>
      <c r="B60" s="79" t="s">
        <v>614</v>
      </c>
      <c r="C60" s="80">
        <v>218100</v>
      </c>
      <c r="D60" s="641">
        <f>IF(ISERROR(VLOOKUP(C60,'잔액(일반)'!$B$5:$C$1005,2,0)),0,VLOOKUP(C60,'잔액(일반)'!$B$5:$C$1005,2,0))+IF(ISERROR(VLOOKUP(C60,'잔액(일반)'!$E$5:$F$1005,2,0)),0,VLOOKUP(C60,'잔액(일반)'!$E$5:$F$1005,2,0))</f>
        <v>0</v>
      </c>
      <c r="E60" s="642">
        <f>IF(ISERROR(VLOOKUP(C60,'잔액(일반전기)'!$B$5:$C$1005,2,0)),0,VLOOKUP(C60,'잔액(일반전기)'!$B$5:$C$1005,2,0))+IF(ISERROR(VLOOKUP(C60,'잔액(일반전기)'!$E$5:$F$1005,2,0)),0,VLOOKUP(C60,'잔액(일반전기)'!$E$5:$F$1005,2,0))</f>
        <v>0</v>
      </c>
      <c r="F60" s="107">
        <v>1</v>
      </c>
      <c r="G60" s="67" t="s">
        <v>635</v>
      </c>
      <c r="H60" s="152">
        <v>246100</v>
      </c>
      <c r="I60" s="678">
        <f>IF(ISERROR(VLOOKUP(H60,'잔액(일반)'!$B$5:$C$1005,2,0)),0,VLOOKUP(H60,'잔액(일반)'!$B$5:$C$1005,2,0))+IF(ISERROR(VLOOKUP(H60,'잔액(일반)'!$E$5:$F$1005,2,0)),0,VLOOKUP(H60,'잔액(일반)'!$E$5:$F$1005,2,0))</f>
        <v>6952905</v>
      </c>
      <c r="J60" s="679">
        <f>IF(ISERROR(VLOOKUP(H60,'잔액(일반전기)'!$B$5:$C$1005,2,0)),0,VLOOKUP(H60,'잔액(일반전기)'!$B$5:$C$1005,2,0))+IF(ISERROR(VLOOKUP(H60,'잔액(일반전기)'!$E$5:$F$1005,2,0)),0,VLOOKUP(H60,'잔액(일반전기)'!$E$5:$F$1005,2,0))</f>
        <v>6630385</v>
      </c>
    </row>
    <row r="61" spans="1:10" ht="15.75" customHeight="1">
      <c r="A61" s="339"/>
      <c r="B61" s="59" t="s">
        <v>308</v>
      </c>
      <c r="C61" s="237">
        <v>244102</v>
      </c>
      <c r="D61" s="643">
        <f>IF(ISERROR(VLOOKUP(C61,'잔액(일반)'!$B$5:$C$1005,2,0)),0,VLOOKUP(C61,'잔액(일반)'!$B$5:$C$1005,2,0))+IF(ISERROR(VLOOKUP(C61,'잔액(일반)'!$E$5:$F$1005,2,0)),0,VLOOKUP(C61,'잔액(일반)'!$E$5:$F$1005,2,0))</f>
        <v>0</v>
      </c>
      <c r="E61" s="644">
        <f>IF(ISERROR(VLOOKUP(C61,'잔액(일반전기)'!$B$5:$C$1005,2,0)),0,VLOOKUP(C61,'잔액(일반전기)'!$B$5:$C$1005,2,0))+IF(ISERROR(VLOOKUP(C61,'잔액(일반전기)'!$E$5:$F$1005,2,0)),0,VLOOKUP(C61,'잔액(일반전기)'!$E$5:$F$1005,2,0))</f>
        <v>0</v>
      </c>
      <c r="F61" s="107"/>
      <c r="G61" s="68" t="s">
        <v>637</v>
      </c>
      <c r="H61" s="152">
        <v>224500</v>
      </c>
      <c r="I61" s="678">
        <f>IF(ISERROR(VLOOKUP(H61,'잔액(일반)'!$B$5:$C$1005,2,0)),0,VLOOKUP(H61,'잔액(일반)'!$B$5:$C$1005,2,0))+IF(ISERROR(VLOOKUP(H61,'잔액(일반)'!$E$5:$F$1005,2,0)),0,VLOOKUP(H61,'잔액(일반)'!$E$5:$F$1005,2,0))</f>
        <v>6724</v>
      </c>
      <c r="J61" s="679">
        <f>IF(ISERROR(VLOOKUP(H61,'잔액(일반전기)'!$B$5:$C$1005,2,0)),0,VLOOKUP(H61,'잔액(일반전기)'!$B$5:$C$1005,2,0))+IF(ISERROR(VLOOKUP(H61,'잔액(일반전기)'!$E$5:$F$1005,2,0)),0,VLOOKUP(H61,'잔액(일반전기)'!$E$5:$F$1005,2,0))</f>
        <v>6765</v>
      </c>
    </row>
    <row r="62" spans="1:10" ht="15.75" customHeight="1">
      <c r="A62" s="339">
        <v>2</v>
      </c>
      <c r="B62" s="58" t="s">
        <v>51</v>
      </c>
      <c r="C62" s="253">
        <v>218200</v>
      </c>
      <c r="D62" s="641">
        <f>IF(ISERROR(VLOOKUP(C62,'잔액(일반)'!$B$5:$C$1005,2,0)),0,VLOOKUP(C62,'잔액(일반)'!$B$5:$C$1005,2,0))+IF(ISERROR(VLOOKUP(C62,'잔액(일반)'!$E$5:$F$1005,2,0)),0,VLOOKUP(C62,'잔액(일반)'!$E$5:$F$1005,2,0))</f>
        <v>0</v>
      </c>
      <c r="E62" s="642">
        <f>IF(ISERROR(VLOOKUP(C62,'잔액(일반전기)'!$B$5:$C$1005,2,0)),0,VLOOKUP(C62,'잔액(일반전기)'!$B$5:$C$1005,2,0))+IF(ISERROR(VLOOKUP(C62,'잔액(일반전기)'!$E$5:$F$1005,2,0)),0,VLOOKUP(C62,'잔액(일반전기)'!$E$5:$F$1005,2,0))</f>
        <v>0</v>
      </c>
      <c r="F62" s="107">
        <v>2</v>
      </c>
      <c r="G62" s="67" t="s">
        <v>639</v>
      </c>
      <c r="H62" s="152">
        <v>246200</v>
      </c>
      <c r="I62" s="678">
        <f>IF(ISERROR(VLOOKUP(H62,'잔액(일반)'!$B$5:$C$1005,2,0)),0,VLOOKUP(H62,'잔액(일반)'!$B$5:$C$1005,2,0))+IF(ISERROR(VLOOKUP(H62,'잔액(일반)'!$E$5:$F$1005,2,0)),0,VLOOKUP(H62,'잔액(일반)'!$E$5:$F$1005,2,0))</f>
        <v>853329</v>
      </c>
      <c r="J62" s="679">
        <f>IF(ISERROR(VLOOKUP(H62,'잔액(일반전기)'!$B$5:$C$1005,2,0)),0,VLOOKUP(H62,'잔액(일반전기)'!$B$5:$C$1005,2,0))+IF(ISERROR(VLOOKUP(H62,'잔액(일반전기)'!$E$5:$F$1005,2,0)),0,VLOOKUP(H62,'잔액(일반전기)'!$E$5:$F$1005,2,0))</f>
        <v>707875</v>
      </c>
    </row>
    <row r="63" spans="1:10" ht="15.75" customHeight="1">
      <c r="A63" s="334" t="s">
        <v>422</v>
      </c>
      <c r="B63" s="1" t="s">
        <v>283</v>
      </c>
      <c r="C63" s="88"/>
      <c r="D63" s="523">
        <f>D64</f>
        <v>0</v>
      </c>
      <c r="E63" s="524">
        <f>E64</f>
        <v>0</v>
      </c>
      <c r="F63" s="107">
        <v>3</v>
      </c>
      <c r="G63" s="67" t="s">
        <v>641</v>
      </c>
      <c r="H63" s="152">
        <v>246300</v>
      </c>
      <c r="I63" s="678">
        <v>35583</v>
      </c>
      <c r="J63" s="679">
        <f>IF(ISERROR(VLOOKUP(H63,'잔액(일반전기)'!$B$5:$C$1005,2,0)),0,VLOOKUP(H63,'잔액(일반전기)'!$B$5:$C$1005,2,0))+IF(ISERROR(VLOOKUP(H63,'잔액(일반전기)'!$E$5:$F$1005,2,0)),0,VLOOKUP(H63,'잔액(일반전기)'!$E$5:$F$1005,2,0))</f>
        <v>33950</v>
      </c>
    </row>
    <row r="64" spans="1:10" ht="15.75" customHeight="1">
      <c r="A64" s="392">
        <v>1</v>
      </c>
      <c r="B64" s="149" t="s">
        <v>284</v>
      </c>
      <c r="C64" s="80">
        <v>219100</v>
      </c>
      <c r="D64" s="651">
        <f>IF(ISERROR(VLOOKUP(C64,'잔액(일반)'!$B$5:$C$1005,2,0)),0,VLOOKUP(C64,'잔액(일반)'!$B$5:$C$1005,2,0))+IF(ISERROR(VLOOKUP(C64,'잔액(일반)'!$E$5:$F$1005,2,0)),0,VLOOKUP(C64,'잔액(일반)'!$E$5:$F$1005,2,0))</f>
        <v>0</v>
      </c>
      <c r="E64" s="652">
        <f>IF(ISERROR(VLOOKUP(C64,'잔액(일반전기)'!$B$5:$C$1005,2,0)),0,VLOOKUP(C64,'잔액(일반전기)'!$B$5:$C$1005,2,0))+IF(ISERROR(VLOOKUP(C64,'잔액(일반전기)'!$E$5:$F$1005,2,0)),0,VLOOKUP(C64,'잔액(일반전기)'!$E$5:$F$1005,2,0))</f>
        <v>0</v>
      </c>
      <c r="F64" s="107">
        <v>4</v>
      </c>
      <c r="G64" s="67" t="s">
        <v>224</v>
      </c>
      <c r="H64" s="152">
        <v>246400</v>
      </c>
      <c r="I64" s="678">
        <f>IF(ISERROR(VLOOKUP(H64,'잔액(일반)'!$B$5:$C$1005,2,0)),0,VLOOKUP(H64,'잔액(일반)'!$B$5:$C$1005,2,0))+IF(ISERROR(VLOOKUP(H64,'잔액(일반)'!$E$5:$F$1005,2,0)),0,VLOOKUP(H64,'잔액(일반)'!$E$5:$F$1005,2,0))</f>
        <v>0</v>
      </c>
      <c r="J64" s="679">
        <f>IF(ISERROR(VLOOKUP(H64,'잔액(일반전기)'!$B$5:$C$1005,2,0)),0,VLOOKUP(H64,'잔액(일반전기)'!$B$5:$C$1005,2,0))+IF(ISERROR(VLOOKUP(H64,'잔액(일반전기)'!$E$5:$F$1005,2,0)),0,VLOOKUP(H64,'잔액(일반전기)'!$E$5:$F$1005,2,0))</f>
        <v>0</v>
      </c>
    </row>
    <row r="65" spans="1:10" ht="15.75" customHeight="1">
      <c r="A65" s="334" t="s">
        <v>424</v>
      </c>
      <c r="B65" s="1" t="s">
        <v>870</v>
      </c>
      <c r="C65" s="88"/>
      <c r="D65" s="523">
        <f>SUM(D66,D77,D97,D107)</f>
        <v>11955295</v>
      </c>
      <c r="E65" s="524">
        <f>SUM(E66,E77,E97,E107)</f>
        <v>11999996</v>
      </c>
      <c r="F65" s="933" t="s">
        <v>643</v>
      </c>
      <c r="G65" s="934"/>
      <c r="H65" s="150"/>
      <c r="I65" s="522">
        <f>SUM(I66,I69)</f>
        <v>369762</v>
      </c>
      <c r="J65" s="680">
        <f>SUM(J66,J69)</f>
        <v>369762</v>
      </c>
    </row>
    <row r="66" spans="1:10" ht="15.75" customHeight="1">
      <c r="A66" s="393" t="s">
        <v>261</v>
      </c>
      <c r="B66" s="151" t="s">
        <v>619</v>
      </c>
      <c r="C66" s="88"/>
      <c r="D66" s="653">
        <f>SUM(D67:D71,D73:D76)-SUM(D72)</f>
        <v>5777480</v>
      </c>
      <c r="E66" s="654">
        <f>SUM(E67:E71,E73:E76)-SUM(E72)</f>
        <v>5640840</v>
      </c>
      <c r="F66" s="107">
        <v>1</v>
      </c>
      <c r="G66" s="67" t="s">
        <v>645</v>
      </c>
      <c r="H66" s="150"/>
      <c r="I66" s="681">
        <f>SUM(I67:I68)</f>
        <v>369762</v>
      </c>
      <c r="J66" s="682">
        <f>SUM(J67:J68)</f>
        <v>369762</v>
      </c>
    </row>
    <row r="67" spans="1:10" ht="15.75" customHeight="1">
      <c r="A67" s="394">
        <v>1</v>
      </c>
      <c r="B67" s="52" t="s">
        <v>871</v>
      </c>
      <c r="C67" s="80">
        <v>220400</v>
      </c>
      <c r="D67" s="525">
        <f>IF(ISERROR(VLOOKUP(C67,'잔액(일반)'!$B$5:$C$1005,2,0)),0,VLOOKUP(C67,'잔액(일반)'!$B$5:$C$1005,2,0))+IF(ISERROR(VLOOKUP(C67,'잔액(일반)'!$E$5:$F$1005,2,0)),0,VLOOKUP(C67,'잔액(일반)'!$E$5:$F$1005,2,0))</f>
        <v>5613480</v>
      </c>
      <c r="E67" s="655">
        <f>IF(ISERROR(VLOOKUP(C67,'잔액(일반전기)'!$B$5:$C$1005,2,0)),0,VLOOKUP(C67,'잔액(일반전기)'!$B$5:$C$1005,2,0))+IF(ISERROR(VLOOKUP(C67,'잔액(일반전기)'!$E$5:$F$1005,2,0)),0,VLOOKUP(C67,'잔액(일반전기)'!$E$5:$F$1005,2,0))</f>
        <v>5476840</v>
      </c>
      <c r="F67" s="66" t="s">
        <v>291</v>
      </c>
      <c r="G67" s="67" t="s">
        <v>647</v>
      </c>
      <c r="H67" s="152">
        <v>246601</v>
      </c>
      <c r="I67" s="678">
        <f>IF(ISERROR(VLOOKUP(H67,'잔액(일반)'!$B$5:$C$1005,2,0)),0,VLOOKUP(H67,'잔액(일반)'!$B$5:$C$1005,2,0))+IF(ISERROR(VLOOKUP(H67,'잔액(일반)'!$E$5:$F$1005,2,0)),0,VLOOKUP(H67,'잔액(일반)'!$E$5:$F$1005,2,0))</f>
        <v>0</v>
      </c>
      <c r="J67" s="679">
        <f>IF(ISERROR(VLOOKUP(H67,'잔액(일반전기)'!$B$5:$C$1005,2,0)),0,VLOOKUP(H67,'잔액(일반전기)'!$B$5:$C$1005,2,0))+IF(ISERROR(VLOOKUP(H67,'잔액(일반전기)'!$E$5:$F$1005,2,0)),0,VLOOKUP(H67,'잔액(일반전기)'!$E$5:$F$1005,2,0))</f>
        <v>0</v>
      </c>
    </row>
    <row r="68" spans="1:10" ht="15.75" customHeight="1">
      <c r="A68" s="336">
        <v>2</v>
      </c>
      <c r="B68" s="84" t="s">
        <v>821</v>
      </c>
      <c r="C68" s="80">
        <v>220300</v>
      </c>
      <c r="D68" s="643">
        <f>IF(ISERROR(VLOOKUP(C68,'잔액(일반)'!$B$5:$C$1005,2,0)),0,VLOOKUP(C68,'잔액(일반)'!$B$5:$C$1005,2,0))+IF(ISERROR(VLOOKUP(C68,'잔액(일반)'!$E$5:$F$1005,2,0)),0,VLOOKUP(C68,'잔액(일반)'!$E$5:$F$1005,2,0))</f>
        <v>160000</v>
      </c>
      <c r="E68" s="644">
        <f>IF(ISERROR(VLOOKUP(C68,'잔액(일반전기)'!$B$5:$C$1005,2,0)),0,VLOOKUP(C68,'잔액(일반전기)'!$B$5:$C$1005,2,0))+IF(ISERROR(VLOOKUP(C68,'잔액(일반전기)'!$E$5:$F$1005,2,0)),0,VLOOKUP(C68,'잔액(일반전기)'!$E$5:$F$1005,2,0))</f>
        <v>160000</v>
      </c>
      <c r="F68" s="66" t="s">
        <v>292</v>
      </c>
      <c r="G68" s="67" t="s">
        <v>649</v>
      </c>
      <c r="H68" s="152">
        <v>246602</v>
      </c>
      <c r="I68" s="678">
        <f>IF(ISERROR(VLOOKUP(H68,'잔액(일반)'!$B$5:$C$1005,2,0)),0,VLOOKUP(H68,'잔액(일반)'!$B$5:$C$1005,2,0))+IF(ISERROR(VLOOKUP(H68,'잔액(일반)'!$E$5:$F$1005,2,0)),0,VLOOKUP(H68,'잔액(일반)'!$E$5:$F$1005,2,0))</f>
        <v>369762</v>
      </c>
      <c r="J68" s="679">
        <f>IF(ISERROR(VLOOKUP(H68,'잔액(일반전기)'!$B$5:$C$1005,2,0)),0,VLOOKUP(H68,'잔액(일반전기)'!$B$5:$C$1005,2,0))+IF(ISERROR(VLOOKUP(H68,'잔액(일반전기)'!$E$5:$F$1005,2,0)),0,VLOOKUP(H68,'잔액(일반전기)'!$E$5:$F$1005,2,0))</f>
        <v>369762</v>
      </c>
    </row>
    <row r="69" spans="1:10" ht="15.75" customHeight="1">
      <c r="A69" s="336">
        <v>3</v>
      </c>
      <c r="B69" s="84" t="s">
        <v>872</v>
      </c>
      <c r="C69" s="80">
        <v>220500</v>
      </c>
      <c r="D69" s="643">
        <f>IF(ISERROR(VLOOKUP(C69,'잔액(일반)'!$B$5:$C$1005,2,0)),0,VLOOKUP(C69,'잔액(일반)'!$B$5:$C$1005,2,0))+IF(ISERROR(VLOOKUP(C69,'잔액(일반)'!$E$5:$F$1005,2,0)),0,VLOOKUP(C69,'잔액(일반)'!$E$5:$F$1005,2,0))</f>
        <v>0</v>
      </c>
      <c r="E69" s="644">
        <f>IF(ISERROR(VLOOKUP(C69,'잔액(일반전기)'!$B$5:$C$1005,2,0)),0,VLOOKUP(C69,'잔액(일반전기)'!$B$5:$C$1005,2,0))+IF(ISERROR(VLOOKUP(C69,'잔액(일반전기)'!$E$5:$F$1005,2,0)),0,VLOOKUP(C69,'잔액(일반전기)'!$E$5:$F$1005,2,0))</f>
        <v>0</v>
      </c>
      <c r="F69" s="107">
        <v>2</v>
      </c>
      <c r="G69" s="67" t="s">
        <v>651</v>
      </c>
      <c r="H69" s="152">
        <v>246800</v>
      </c>
      <c r="I69" s="678">
        <f>IF(ISERROR(VLOOKUP(H69,'잔액(일반)'!$B$5:$C$1005,2,0)),0,VLOOKUP(H69,'잔액(일반)'!$B$5:$C$1005,2,0))+IF(ISERROR(VLOOKUP(H69,'잔액(일반)'!$E$5:$F$1005,2,0)),0,VLOOKUP(H69,'잔액(일반)'!$E$5:$F$1005,2,0))</f>
        <v>0</v>
      </c>
      <c r="J69" s="679">
        <f>IF(ISERROR(VLOOKUP(H69,'잔액(일반전기)'!$B$5:$C$1005,2,0)),0,VLOOKUP(H69,'잔액(일반전기)'!$B$5:$C$1005,2,0))+IF(ISERROR(VLOOKUP(H69,'잔액(일반전기)'!$E$5:$F$1005,2,0)),0,VLOOKUP(H69,'잔액(일반전기)'!$E$5:$F$1005,2,0))</f>
        <v>0</v>
      </c>
    </row>
    <row r="70" spans="1:10" ht="15.75" customHeight="1">
      <c r="A70" s="336">
        <v>4</v>
      </c>
      <c r="B70" s="84" t="s">
        <v>800</v>
      </c>
      <c r="C70" s="80">
        <v>220600</v>
      </c>
      <c r="D70" s="643">
        <f>IF(ISERROR(VLOOKUP(C70,'잔액(일반)'!$B$5:$C$1005,2,0)),0,VLOOKUP(C70,'잔액(일반)'!$B$5:$C$1005,2,0))+IF(ISERROR(VLOOKUP(C70,'잔액(일반)'!$E$5:$F$1005,2,0)),0,VLOOKUP(C70,'잔액(일반)'!$E$5:$F$1005,2,0))</f>
        <v>0</v>
      </c>
      <c r="E70" s="644">
        <f>IF(ISERROR(VLOOKUP(C70,'잔액(일반전기)'!$B$5:$C$1005,2,0)),0,VLOOKUP(C70,'잔액(일반전기)'!$B$5:$C$1005,2,0))+IF(ISERROR(VLOOKUP(C70,'잔액(일반전기)'!$E$5:$F$1005,2,0)),0,VLOOKUP(C70,'잔액(일반전기)'!$E$5:$F$1005,2,0))</f>
        <v>0</v>
      </c>
      <c r="F70" s="933" t="s">
        <v>875</v>
      </c>
      <c r="G70" s="934"/>
      <c r="H70" s="150"/>
      <c r="I70" s="522">
        <f>SUM(I71:I72)*(-1)</f>
        <v>-3433</v>
      </c>
      <c r="J70" s="680">
        <f>SUM(J71:J72)*(-1)</f>
        <v>-12621</v>
      </c>
    </row>
    <row r="71" spans="1:10" ht="15.75" customHeight="1">
      <c r="A71" s="336">
        <v>5</v>
      </c>
      <c r="B71" s="84" t="s">
        <v>822</v>
      </c>
      <c r="C71" s="80">
        <v>220900</v>
      </c>
      <c r="D71" s="643">
        <f>IF(ISERROR(VLOOKUP(C71,'잔액(일반)'!$B$5:$C$1005,2,0)),0,VLOOKUP(C71,'잔액(일반)'!$B$5:$C$1005,2,0))+IF(ISERROR(VLOOKUP(C71,'잔액(일반)'!$E$5:$F$1005,2,0)),0,VLOOKUP(C71,'잔액(일반)'!$E$5:$F$1005,2,0))</f>
        <v>0</v>
      </c>
      <c r="E71" s="644">
        <f>IF(ISERROR(VLOOKUP(C71,'잔액(일반전기)'!$B$5:$C$1005,2,0)),0,VLOOKUP(C71,'잔액(일반전기)'!$B$5:$C$1005,2,0))+IF(ISERROR(VLOOKUP(C71,'잔액(일반전기)'!$E$5:$F$1005,2,0)),0,VLOOKUP(C71,'잔액(일반전기)'!$E$5:$F$1005,2,0))</f>
        <v>0</v>
      </c>
      <c r="F71" s="66">
        <v>1</v>
      </c>
      <c r="G71" s="67" t="s">
        <v>876</v>
      </c>
      <c r="H71" s="152">
        <v>228400</v>
      </c>
      <c r="I71" s="678">
        <f>IF(ISERROR(VLOOKUP(H71,'잔액(일반)'!$B$5:$C$1005,2,0)),0,VLOOKUP(H71,'잔액(일반)'!$B$5:$C$1005,2,0))+IF(ISERROR(VLOOKUP(H71,'잔액(일반)'!$E$5:$F$1005,2,0)),0,VLOOKUP(H71,'잔액(일반)'!$E$5:$F$1005,2,0))</f>
        <v>3433</v>
      </c>
      <c r="J71" s="679">
        <f>IF(ISERROR(VLOOKUP(H71,'잔액(일반전기)'!$B$5:$C$1005,2,0)),0,VLOOKUP(H71,'잔액(일반전기)'!$B$5:$C$1005,2,0))+IF(ISERROR(VLOOKUP(H71,'잔액(일반전기)'!$E$5:$F$1005,2,0)),0,VLOOKUP(H71,'잔액(일반전기)'!$E$5:$F$1005,2,0))</f>
        <v>12621</v>
      </c>
    </row>
    <row r="72" spans="1:10" ht="15.75" customHeight="1">
      <c r="A72" s="336"/>
      <c r="B72" s="59" t="s">
        <v>308</v>
      </c>
      <c r="C72" s="88"/>
      <c r="D72" s="643"/>
      <c r="E72" s="644"/>
      <c r="F72" s="66">
        <v>2</v>
      </c>
      <c r="G72" s="67" t="s">
        <v>877</v>
      </c>
      <c r="H72" s="152">
        <v>228500</v>
      </c>
      <c r="I72" s="678">
        <f>IF(ISERROR(VLOOKUP(H72,'잔액(일반)'!$B$5:$C$1005,2,0)),0,VLOOKUP(H72,'잔액(일반)'!$B$5:$C$1005,2,0))+IF(ISERROR(VLOOKUP(H72,'잔액(일반)'!$E$5:$F$1005,2,0)),0,VLOOKUP(H72,'잔액(일반)'!$E$5:$F$1005,2,0))</f>
        <v>0</v>
      </c>
      <c r="J72" s="679">
        <f>IF(ISERROR(VLOOKUP(H72,'잔액(일반전기)'!$B$5:$C$1005,2,0)),0,VLOOKUP(H72,'잔액(일반전기)'!$B$5:$C$1005,2,0))+IF(ISERROR(VLOOKUP(H72,'잔액(일반전기)'!$E$5:$F$1005,2,0)),0,VLOOKUP(H72,'잔액(일반전기)'!$E$5:$F$1005,2,0))</f>
        <v>0</v>
      </c>
    </row>
    <row r="73" spans="1:10" ht="15.75" customHeight="1">
      <c r="A73" s="336">
        <v>6</v>
      </c>
      <c r="B73" s="84" t="s">
        <v>873</v>
      </c>
      <c r="C73" s="80">
        <v>221200</v>
      </c>
      <c r="D73" s="643">
        <f>IF(ISERROR(VLOOKUP(C73,'잔액(일반)'!$B$5:$C$1005,2,0)),0,VLOOKUP(C73,'잔액(일반)'!$B$5:$C$1005,2,0))+IF(ISERROR(VLOOKUP(C73,'잔액(일반)'!$E$5:$F$1005,2,0)),0,VLOOKUP(C73,'잔액(일반)'!$E$5:$F$1005,2,0))</f>
        <v>4000</v>
      </c>
      <c r="E73" s="644">
        <f>IF(ISERROR(VLOOKUP(C73,'잔액(일반전기)'!$B$5:$C$1005,2,0)),0,VLOOKUP(C73,'잔액(일반전기)'!$B$5:$C$1005,2,0))+IF(ISERROR(VLOOKUP(C73,'잔액(일반전기)'!$E$5:$F$1005,2,0)),0,VLOOKUP(C73,'잔액(일반전기)'!$E$5:$F$1005,2,0))</f>
        <v>4000</v>
      </c>
      <c r="F73" s="933" t="s">
        <v>878</v>
      </c>
      <c r="G73" s="934"/>
      <c r="H73" s="154"/>
      <c r="I73" s="522">
        <f>SUM(I74,I76,I78)-I75-I77</f>
        <v>0</v>
      </c>
      <c r="J73" s="680">
        <f>SUM(J74,J76,J78)-J75-J77</f>
        <v>0</v>
      </c>
    </row>
    <row r="74" spans="1:10" ht="15.75" customHeight="1">
      <c r="A74" s="336">
        <v>7</v>
      </c>
      <c r="B74" s="84" t="s">
        <v>485</v>
      </c>
      <c r="C74" s="284">
        <v>226200</v>
      </c>
      <c r="D74" s="643">
        <f>IF(ISERROR(VLOOKUP(C74,'잔액(일반)'!$B$5:$C$1005,2,0)),0,VLOOKUP(C74,'잔액(일반)'!$B$5:$C$1005,2,0))+IF(ISERROR(VLOOKUP(C74,'잔액(일반)'!$E$5:$F$1005,2,0)),0,VLOOKUP(C74,'잔액(일반)'!$E$5:$F$1005,2,0))+IF(ISERROR(VLOOKUP(220700,'잔액(일반)'!$B$5:$C$1005,2,0)),0,VLOOKUP(220700,'잔액(일반)'!$B$5:$C$1005,2,0))+IF(ISERROR(VLOOKUP(220700,'잔액(일반)'!$E$5:$F$1005,2,0)),0,VLOOKUP(220700,'잔액(일반)'!$E$5:$F$1005,2,0))</f>
        <v>0</v>
      </c>
      <c r="E74" s="644">
        <f>IF(ISERROR(VLOOKUP(C74,'잔액(일반전기)'!$B$5:$C$1005,2,0)),0,VLOOKUP(C74,'잔액(일반전기)'!$B$5:$C$1005,2,0))+IF(ISERROR(VLOOKUP(C74,'잔액(일반전기)'!$E$5:$F$1005,2,0)),0,VLOOKUP(C74,'잔액(일반전기)'!$E$5:$F$1005,2,0))+IF(ISERROR(VLOOKUP(220700,'잔액(일반전기)'!$B$5:$C$1005,2,0)),0,VLOOKUP(220700,'잔액(일반전기)'!$B$5:$C$1005,2,0))+IF(ISERROR(VLOOKUP(220700,'잔액(일반전기)'!$E$5:$F$1005,2,0)),0,VLOOKUP(220700,'잔액(일반전기)'!$E$5:$F$1005,2,0))</f>
        <v>0</v>
      </c>
      <c r="F74" s="66">
        <v>1</v>
      </c>
      <c r="G74" s="67" t="s">
        <v>433</v>
      </c>
      <c r="H74" s="155"/>
      <c r="I74" s="678">
        <f>IF(I132&gt;=0,I132,0)</f>
        <v>0</v>
      </c>
      <c r="J74" s="679">
        <f>IF(J132&gt;=0,J132,0)</f>
        <v>0</v>
      </c>
    </row>
    <row r="75" spans="1:10" ht="15.75" customHeight="1">
      <c r="A75" s="336">
        <v>8</v>
      </c>
      <c r="B75" s="84" t="s">
        <v>689</v>
      </c>
      <c r="C75" s="284">
        <v>221300</v>
      </c>
      <c r="D75" s="643">
        <f>IF(ISERROR(VLOOKUP(C75,'잔액(일반)'!$B$5:$C$1005,2,0)),0,VLOOKUP(C75,'잔액(일반)'!$B$5:$C$1005,2,0))+IF(ISERROR(VLOOKUP(C75,'잔액(일반)'!$E$5:$F$1005,2,0)),0,VLOOKUP(C75,'잔액(일반)'!$E$5:$F$1005,2,0))</f>
        <v>0</v>
      </c>
      <c r="E75" s="644">
        <f>IF(ISERROR(VLOOKUP(C75,'잔액(일반전기)'!$B$5:$C$1005,2,0)),0,VLOOKUP(C75,'잔액(일반전기)'!$B$5:$C$1005,2,0))+IF(ISERROR(VLOOKUP(C75,'잔액(일반전기)'!$E$5:$F$1005,2,0)),0,VLOOKUP(C75,'잔액(일반전기)'!$E$5:$F$1005,2,0))</f>
        <v>0</v>
      </c>
      <c r="F75" s="66"/>
      <c r="G75" s="120" t="s">
        <v>879</v>
      </c>
      <c r="H75" s="150"/>
      <c r="I75" s="678">
        <f>IF(I132&lt;0,I132*-1,0)</f>
        <v>0</v>
      </c>
      <c r="J75" s="679">
        <f>IF(J132&lt;0,J132*-1,0)</f>
        <v>0</v>
      </c>
    </row>
    <row r="76" spans="1:10" ht="15.75" customHeight="1">
      <c r="A76" s="336">
        <v>8</v>
      </c>
      <c r="B76" s="84" t="s">
        <v>97</v>
      </c>
      <c r="C76" s="284">
        <v>221400</v>
      </c>
      <c r="D76" s="532">
        <f>IF(ISERROR(VLOOKUP(C76,'잔액(일반)'!$B$5:$C$1005,2,0)),0,VLOOKUP(C76,'잔액(일반)'!$B$5:$C$1005,2,0))+IF(ISERROR(VLOOKUP(C76,'잔액(일반)'!$E$5:$F$1005,2,0)),0,VLOOKUP(C76,'잔액(일반)'!$E$5:$F$1005,2,0))+IF(ISERROR(VLOOKUP(220700,'잔액(일반)'!$B$5:$C$1005,2,0)),0,VLOOKUP(220700,'잔액(일반)'!$B$5:$C$1005,2,0))+IF(ISERROR(VLOOKUP(220700,'잔액(일반)'!$E$5:$F$1005,2,0)),0,VLOOKUP(220700,'잔액(일반)'!$E$5:$F$1005,2,0))</f>
        <v>0</v>
      </c>
      <c r="E76" s="528">
        <f>IF(ISERROR(VLOOKUP(C76,'잔액(일반전기)'!$B$5:$C$1005,2,0)),0,VLOOKUP(C76,'잔액(일반전기)'!$B$5:$C$1005,2,0))+IF(ISERROR(VLOOKUP(C76,'잔액(일반전기)'!$E$5:$F$1005,2,0)),0,VLOOKUP(C76,'잔액(일반전기)'!$E$5:$F$1005,2,0))+IF(ISERROR(VLOOKUP(220700,'잔액(일반전기)'!$B$5:$C$1005,2,0)),0,VLOOKUP(220700,'잔액(일반전기)'!$B$5:$C$1005,2,0))+IF(ISERROR(VLOOKUP(220700,'잔액(일반전기)'!$E$5:$F$1005,2,0)),0,VLOOKUP(220700,'잔액(일반전기)'!$E$5:$F$1005,2,0))</f>
        <v>0</v>
      </c>
      <c r="F76" s="66">
        <v>2</v>
      </c>
      <c r="G76" s="67" t="s">
        <v>1051</v>
      </c>
      <c r="H76" s="155"/>
      <c r="I76" s="678">
        <f>IF(I133&gt;=0,I133,0)</f>
        <v>0</v>
      </c>
      <c r="J76" s="679">
        <f>IF(J133&gt;=0,J133,0)</f>
        <v>0</v>
      </c>
    </row>
    <row r="77" spans="1:10" ht="15.75" customHeight="1">
      <c r="A77" s="387" t="s">
        <v>874</v>
      </c>
      <c r="B77" s="145" t="s">
        <v>630</v>
      </c>
      <c r="C77" s="88"/>
      <c r="D77" s="645">
        <f>SUM(D78,D82,D87,D90,D95)-SUM(D79:D81,D83:D86,D88:D89,D91:D94,D96)</f>
        <v>6045251</v>
      </c>
      <c r="E77" s="646">
        <f>SUM(E78,E82,E87,E90,E95)-SUM(E79:E81,E83:E86,E88:E89,E91:E94,E96)</f>
        <v>6146504</v>
      </c>
      <c r="F77" s="66"/>
      <c r="G77" s="120" t="s">
        <v>880</v>
      </c>
      <c r="H77" s="150"/>
      <c r="I77" s="678">
        <f>IF(I133&lt;0,I133*-1,0)</f>
        <v>0</v>
      </c>
      <c r="J77" s="679">
        <f>IF(J133&lt;0,J133*-1,0)</f>
        <v>0</v>
      </c>
    </row>
    <row r="78" spans="1:10" ht="15.75" customHeight="1">
      <c r="A78" s="336">
        <v>1</v>
      </c>
      <c r="B78" s="84" t="s">
        <v>634</v>
      </c>
      <c r="C78" s="80">
        <v>222100</v>
      </c>
      <c r="D78" s="647">
        <f>IF(ISERROR(VLOOKUP(C78,'잔액(일반)'!$B$5:$C$1005,2,0)),0,VLOOKUP(C78,'잔액(일반)'!$B$5:$C$1005,2,0))+IF(ISERROR(VLOOKUP(C78,'잔액(일반)'!$E$5:$F$1005,2,0)),0,VLOOKUP(C78,'잔액(일반)'!$E$5:$F$1005,2,0))</f>
        <v>2877076</v>
      </c>
      <c r="E78" s="648">
        <f>IF(ISERROR(VLOOKUP(C78,'잔액(일반전기)'!$B$5:$C$1005,2,0)),0,VLOOKUP(C78,'잔액(일반전기)'!$B$5:$C$1005,2,0))+IF(ISERROR(VLOOKUP(C78,'잔액(일반전기)'!$E$5:$F$1005,2,0)),0,VLOOKUP(C78,'잔액(일반전기)'!$E$5:$F$1005,2,0))</f>
        <v>2836508</v>
      </c>
      <c r="F78" s="66">
        <v>3</v>
      </c>
      <c r="G78" s="118" t="s">
        <v>44</v>
      </c>
      <c r="H78" s="150"/>
      <c r="I78" s="678">
        <f>IF(ISERROR(VLOOKUP(148800,'잔액(신용)'!$E$5:$F$1105,2,0)),0,VLOOKUP(148800,'잔액(신용)'!$E$5:$F$1105,2,0))+IF(ISERROR(VLOOKUP(246900,'잔액(일반)'!$E$5:$F$1105,2,0)),0,VLOOKUP(246900,'잔액(일반)'!$E$5:$F$1105,2,0))</f>
        <v>0</v>
      </c>
      <c r="J78" s="679">
        <f>IF(ISERROR(VLOOKUP(148800,'잔액(신용전기)'!$E$5:$F$1105,2,0)),0,VLOOKUP(148800,'잔액(신용전기)'!$E$5:$F$1005,2,0))+IF(ISERROR(VLOOKUP(246900,'잔액(일반전기)'!$E$5:$F$1105,2,0)),0,VLOOKUP(246900,'잔액(일반전기)'!$E$5:$F$1105,2,0))</f>
        <v>0</v>
      </c>
    </row>
    <row r="79" spans="1:10" ht="15.75" customHeight="1">
      <c r="A79" s="336"/>
      <c r="B79" s="56" t="s">
        <v>632</v>
      </c>
      <c r="C79" s="153"/>
      <c r="D79" s="647">
        <f>IF(ISERROR(VLOOKUP(244502,'잔액(일반)'!$E$5:$F$1005,2,0)),0,VLOOKUP(244502,'잔액(일반)'!$E$5:$F$1005,2,0))+IF(ISERROR(VLOOKUP(244509,'잔액(일반)'!$E$5:$F$1005,2,0)),0,VLOOKUP(244509,'잔액(일반)'!$E$5:$F$1005,2,0))+IF(ISERROR(VLOOKUP(244516,'잔액(일반)'!$E$5:$F$1005,2,0)),0,VLOOKUP(244516,'잔액(일반)'!$E$5:$F$1005,2,0))+IF(ISERROR(VLOOKUP(244532,'잔액(일반)'!$E$5:$F$1005,2,0)),0,VLOOKUP(244532,'잔액(일반)'!$E$5:$F$1005,2,0))</f>
        <v>0</v>
      </c>
      <c r="E79" s="648">
        <f>IF(ISERROR(VLOOKUP(244502,'잔액(일반전기)'!$E$5:$F$1005,2,0)),0,VLOOKUP(244502,'잔액(일반전기)'!$E$5:$F$1005,2,0))+IF(ISERROR(VLOOKUP(244509,'잔액(일반전기)'!$E$5:$F$1005,2,0)),0,VLOOKUP(244509,'잔액(일반전기)'!$E$5:$F$1005,2,0))+IF(ISERROR(VLOOKUP(244516,'잔액(일반전기)'!$E$5:$F$1005,2,0)),0,VLOOKUP(244516,'잔액(일반전기)'!$E$5:$F$1005,2,0))+IF(ISERROR(VLOOKUP(244532,'잔액(일반전기)'!$E$5:$F$1005,2,0)),0,VLOOKUP(244532,'잔액(일반전기)'!$E$5:$F$1005,2,0))</f>
        <v>0</v>
      </c>
      <c r="F79" s="933" t="s">
        <v>881</v>
      </c>
      <c r="G79" s="934"/>
      <c r="H79" s="154"/>
      <c r="I79" s="522">
        <f>IF((SUM(I81,I82,I87,I89,I90)-I88-I91)&gt;=0,(SUM(I81,I82,I87,I89,I90)-I88-I91),0)</f>
        <v>5397366</v>
      </c>
      <c r="J79" s="680">
        <f>IF((SUM(J81,J82,J87,J89,J90)-J88-J91)&gt;=0,(SUM(J81,J82,J87,J89,J90)-J88-J91),0)</f>
        <v>5312551</v>
      </c>
    </row>
    <row r="80" spans="1:10" ht="15.75" customHeight="1">
      <c r="A80" s="336"/>
      <c r="B80" s="56" t="s">
        <v>360</v>
      </c>
      <c r="C80" s="141">
        <v>244602</v>
      </c>
      <c r="D80" s="647">
        <f>IF(ISERROR(VLOOKUP(C80,'잔액(일반)'!$B$5:$C$1005,2,0)),0,VLOOKUP(C80,'잔액(일반)'!$B$5:$C$1005,2,0))+IF(ISERROR(VLOOKUP(C80,'잔액(일반)'!$E$5:$F$1005,2,0)),0,VLOOKUP(C80,'잔액(일반)'!$E$5:$F$1005,2,0))</f>
        <v>0</v>
      </c>
      <c r="E80" s="648">
        <f>IF(ISERROR(VLOOKUP(C80,'잔액(일반전기)'!$B$5:$C$1005,2,0)),0,VLOOKUP(C80,'잔액(일반전기)'!$B$5:$C$1005,2,0))+IF(ISERROR(VLOOKUP(C80,'잔액(일반전기)'!$E$5:$F$1005,2,0)),0,VLOOKUP(C80,'잔액(일반전기)'!$E$5:$F$1005,2,0))</f>
        <v>0</v>
      </c>
      <c r="F80" s="66"/>
      <c r="G80" s="68" t="s">
        <v>508</v>
      </c>
      <c r="H80" s="150"/>
      <c r="I80" s="522">
        <f>IF((SUM(I81,I82,I87,I89,I90)-I88-I91)&lt;0,(SUM(I81,I82,I87,I89,I90)-I88-I91)*-1,0)</f>
        <v>0</v>
      </c>
      <c r="J80" s="680">
        <f>IF((SUM(J81,J82,J87,J89,J90)-J88-J91)&lt;0,(SUM(J81,J82,J87,J89,J90)-J88-J91)*-1,0)</f>
        <v>0</v>
      </c>
    </row>
    <row r="81" spans="1:12" ht="15.75" customHeight="1">
      <c r="A81" s="336"/>
      <c r="B81" s="56" t="s">
        <v>600</v>
      </c>
      <c r="C81" s="238">
        <v>244811</v>
      </c>
      <c r="D81" s="647">
        <f>IF(ISERROR(VLOOKUP(C81,'잔액(일반)'!$B$5:$C$1005,2,0)),0,VLOOKUP(C81,'잔액(일반)'!$B$5:$C$1005,2,0))+IF(ISERROR(VLOOKUP(C81,'잔액(일반)'!$E$5:$F$1005,2,0)),0,VLOOKUP(C81,'잔액(일반)'!$E$5:$F$1005,2,0))</f>
        <v>0</v>
      </c>
      <c r="E81" s="648">
        <f>IF(ISERROR(VLOOKUP(C81,'잔액(일반전기)'!$B$5:$C$1005,2,0)),0,VLOOKUP(C81,'잔액(일반전기)'!$B$5:$C$1005,2,0))+IF(ISERROR(VLOOKUP(C81,'잔액(일반전기)'!$E$5:$F$1005,2,0)),0,VLOOKUP(C81,'잔액(일반전기)'!$E$5:$F$1005,2,0))</f>
        <v>0</v>
      </c>
      <c r="F81" s="156">
        <v>1</v>
      </c>
      <c r="G81" s="494" t="s">
        <v>170</v>
      </c>
      <c r="H81" s="152">
        <v>247100</v>
      </c>
      <c r="I81" s="678">
        <f>IF(ISERROR(VLOOKUP(H81,'잔액(일반)'!$B$5:$C$1005,2,0)),0,VLOOKUP(H81,'잔액(일반)'!$B$5:$C$1005,2,0))+IF(ISERROR(VLOOKUP(H81,'잔액(일반)'!$E$5:$F$1005,2,0)),0,VLOOKUP(H81,'잔액(일반)'!$E$5:$F$1005,2,0))</f>
        <v>1570240</v>
      </c>
      <c r="J81" s="679">
        <f>IF(ISERROR(VLOOKUP(H81,'잔액(일반전기)'!$B$5:$C$1005,2,0)),0,VLOOKUP(H81,'잔액(일반전기)'!$B$5:$C$1005,2,0))+IF(ISERROR(VLOOKUP(H81,'잔액(일반전기)'!$E$5:$F$1005,2,0)),0,VLOOKUP(H81,'잔액(일반전기)'!$E$5:$F$1005,2,0))</f>
        <v>1450240</v>
      </c>
    </row>
    <row r="82" spans="1:12" ht="15.75" customHeight="1">
      <c r="A82" s="336">
        <v>2</v>
      </c>
      <c r="B82" s="84" t="s">
        <v>636</v>
      </c>
      <c r="C82" s="80">
        <v>222200</v>
      </c>
      <c r="D82" s="647">
        <f>IF(ISERROR(VLOOKUP(C82,'잔액(일반)'!$B$5:$C$1005,2,0)),0,VLOOKUP(C82,'잔액(일반)'!$B$5:$C$1005,2,0))+IF(ISERROR(VLOOKUP(C82,'잔액(일반)'!$E$5:$F$1005,2,0)),0,VLOOKUP(C82,'잔액(일반)'!$E$5:$F$1005,2,0))</f>
        <v>4019916</v>
      </c>
      <c r="E82" s="648">
        <f>IF(ISERROR(VLOOKUP(C82,'잔액(일반전기)'!$B$5:$C$1005,2,0)),0,VLOOKUP(C82,'잔액(일반전기)'!$B$5:$C$1005,2,0))+IF(ISERROR(VLOOKUP(C82,'잔액(일반전기)'!$E$5:$F$1005,2,0)),0,VLOOKUP(C82,'잔액(일반전기)'!$E$5:$F$1005,2,0))</f>
        <v>3995790</v>
      </c>
      <c r="F82" s="156">
        <v>2</v>
      </c>
      <c r="G82" s="494" t="s">
        <v>169</v>
      </c>
      <c r="H82" s="150"/>
      <c r="I82" s="678">
        <f>SUM(I83:I86)</f>
        <v>2405910</v>
      </c>
      <c r="J82" s="679">
        <f>SUM(J83:J86)</f>
        <v>2181230</v>
      </c>
    </row>
    <row r="83" spans="1:12" ht="15.75" customHeight="1">
      <c r="A83" s="336"/>
      <c r="B83" s="56" t="s">
        <v>631</v>
      </c>
      <c r="C83" s="141">
        <v>244201</v>
      </c>
      <c r="D83" s="647">
        <f>IF(ISERROR(VLOOKUP(C83,'잔액(일반)'!$B$5:$C$1005,2,0)),0,VLOOKUP(C83,'잔액(일반)'!$B$5:$C$1005,2,0))+IF(ISERROR(VLOOKUP(C83,'잔액(일반)'!$E$5:$F$1005,2,0)),0,VLOOKUP(C83,'잔액(일반)'!$E$5:$F$1005,2,0))</f>
        <v>1117901</v>
      </c>
      <c r="E83" s="648">
        <f>IF(ISERROR(VLOOKUP(C83,'잔액(일반전기)'!$B$5:$C$1005,2,0)),0,VLOOKUP(C83,'잔액(일반전기)'!$B$5:$C$1005,2,0))+IF(ISERROR(VLOOKUP(C83,'잔액(일반전기)'!$E$5:$F$1005,2,0)),0,VLOOKUP(C83,'잔액(일반전기)'!$E$5:$F$1005,2,0))</f>
        <v>998375</v>
      </c>
      <c r="F83" s="156"/>
      <c r="G83" s="67" t="s">
        <v>882</v>
      </c>
      <c r="H83" s="152">
        <v>247300</v>
      </c>
      <c r="I83" s="678">
        <f>IF(ISERROR(VLOOKUP(H83,'잔액(일반)'!$B$5:$C$1005,2,0)),0,VLOOKUP(H83,'잔액(일반)'!$B$5:$C$1005,2,0))+IF(ISERROR(VLOOKUP(H83,'잔액(일반)'!$E$5:$F$1005,2,0)),0,VLOOKUP(H83,'잔액(일반)'!$E$5:$F$1005,2,0))</f>
        <v>2176910</v>
      </c>
      <c r="J83" s="679">
        <f>IF(ISERROR(VLOOKUP(H83,'잔액(일반전기)'!$B$5:$C$1005,2,0)),0,VLOOKUP(H83,'잔액(일반전기)'!$B$5:$C$1005,2,0))+IF(ISERROR(VLOOKUP(H83,'잔액(일반전기)'!$E$5:$F$1005,2,0)),0,VLOOKUP(H83,'잔액(일반전기)'!$E$5:$F$1005,2,0))</f>
        <v>1952230</v>
      </c>
    </row>
    <row r="84" spans="1:12" ht="15.75" customHeight="1">
      <c r="A84" s="336"/>
      <c r="B84" s="56" t="s">
        <v>632</v>
      </c>
      <c r="C84" s="153"/>
      <c r="D84" s="647">
        <f>IF(ISERROR(VLOOKUP(244503,'잔액(일반)'!$E$5:$F$1005,2,0)),0,VLOOKUP(244503,'잔액(일반)'!$E$5:$F$1005,2,0))+IF(ISERROR(VLOOKUP(244510,'잔액(일반)'!$E$5:$F$1005,2,0)),0,VLOOKUP(244510,'잔액(일반)'!$E$5:$F$1005,2,0))+IF(ISERROR(VLOOKUP(244517,'잔액(일반)'!$E$5:$F$1005,2,0)),0,VLOOKUP(244517,'잔액(일반)'!$E$5:$F$1005,2,0))+IF(ISERROR(VLOOKUP(244533,'잔액(일반)'!$E$5:$F$1005,2,0)),0,VLOOKUP(244533,'잔액(일반)'!$E$5:$F$1005,2,0))+IF(ISERROR(VLOOKUP(244541,'잔액(일반)'!$E$5:$F$1005,2,0)),0,VLOOKUP(244541,'잔액(일반)'!$E$5:$F$1005,2,0))</f>
        <v>217552</v>
      </c>
      <c r="E84" s="648">
        <f>IF(ISERROR(VLOOKUP(244503,'잔액(일반전기)'!$E$5:$F$1005,2,0)),0,VLOOKUP(244503,'잔액(일반전기)'!$E$5:$F$1005,2,0))+IF(ISERROR(VLOOKUP(244510,'잔액(일반전기)'!$E$5:$F$1005,2,0)),0,VLOOKUP(244510,'잔액(일반전기)'!$E$5:$F$1005,2,0))+IF(ISERROR(VLOOKUP(244517,'잔액(일반전기)'!$E$5:$F$1005,2,0)),0,VLOOKUP(244517,'잔액(일반전기)'!$E$5:$F$1005,2,0))+IF(ISERROR(VLOOKUP(244533,'잔액(일반전기)'!$E$5:$F$1005,2,0)),0,VLOOKUP(244533,'잔액(일반전기)'!$E$5:$F$1005,2,0))+IF(ISERROR(VLOOKUP(244541,'잔액(일반전기)'!$E$5:$F$1005,2,0)),0,VLOOKUP(244541,'잔액(일반전기)'!$E$5:$F$1005,2,0))</f>
        <v>226647</v>
      </c>
      <c r="F84" s="66"/>
      <c r="G84" s="67" t="s">
        <v>883</v>
      </c>
      <c r="H84" s="152">
        <v>247400</v>
      </c>
      <c r="I84" s="678">
        <f>IF(ISERROR(VLOOKUP(H84,'잔액(일반)'!$B$5:$C$1005,2,0)),0,VLOOKUP(H84,'잔액(일반)'!$B$5:$C$1005,2,0))+IF(ISERROR(VLOOKUP(H84,'잔액(일반)'!$E$5:$F$1005,2,0)),0,VLOOKUP(H84,'잔액(일반)'!$E$5:$F$1005,2,0))</f>
        <v>129000</v>
      </c>
      <c r="J84" s="679">
        <f>IF(ISERROR(VLOOKUP(H84,'잔액(일반전기)'!$B$5:$C$1005,2,0)),0,VLOOKUP(H84,'잔액(일반전기)'!$B$5:$C$1005,2,0))+IF(ISERROR(VLOOKUP(H84,'잔액(일반전기)'!$E$5:$F$1005,2,0)),0,VLOOKUP(H84,'잔액(일반전기)'!$E$5:$F$1005,2,0))</f>
        <v>129000</v>
      </c>
    </row>
    <row r="85" spans="1:12" ht="15.75" customHeight="1">
      <c r="A85" s="336"/>
      <c r="B85" s="56" t="s">
        <v>360</v>
      </c>
      <c r="C85" s="141">
        <v>244603</v>
      </c>
      <c r="D85" s="647">
        <f>IF(ISERROR(VLOOKUP(C85,'잔액(일반)'!$B$5:$C$1005,2,0)),0,VLOOKUP(C85,'잔액(일반)'!$B$5:$C$1005,2,0))+IF(ISERROR(VLOOKUP(C85,'잔액(일반)'!$E$5:$F$1005,2,0)),0,VLOOKUP(C85,'잔액(일반)'!$E$5:$F$1005,2,0))</f>
        <v>0</v>
      </c>
      <c r="E85" s="648">
        <f>IF(ISERROR(VLOOKUP(C85,'잔액(일반전기)'!$B$5:$C$1005,2,0)),0,VLOOKUP(C85,'잔액(일반전기)'!$B$5:$C$1005,2,0))+IF(ISERROR(VLOOKUP(C85,'잔액(일반전기)'!$E$5:$F$1005,2,0)),0,VLOOKUP(C85,'잔액(일반전기)'!$E$5:$F$1005,2,0))</f>
        <v>0</v>
      </c>
      <c r="F85" s="66"/>
      <c r="G85" s="67" t="s">
        <v>673</v>
      </c>
      <c r="H85" s="152">
        <v>249000</v>
      </c>
      <c r="I85" s="678">
        <f>IF(ISERROR(VLOOKUP(H85,'잔액(일반)'!$B$5:$C$1005,2,0)),0,VLOOKUP(H85,'잔액(일반)'!$B$5:$C$1005,2,0))+IF(ISERROR(VLOOKUP(H85,'잔액(일반)'!$E$5:$F$1005,2,0)),0,VLOOKUP(H85,'잔액(일반)'!$E$5:$F$1005,2,0))</f>
        <v>100000</v>
      </c>
      <c r="J85" s="679">
        <f>IF(ISERROR(VLOOKUP(H85,'잔액(일반전기)'!$B$5:$C$1005,2,0)),0,VLOOKUP(H85,'잔액(일반전기)'!$B$5:$C$1005,2,0))+IF(ISERROR(VLOOKUP(H85,'잔액(일반전기)'!$E$5:$F$1005,2,0)),0,VLOOKUP(H85,'잔액(일반전기)'!$E$5:$F$1005,2,0))</f>
        <v>100000</v>
      </c>
    </row>
    <row r="86" spans="1:12" ht="15.75" customHeight="1">
      <c r="A86" s="336"/>
      <c r="B86" s="56" t="s">
        <v>45</v>
      </c>
      <c r="C86" s="238">
        <v>244821</v>
      </c>
      <c r="D86" s="647">
        <f>IF(ISERROR(VLOOKUP(C86,'잔액(일반)'!$B$5:$C$1005,2,0)),0,VLOOKUP(C86,'잔액(일반)'!$B$5:$C$1005,2,0))+IF(ISERROR(VLOOKUP(C86,'잔액(일반)'!$E$5:$F$1005,2,0)),0,VLOOKUP(C86,'잔액(일반)'!$E$5:$F$1005,2,0))</f>
        <v>0</v>
      </c>
      <c r="E86" s="648">
        <f>IF(ISERROR(VLOOKUP(C86,'잔액(일반전기)'!$B$5:$C$1005,2,0)),0,VLOOKUP(C86,'잔액(일반전기)'!$B$5:$C$1005,2,0))+IF(ISERROR(VLOOKUP(C86,'잔액(일반전기)'!$E$5:$F$1005,2,0)),0,VLOOKUP(C86,'잔액(일반전기)'!$E$5:$F$1005,2,0))</f>
        <v>0</v>
      </c>
      <c r="F86" s="66"/>
      <c r="G86" s="67" t="s">
        <v>691</v>
      </c>
      <c r="H86" s="152">
        <v>249100</v>
      </c>
      <c r="I86" s="678">
        <f>IF(ISERROR(VLOOKUP(H86,'잔액(일반)'!$B$5:$C$1005,2,0)),0,VLOOKUP(H86,'잔액(일반)'!$B$5:$C$1005,2,0))+IF(ISERROR(VLOOKUP(H86,'잔액(일반)'!$E$5:$F$1005,2,0)),0,VLOOKUP(H86,'잔액(일반)'!$E$5:$F$1005,2,0))</f>
        <v>0</v>
      </c>
      <c r="J86" s="679">
        <f>IF(ISERROR(VLOOKUP(H86,'잔액(일반전기)'!$B$5:$C$1005,2,0)),0,VLOOKUP(H86,'잔액(일반전기)'!$B$5:$C$1005,2,0))+IF(ISERROR(VLOOKUP(H86,'잔액(일반전기)'!$E$5:$F$1005,2,0)),0,VLOOKUP(H86,'잔액(일반전기)'!$E$5:$F$1005,2,0))</f>
        <v>0</v>
      </c>
      <c r="K86" s="21"/>
      <c r="L86" s="21"/>
    </row>
    <row r="87" spans="1:12" ht="15.75" customHeight="1">
      <c r="A87" s="336">
        <v>3</v>
      </c>
      <c r="B87" s="84" t="s">
        <v>638</v>
      </c>
      <c r="C87" s="80">
        <v>222300</v>
      </c>
      <c r="D87" s="647">
        <f>IF(ISERROR(VLOOKUP(C87,'잔액(일반)'!$B$5:$C$1005,2,0)),0,VLOOKUP(C87,'잔액(일반)'!$B$5:$C$1005,2,0))+IF(ISERROR(VLOOKUP(C87,'잔액(일반)'!$E$5:$F$1005,2,0)),0,VLOOKUP(C87,'잔액(일반)'!$E$5:$F$1005,2,0))</f>
        <v>16676</v>
      </c>
      <c r="E87" s="648">
        <f>IF(ISERROR(VLOOKUP(C87,'잔액(일반전기)'!$B$5:$C$1005,2,0)),0,VLOOKUP(C87,'잔액(일반전기)'!$B$5:$C$1005,2,0))+IF(ISERROR(VLOOKUP(C87,'잔액(일반전기)'!$E$5:$F$1005,2,0)),0,VLOOKUP(C87,'잔액(일반전기)'!$E$5:$F$1005,2,0))</f>
        <v>16676</v>
      </c>
      <c r="F87" s="156">
        <v>3</v>
      </c>
      <c r="G87" s="494" t="s">
        <v>512</v>
      </c>
      <c r="H87" s="108"/>
      <c r="I87" s="678">
        <f>IF(I130&gt;=0,I130,0)</f>
        <v>249019</v>
      </c>
      <c r="J87" s="679">
        <f>IF(J130&gt;=0,J130,0)</f>
        <v>299610</v>
      </c>
    </row>
    <row r="88" spans="1:12" ht="15.75" customHeight="1">
      <c r="A88" s="336"/>
      <c r="B88" s="56" t="s">
        <v>631</v>
      </c>
      <c r="C88" s="141">
        <v>244202</v>
      </c>
      <c r="D88" s="647">
        <f>IF(ISERROR(VLOOKUP(C88,'잔액(일반)'!$B$5:$C$1005,2,0)),0,VLOOKUP(C88,'잔액(일반)'!$B$5:$C$1005,2,0))+IF(ISERROR(VLOOKUP(C88,'잔액(일반)'!$E$5:$F$1005,2,0)),0,VLOOKUP(C88,'잔액(일반)'!$E$5:$F$1005,2,0))</f>
        <v>15981</v>
      </c>
      <c r="E88" s="648">
        <f>IF(ISERROR(VLOOKUP(C88,'잔액(일반전기)'!$B$5:$C$1005,2,0)),0,VLOOKUP(C88,'잔액(일반전기)'!$B$5:$C$1005,2,0))+IF(ISERROR(VLOOKUP(C88,'잔액(일반전기)'!$E$5:$F$1005,2,0)),0,VLOOKUP(C88,'잔액(일반전기)'!$E$5:$F$1005,2,0))</f>
        <v>7643</v>
      </c>
      <c r="F88" s="66"/>
      <c r="G88" s="68" t="s">
        <v>884</v>
      </c>
      <c r="H88" s="157"/>
      <c r="I88" s="678">
        <f>IF(I130&lt;0,I130*-1,0)</f>
        <v>0</v>
      </c>
      <c r="J88" s="679">
        <f>IF(J130&lt;0,J130*-1,0)</f>
        <v>0</v>
      </c>
    </row>
    <row r="89" spans="1:12" ht="15.75" customHeight="1">
      <c r="A89" s="336"/>
      <c r="B89" s="56" t="s">
        <v>360</v>
      </c>
      <c r="C89" s="141">
        <v>244604</v>
      </c>
      <c r="D89" s="647">
        <f>IF(ISERROR(VLOOKUP(C89,'잔액(일반)'!$B$5:$C$1005,2,0)),0,VLOOKUP(C89,'잔액(일반)'!$B$5:$C$1005,2,0))+IF(ISERROR(VLOOKUP(C89,'잔액(일반)'!$E$5:$F$1005,2,0)),0,VLOOKUP(C89,'잔액(일반)'!$E$5:$F$1005,2,0))</f>
        <v>0</v>
      </c>
      <c r="E89" s="648">
        <f>IF(ISERROR(VLOOKUP(C89,'잔액(일반전기)'!$B$5:$C$1005,2,0)),0,VLOOKUP(C89,'잔액(일반전기)'!$B$5:$C$1005,2,0))+IF(ISERROR(VLOOKUP(C89,'잔액(일반전기)'!$E$5:$F$1005,2,0)),0,VLOOKUP(C89,'잔액(일반전기)'!$E$5:$F$1005,2,0))</f>
        <v>0</v>
      </c>
      <c r="F89" s="500">
        <v>4</v>
      </c>
      <c r="G89" s="501" t="s">
        <v>171</v>
      </c>
      <c r="H89" s="158">
        <v>248000</v>
      </c>
      <c r="I89" s="678">
        <f>IF(ISERROR(VLOOKUP(H89,'잔액(일반)'!$B$5:$C$1005,2,0)),0,VLOOKUP(H89,'잔액(일반)'!$B$5:$C$1005,2,0))+IF(ISERROR(VLOOKUP(H89,'잔액(일반)'!$E$5:$F$1005,2,0)),0,VLOOKUP(H89,'잔액(일반)'!$E$5:$F$1005,2,0))</f>
        <v>0</v>
      </c>
      <c r="J89" s="679">
        <f>IF(ISERROR(VLOOKUP(H89,'잔액(일반전기)'!$B$5:$C$1005,2,0)),0,VLOOKUP(H89,'잔액(일반전기)'!$B$5:$C$1005,2,0))+IF(ISERROR(VLOOKUP(H89,'잔액(일반전기)'!$E$5:$F$1005,2,0)),0,VLOOKUP(H89,'잔액(일반전기)'!$E$5:$F$1005,2,0))</f>
        <v>0</v>
      </c>
    </row>
    <row r="90" spans="1:12" ht="15.75" customHeight="1">
      <c r="A90" s="336">
        <v>4</v>
      </c>
      <c r="B90" s="84" t="s">
        <v>640</v>
      </c>
      <c r="C90" s="80">
        <v>222400</v>
      </c>
      <c r="D90" s="647">
        <f>IF(ISERROR(VLOOKUP(C90,'잔액(일반)'!$B$5:$C$1005,2,0)),0,VLOOKUP(C90,'잔액(일반)'!$B$5:$C$1005,2,0))+IF(ISERROR(VLOOKUP(C90,'잔액(일반)'!$E$5:$F$1005,2,0)),0,VLOOKUP(C90,'잔액(일반)'!$E$5:$F$1005,2,0))</f>
        <v>2460616</v>
      </c>
      <c r="E90" s="648">
        <f>IF(ISERROR(VLOOKUP(C90,'잔액(일반전기)'!$B$5:$C$1005,2,0)),0,VLOOKUP(C90,'잔액(일반전기)'!$B$5:$C$1005,2,0))+IF(ISERROR(VLOOKUP(C90,'잔액(일반전기)'!$E$5:$F$1005,2,0)),0,VLOOKUP(C90,'잔액(일반전기)'!$E$5:$F$1005,2,0))</f>
        <v>2393920</v>
      </c>
      <c r="F90" s="159"/>
      <c r="G90" s="67" t="s">
        <v>164</v>
      </c>
      <c r="H90" s="121"/>
      <c r="I90" s="683">
        <f>IF(I126&gt;=0,I126,0)</f>
        <v>1172197</v>
      </c>
      <c r="J90" s="684">
        <f>IF(J126&gt;=0,J126,0)</f>
        <v>1381471</v>
      </c>
    </row>
    <row r="91" spans="1:12" ht="15.75" customHeight="1">
      <c r="A91" s="336"/>
      <c r="B91" s="56" t="s">
        <v>631</v>
      </c>
      <c r="C91" s="141">
        <v>244203</v>
      </c>
      <c r="D91" s="647">
        <f>IF(ISERROR(VLOOKUP(C91,'잔액(일반)'!$B$5:$C$1005,2,0)),0,VLOOKUP(C91,'잔액(일반)'!$B$5:$C$1005,2,0))+IF(ISERROR(VLOOKUP(C91,'잔액(일반)'!$E$5:$F$1005,2,0)),0,VLOOKUP(C91,'잔액(일반)'!$E$5:$F$1005,2,0))</f>
        <v>1841875</v>
      </c>
      <c r="E91" s="648">
        <f>IF(ISERROR(VLOOKUP(C91,'잔액(일반전기)'!$B$5:$C$1005,2,0)),0,VLOOKUP(C91,'잔액(일반전기)'!$B$5:$C$1005,2,0))+IF(ISERROR(VLOOKUP(C91,'잔액(일반전기)'!$E$5:$F$1005,2,0)),0,VLOOKUP(C91,'잔액(일반전기)'!$E$5:$F$1005,2,0))-(IF(ISERROR(VLOOKUP(244231,'잔액(일반전기)'!$B$5:$C$1005,2,0)),0,VLOOKUP(244231,'잔액(일반전기)'!$B$5:$C$1005,2,0))+IF(ISERROR(VLOOKUP(244231,'잔액(일반전기)'!$E$5:$F$1005,2,0)),0,VLOOKUP(244231,'잔액(일반전기)'!$E$5:$F$1005,2,0)))</f>
        <v>1675055</v>
      </c>
      <c r="F91" s="159"/>
      <c r="G91" s="68" t="s">
        <v>668</v>
      </c>
      <c r="H91" s="121"/>
      <c r="I91" s="683">
        <f>IF(I126&lt;0,I126*-1,0)</f>
        <v>0</v>
      </c>
      <c r="J91" s="684">
        <f>IF(J126&lt;0,J126*-1,0)</f>
        <v>0</v>
      </c>
    </row>
    <row r="92" spans="1:12" ht="15.75" customHeight="1">
      <c r="A92" s="336"/>
      <c r="B92" s="56" t="s">
        <v>632</v>
      </c>
      <c r="C92" s="153"/>
      <c r="D92" s="647">
        <f>IF(ISERROR(VLOOKUP(244504,'잔액(일반)'!$E$5:$F$1005,2,0)),0,VLOOKUP(244504,'잔액(일반)'!$E$5:$F$1005,2,0))+IF(ISERROR(VLOOKUP(244507,'잔액(일반)'!$E$5:$F$1005,2,0)),0,VLOOKUP(244507,'잔액(일반)'!$E$5:$F$1005,2,0))+IF(ISERROR(VLOOKUP(244511,'잔액(일반)'!$E$5:$F$1005,2,0)),0,VLOOKUP(244511,'잔액(일반)'!$E$5:$F$1005,2,0))+IF(ISERROR(VLOOKUP(244514,'잔액(일반)'!$E$5:$F$1005,2,0)),0,VLOOKUP(244514,'잔액(일반)'!$E$5:$F$1005,2,0))+IF(ISERROR(VLOOKUP(244518,'잔액(일반)'!$E$5:$F$1005,2,0)),0,VLOOKUP(244518,'잔액(일반)'!$E$5:$F$1005,2,0))+IF(ISERROR(VLOOKUP(244521,'잔액(일반)'!$E$5:$F$1005,2,0)),0,VLOOKUP(244521,'잔액(일반)'!$E$5:$F$1005,2,0))+IF(ISERROR(VLOOKUP(244534,'잔액(일반)'!$E$5:$F$1005,2,0)),0,VLOOKUP(244534,'잔액(일반)'!$E$5:$F$1005,2,0))+IF(ISERROR(VLOOKUP(244537,'잔액(일반)'!$E$5:$F$1005,2,0)),0,VLOOKUP(244537,'잔액(일반)'!$E$5:$F$1005,2,0))+IF(ISERROR(VLOOKUP(244542,'잔액(일반)'!$E$5:$F$1005,2,0)),0,VLOOKUP(244542,'잔액(일반)'!$E$5:$F$1005,2,0))</f>
        <v>135724</v>
      </c>
      <c r="E92" s="648">
        <f>IF(ISERROR(VLOOKUP(244504,'잔액(일반전기)'!$E$5:$F$1005,2,0)),0,VLOOKUP(244504,'잔액(일반전기)'!$E$5:$F$1005,2,0))+IF(ISERROR(VLOOKUP(244507,'잔액(일반전기)'!$E$5:$F$1005,2,0)),0,VLOOKUP(244507,'잔액(일반전기)'!$E$5:$F$1005,2,0))+IF(ISERROR(VLOOKUP(244511,'잔액(일반전기)'!$E$5:$F$1005,2,0)),0,VLOOKUP(244511,'잔액(일반전기)'!$E$5:$F$1005,2,0))+IF(ISERROR(VLOOKUP(244514,'잔액(일반전기)'!$E$5:$F$1005,2,0)),0,VLOOKUP(244514,'잔액(일반전기)'!$E$5:$F$1005,2,0))+IF(ISERROR(VLOOKUP(244518,'잔액(일반전기)'!$E$5:$F$1005,2,0)),0,VLOOKUP(244518,'잔액(일반전기)'!$E$5:$F$1005,2,0))+IF(ISERROR(VLOOKUP(244521,'잔액(일반전기)'!$E$5:$F$1005,2,0)),0,VLOOKUP(244521,'잔액(일반전기)'!$E$5:$F$1005,2,0))+IF(ISERROR(VLOOKUP(244534,'잔액(일반전기)'!$E$5:$F$1005,2,0)),0,VLOOKUP(244534,'잔액(일반전기)'!$E$5:$F$1005,2,0))+IF(ISERROR(VLOOKUP(244537,'잔액(일반전기)'!$E$5:$F$1005,2,0)),0,VLOOKUP(244537,'잔액(일반전기)'!$E$5:$F$1005,2,0))+IF(ISERROR(VLOOKUP(244542,'잔액(일반전기)'!$E$5:$F$1005,2,0)),0,VLOOKUP(244542,'잔액(일반전기)'!$E$5:$F$1005,2,0))</f>
        <v>188670</v>
      </c>
      <c r="F92" s="930" t="s">
        <v>885</v>
      </c>
      <c r="G92" s="936"/>
      <c r="H92" s="103"/>
      <c r="I92" s="685">
        <f>SUM(I59,I65,I70,I73,I79)-I80</f>
        <v>13598788</v>
      </c>
      <c r="J92" s="686">
        <f>SUM(J59,J65,J70,J73,J79)-J80</f>
        <v>13035137</v>
      </c>
    </row>
    <row r="93" spans="1:12" ht="15.75" customHeight="1">
      <c r="A93" s="336"/>
      <c r="B93" s="56" t="s">
        <v>360</v>
      </c>
      <c r="C93" s="141">
        <v>244605</v>
      </c>
      <c r="D93" s="647">
        <f>IF(ISERROR(VLOOKUP(C93,'잔액(일반)'!$B$5:$C$1005,2,0)),0,VLOOKUP(C93,'잔액(일반)'!$B$5:$C$1005,2,0))+IF(ISERROR(VLOOKUP(C93,'잔액(일반)'!$E$5:$F$1005,2,0)),0,VLOOKUP(C93,'잔액(일반)'!$E$5:$F$1005,2,0))</f>
        <v>0</v>
      </c>
      <c r="E93" s="648">
        <f>IF(ISERROR(VLOOKUP(C93,'잔액(일반전기)'!$B$5:$C$1005,2,0)),0,VLOOKUP(C93,'잔액(일반전기)'!$B$5:$C$1005,2,0))+IF(ISERROR(VLOOKUP(C93,'잔액(일반전기)'!$E$5:$F$1005,2,0)),0,VLOOKUP(C93,'잔액(일반전기)'!$E$5:$F$1005,2,0))</f>
        <v>0</v>
      </c>
      <c r="F93" s="242"/>
      <c r="G93" s="243"/>
      <c r="H93" s="244"/>
      <c r="I93" s="687"/>
      <c r="J93" s="688"/>
    </row>
    <row r="94" spans="1:12" ht="15.75" customHeight="1">
      <c r="A94" s="336"/>
      <c r="B94" s="56" t="s">
        <v>45</v>
      </c>
      <c r="C94" s="238">
        <v>244831</v>
      </c>
      <c r="D94" s="647">
        <f>IF(ISERROR(VLOOKUP(C94,'잔액(일반)'!$B$5:$C$1005,2,0)),0,VLOOKUP(C94,'잔액(일반)'!$B$5:$C$1005,2,0))+IF(ISERROR(VLOOKUP(C94,'잔액(일반)'!$E$5:$F$1005,2,0)),0,VLOOKUP(C94,'잔액(일반)'!$E$5:$F$1005,2,0))</f>
        <v>0</v>
      </c>
      <c r="E94" s="648">
        <f>IF(ISERROR(VLOOKUP(C94,'잔액(일반전기)'!$B$5:$C$1005,2,0)),0,VLOOKUP(C94,'잔액(일반전기)'!$B$5:$C$1005,2,0))+IF(ISERROR(VLOOKUP(C94,'잔액(일반전기)'!$E$5:$F$1005,2,0)),0,VLOOKUP(C94,'잔액(일반전기)'!$E$5:$F$1005,2,0))</f>
        <v>0</v>
      </c>
      <c r="F94" s="245"/>
      <c r="G94" s="246"/>
      <c r="H94" s="247"/>
      <c r="I94" s="689"/>
      <c r="J94" s="690"/>
    </row>
    <row r="95" spans="1:12" ht="15.75" customHeight="1">
      <c r="A95" s="336">
        <v>5</v>
      </c>
      <c r="B95" s="84" t="s">
        <v>642</v>
      </c>
      <c r="C95" s="80">
        <v>222500</v>
      </c>
      <c r="D95" s="647">
        <f>IF(ISERROR(VLOOKUP(C95,'잔액(일반)'!$B$5:$C$1005,2,0)),0,VLOOKUP(C95,'잔액(일반)'!$B$5:$C$1005,2,0))+IF(ISERROR(VLOOKUP(C95,'잔액(일반)'!$E$5:$F$1005,2,0)),0,VLOOKUP(C95,'잔액(일반)'!$E$5:$F$1005,2,0))</f>
        <v>0</v>
      </c>
      <c r="E95" s="648">
        <f>IF(ISERROR(VLOOKUP(C95,'잔액(일반전기)'!$B$5:$C$1005,2,0)),0,VLOOKUP(C95,'잔액(일반전기)'!$B$5:$C$1005,2,0))+IF(ISERROR(VLOOKUP(C95,'잔액(일반전기)'!$E$5:$F$1005,2,0)),0,VLOOKUP(C95,'잔액(일반전기)'!$E$5:$F$1005,2,0))</f>
        <v>0</v>
      </c>
      <c r="F95" s="245"/>
      <c r="G95" s="246"/>
      <c r="H95" s="247"/>
      <c r="I95" s="689"/>
      <c r="J95" s="690"/>
    </row>
    <row r="96" spans="1:12" ht="15.75" customHeight="1">
      <c r="A96" s="336" t="s">
        <v>87</v>
      </c>
      <c r="B96" s="56" t="s">
        <v>632</v>
      </c>
      <c r="C96" s="141">
        <v>244560</v>
      </c>
      <c r="D96" s="647">
        <f>IF(ISERROR(VLOOKUP(C96,'잔액(일반)'!$B$5:$C$1005,2,0)),0,VLOOKUP(C96,'잔액(일반)'!$B$5:$C$1005,2,0))+IF(ISERROR(VLOOKUP(C96,'잔액(일반)'!$E$5:$F$1005,2,0)),0,VLOOKUP(C96,'잔액(일반)'!$E$5:$F$1005,2,0))</f>
        <v>0</v>
      </c>
      <c r="E96" s="648">
        <f>IF(ISERROR(VLOOKUP(C96,'잔액(일반전기)'!$B$5:$C$1005,2,0)),0,VLOOKUP(C96,'잔액(일반전기)'!$B$5:$C$1005,2,0))+IF(ISERROR(VLOOKUP(C96,'잔액(일반전기)'!$E$5:$F$1005,2,0)),0,VLOOKUP(C96,'잔액(일반전기)'!$E$5:$F$1005,2,0))</f>
        <v>0</v>
      </c>
      <c r="F96" s="245"/>
      <c r="G96" s="246"/>
      <c r="H96" s="247"/>
      <c r="I96" s="689"/>
      <c r="J96" s="690"/>
    </row>
    <row r="97" spans="1:12" ht="15.75" customHeight="1">
      <c r="A97" s="395" t="s">
        <v>294</v>
      </c>
      <c r="B97" s="145" t="s">
        <v>644</v>
      </c>
      <c r="C97" s="88"/>
      <c r="D97" s="645">
        <f>SUM(D98:D99,D101,D103:D105)-SUM(D100,D102,D106)</f>
        <v>167</v>
      </c>
      <c r="E97" s="646">
        <f>SUM(E98:E99,E101,E103:E105)-SUM(E100,E102,E106)</f>
        <v>255</v>
      </c>
      <c r="F97" s="245"/>
      <c r="G97" s="246"/>
      <c r="H97" s="247"/>
      <c r="I97" s="689"/>
      <c r="J97" s="690"/>
    </row>
    <row r="98" spans="1:12" ht="15.75" customHeight="1">
      <c r="A98" s="336">
        <v>1</v>
      </c>
      <c r="B98" s="84" t="s">
        <v>646</v>
      </c>
      <c r="C98" s="80">
        <v>223100</v>
      </c>
      <c r="D98" s="647">
        <f>IF(ISERROR(VLOOKUP(C98,'잔액(일반)'!$B$5:$C$1005,2,0)),0,VLOOKUP(C98,'잔액(일반)'!$B$5:$C$1005,2,0))+IF(ISERROR(VLOOKUP(C98,'잔액(일반)'!$E$5:$F$1005,2,0)),0,VLOOKUP(C98,'잔액(일반)'!$E$5:$F$1005,2,0))</f>
        <v>0</v>
      </c>
      <c r="E98" s="648">
        <f>IF(ISERROR(VLOOKUP(C98,'잔액(일반전기)'!$B$5:$C$1005,2,0)),0,VLOOKUP(C98,'잔액(일반전기)'!$B$5:$C$1005,2,0))+IF(ISERROR(VLOOKUP(C98,'잔액(일반전기)'!$E$5:$F$1005,2,0)),0,VLOOKUP(C98,'잔액(일반전기)'!$E$5:$F$1005,2,0))</f>
        <v>0</v>
      </c>
      <c r="F98" s="245"/>
      <c r="G98" s="246"/>
      <c r="H98" s="247"/>
      <c r="I98" s="689"/>
      <c r="J98" s="690"/>
    </row>
    <row r="99" spans="1:12" ht="15.75" customHeight="1">
      <c r="A99" s="336">
        <v>2</v>
      </c>
      <c r="B99" s="84" t="s">
        <v>648</v>
      </c>
      <c r="C99" s="80">
        <v>223200</v>
      </c>
      <c r="D99" s="647">
        <f>IF(ISERROR(VLOOKUP(C99,'잔액(일반)'!$B$5:$C$1005,2,0)),0,VLOOKUP(C99,'잔액(일반)'!$B$5:$C$1005,2,0))+IF(ISERROR(VLOOKUP(C99,'잔액(일반)'!$E$5:$F$1005,2,0)),0,VLOOKUP(C99,'잔액(일반)'!$E$5:$F$1005,2,0))</f>
        <v>0</v>
      </c>
      <c r="E99" s="648">
        <f>IF(ISERROR(VLOOKUP(C99,'잔액(일반전기)'!$B$5:$C$1005,2,0)),0,VLOOKUP(C99,'잔액(일반전기)'!$B$5:$C$1005,2,0))+IF(ISERROR(VLOOKUP(C99,'잔액(일반전기)'!$E$5:$F$1005,2,0)),0,VLOOKUP(C99,'잔액(일반전기)'!$E$5:$F$1005,2,0))</f>
        <v>0</v>
      </c>
      <c r="F99" s="245"/>
      <c r="G99" s="246"/>
      <c r="H99" s="247"/>
      <c r="I99" s="689"/>
      <c r="J99" s="690"/>
    </row>
    <row r="100" spans="1:12" ht="15.75" customHeight="1">
      <c r="A100" s="336"/>
      <c r="B100" s="56" t="s">
        <v>361</v>
      </c>
      <c r="C100" s="141">
        <v>244612</v>
      </c>
      <c r="D100" s="647">
        <f>IF(ISERROR(VLOOKUP(C100,'잔액(일반)'!$B$5:$C$1005,2,0)),0,VLOOKUP(C100,'잔액(일반)'!$B$5:$C$1005,2,0))+IF(ISERROR(VLOOKUP(C100,'잔액(일반)'!$E$5:$F$1005,2,0)),0,VLOOKUP(C100,'잔액(일반)'!$E$5:$F$1005,2,0))</f>
        <v>0</v>
      </c>
      <c r="E100" s="648">
        <f>IF(ISERROR(VLOOKUP(C100,'잔액(일반전기)'!$B$5:$C$1005,2,0)),0,VLOOKUP(C100,'잔액(일반전기)'!$B$5:$C$1005,2,0))+IF(ISERROR(VLOOKUP(C100,'잔액(일반전기)'!$E$5:$F$1005,2,0)),0,VLOOKUP(C100,'잔액(일반전기)'!$E$5:$F$1005,2,0))</f>
        <v>0</v>
      </c>
      <c r="F100" s="245"/>
      <c r="G100" s="246"/>
      <c r="H100" s="247"/>
      <c r="I100" s="689"/>
      <c r="J100" s="690"/>
    </row>
    <row r="101" spans="1:12" ht="15.75" customHeight="1">
      <c r="A101" s="336">
        <v>3</v>
      </c>
      <c r="B101" s="84" t="s">
        <v>650</v>
      </c>
      <c r="C101" s="80">
        <v>223300</v>
      </c>
      <c r="D101" s="647">
        <f>IF(ISERROR(VLOOKUP(C101,'잔액(일반)'!$B$5:$C$1005,2,0)),0,VLOOKUP(C101,'잔액(일반)'!$B$5:$C$1005,2,0))+IF(ISERROR(VLOOKUP(C101,'잔액(일반)'!$E$5:$F$1005,2,0)),0,VLOOKUP(C101,'잔액(일반)'!$E$5:$F$1005,2,0))</f>
        <v>0</v>
      </c>
      <c r="E101" s="648">
        <f>IF(ISERROR(VLOOKUP(C101,'잔액(일반전기)'!$B$5:$C$1005,2,0)),0,VLOOKUP(C101,'잔액(일반전기)'!$B$5:$C$1005,2,0))+IF(ISERROR(VLOOKUP(C101,'잔액(일반전기)'!$E$5:$F$1005,2,0)),0,VLOOKUP(C101,'잔액(일반전기)'!$E$5:$F$1005,2,0))</f>
        <v>0</v>
      </c>
      <c r="F101" s="245"/>
      <c r="G101" s="246"/>
      <c r="H101" s="247"/>
      <c r="I101" s="689"/>
      <c r="J101" s="690"/>
    </row>
    <row r="102" spans="1:12" ht="15.75" customHeight="1">
      <c r="A102" s="336"/>
      <c r="B102" s="56" t="s">
        <v>361</v>
      </c>
      <c r="C102" s="141">
        <v>244613</v>
      </c>
      <c r="D102" s="647">
        <f>IF(ISERROR(VLOOKUP(C102,'잔액(일반)'!$B$5:$C$1005,2,0)),0,VLOOKUP(C102,'잔액(일반)'!$B$5:$C$1005,2,0))+IF(ISERROR(VLOOKUP(C102,'잔액(일반)'!$E$5:$F$1005,2,0)),0,VLOOKUP(C102,'잔액(일반)'!$E$5:$F$1005,2,0))</f>
        <v>0</v>
      </c>
      <c r="E102" s="648">
        <f>IF(ISERROR(VLOOKUP(C102,'잔액(일반전기)'!$B$5:$C$1005,2,0)),0,VLOOKUP(C102,'잔액(일반전기)'!$B$5:$C$1005,2,0))+IF(ISERROR(VLOOKUP(C102,'잔액(일반전기)'!$E$5:$F$1005,2,0)),0,VLOOKUP(C102,'잔액(일반전기)'!$E$5:$F$1005,2,0))</f>
        <v>0</v>
      </c>
      <c r="F102" s="245"/>
      <c r="G102" s="246"/>
      <c r="H102" s="247"/>
      <c r="I102" s="689"/>
      <c r="J102" s="690"/>
    </row>
    <row r="103" spans="1:12" ht="15.75" customHeight="1">
      <c r="A103" s="336">
        <v>4</v>
      </c>
      <c r="B103" s="220" t="s">
        <v>886</v>
      </c>
      <c r="C103" s="80">
        <v>223400</v>
      </c>
      <c r="D103" s="647">
        <f>IF(ISERROR(VLOOKUP(C103,'잔액(일반)'!$B$5:$C$1005,2,0)),0,VLOOKUP(C103,'잔액(일반)'!$B$5:$C$1005,2,0))+IF(ISERROR(VLOOKUP(C103,'잔액(일반)'!$E$5:$F$1005,2,0)),0,VLOOKUP(C103,'잔액(일반)'!$E$5:$F$1005,2,0))</f>
        <v>0</v>
      </c>
      <c r="E103" s="648">
        <f>IF(ISERROR(VLOOKUP(C103,'잔액(일반전기)'!$B$5:$C$1005,2,0)),0,VLOOKUP(C103,'잔액(일반전기)'!$B$5:$C$1005,2,0))+IF(ISERROR(VLOOKUP(C103,'잔액(일반전기)'!$E$5:$F$1005,2,0)),0,VLOOKUP(C103,'잔액(일반전기)'!$E$5:$F$1005,2,0))</f>
        <v>0</v>
      </c>
      <c r="F103" s="245"/>
      <c r="G103" s="246"/>
      <c r="H103" s="247"/>
      <c r="I103" s="689"/>
      <c r="J103" s="690"/>
    </row>
    <row r="104" spans="1:12" ht="15.75" customHeight="1">
      <c r="A104" s="336">
        <v>5</v>
      </c>
      <c r="B104" s="161" t="s">
        <v>887</v>
      </c>
      <c r="C104" s="162">
        <v>223500</v>
      </c>
      <c r="D104" s="647">
        <f>IF(ISERROR(VLOOKUP(C104,'잔액(일반)'!$B$5:$C$1005,2,0)),0,VLOOKUP(C104,'잔액(일반)'!$B$5:$C$1005,2,0))+IF(ISERROR(VLOOKUP(C104,'잔액(일반)'!$E$5:$F$1005,2,0)),0,VLOOKUP(C104,'잔액(일반)'!$E$5:$F$1005,2,0))</f>
        <v>0</v>
      </c>
      <c r="E104" s="648">
        <f>IF(ISERROR(VLOOKUP(C104,'잔액(일반전기)'!$B$5:$C$1005,2,0)),0,VLOOKUP(C104,'잔액(일반전기)'!$B$5:$C$1005,2,0))+IF(ISERROR(VLOOKUP(C104,'잔액(일반전기)'!$E$5:$F$1005,2,0)),0,VLOOKUP(C104,'잔액(일반전기)'!$E$5:$F$1005,2,0))</f>
        <v>0</v>
      </c>
      <c r="F104" s="245"/>
      <c r="G104" s="246"/>
      <c r="H104" s="247"/>
      <c r="I104" s="689"/>
      <c r="J104" s="690"/>
    </row>
    <row r="105" spans="1:12" ht="15.75" customHeight="1">
      <c r="A105" s="336">
        <v>6</v>
      </c>
      <c r="B105" s="84" t="s">
        <v>653</v>
      </c>
      <c r="C105" s="80">
        <v>223800</v>
      </c>
      <c r="D105" s="647">
        <f>IF(ISERROR(VLOOKUP(C105,'잔액(일반)'!$B$5:$C$1005,2,0)),0,VLOOKUP(C105,'잔액(일반)'!$B$5:$C$1005,2,0))+IF(ISERROR(VLOOKUP(C105,'잔액(일반)'!$E$5:$F$1005,2,0)),0,VLOOKUP(C105,'잔액(일반)'!$E$5:$F$1005,2,0))</f>
        <v>167</v>
      </c>
      <c r="E105" s="648">
        <v>255</v>
      </c>
      <c r="F105" s="245"/>
      <c r="G105" s="246"/>
      <c r="H105" s="247"/>
      <c r="I105" s="689"/>
      <c r="J105" s="690"/>
    </row>
    <row r="106" spans="1:12" ht="15.75" customHeight="1">
      <c r="A106" s="339"/>
      <c r="B106" s="56" t="s">
        <v>361</v>
      </c>
      <c r="C106" s="141">
        <v>244615</v>
      </c>
      <c r="D106" s="656">
        <f>IF(ISERROR(VLOOKUP(C106,'잔액(일반)'!$B$5:$C$1005,2,0)),0,VLOOKUP(C106,'잔액(일반)'!$B$5:$C$1005,2,0))+IF(ISERROR(VLOOKUP(C106,'잔액(일반)'!$E$5:$F$1005,2,0)),0,VLOOKUP(C106,'잔액(일반)'!$E$5:$F$1005,2,0))</f>
        <v>0</v>
      </c>
      <c r="E106" s="657">
        <f>IF(ISERROR(VLOOKUP(C106,'잔액(일반전기)'!$B$5:$C$1005,2,0)),0,VLOOKUP(C106,'잔액(일반전기)'!$B$5:$C$1005,2,0))+IF(ISERROR(VLOOKUP(C106,'잔액(일반전기)'!$E$5:$F$1005,2,0)),0,VLOOKUP(C106,'잔액(일반전기)'!$E$5:$F$1005,2,0))</f>
        <v>0</v>
      </c>
      <c r="F106" s="245"/>
      <c r="G106" s="246"/>
      <c r="H106" s="247"/>
      <c r="I106" s="689"/>
      <c r="J106" s="690"/>
    </row>
    <row r="107" spans="1:12" ht="15.75" customHeight="1">
      <c r="A107" s="396" t="s">
        <v>158</v>
      </c>
      <c r="B107" s="163" t="s">
        <v>888</v>
      </c>
      <c r="C107" s="164"/>
      <c r="D107" s="658">
        <f>SUM(D108,D110:D111,D113,D114)-SUM(D109,D112)</f>
        <v>132397</v>
      </c>
      <c r="E107" s="659">
        <f>SUM(E108,E110:E111,E113,E114)-SUM(E109,E112)</f>
        <v>212397</v>
      </c>
      <c r="F107" s="245"/>
      <c r="G107" s="246"/>
      <c r="H107" s="247"/>
      <c r="I107" s="689"/>
      <c r="J107" s="690"/>
    </row>
    <row r="108" spans="1:12" ht="15.75" customHeight="1">
      <c r="A108" s="397">
        <v>1</v>
      </c>
      <c r="B108" s="58" t="s">
        <v>889</v>
      </c>
      <c r="C108" s="141">
        <v>226100</v>
      </c>
      <c r="D108" s="649">
        <f>IF(ISERROR(VLOOKUP(C108,'잔액(일반)'!$B$5:$C$1005,2,0)),0,VLOOKUP(C108,'잔액(일반)'!$B$5:$C$1005,2,0))+IF(ISERROR(VLOOKUP(C108,'잔액(일반)'!$E$5:$F$1005,2,0)),0,VLOOKUP(C108,'잔액(일반)'!$E$5:$F$1005,2,0))+IF(ISERROR(VLOOKUP(220200,'잔액(일반)'!$B$5:$C$1005,2,0)),0,VLOOKUP(220200,'잔액(일반)'!$B$5:$C$1005,2,0))+IF(ISERROR(VLOOKUP(220200,'잔액(일반)'!$E$5:$F$1005,2,0)),0,VLOOKUP(220200,'잔액(일반)'!$E$5:$F$1005,2,0))</f>
        <v>0</v>
      </c>
      <c r="E108" s="650">
        <f>IF(ISERROR(VLOOKUP(C108,'잔액(일반전기)'!$B$5:$C$1005,2,0)),0,VLOOKUP(C108,'잔액(일반전기)'!$B$5:$C$1005,2,0))+IF(ISERROR(VLOOKUP(C108,'잔액(일반전기)'!$E$5:$F$1005,2,0)),0,VLOOKUP(C108,'잔액(일반전기)'!$E$5:$F$1005,2,0))+IF(ISERROR(VLOOKUP(220200,'잔액(일반전기)'!$B$5:$C$1005,2,0)),0,VLOOKUP(220200,'잔액(일반전기)'!$B$5:$C$1005,2,0))+IF(ISERROR(VLOOKUP(220200,'잔액(일반전기)'!$E$5:$F$1005,2,0)),0,VLOOKUP(220200,'잔액(일반전기)'!$E$5:$F$1005,2,0))</f>
        <v>0</v>
      </c>
      <c r="F108" s="245"/>
      <c r="G108" s="246"/>
      <c r="H108" s="247"/>
      <c r="I108" s="689"/>
      <c r="J108" s="690"/>
      <c r="L108" s="219">
        <f>I76-I119</f>
        <v>0</v>
      </c>
    </row>
    <row r="109" spans="1:12" ht="15.75" customHeight="1">
      <c r="A109" s="397"/>
      <c r="B109" s="59" t="s">
        <v>520</v>
      </c>
      <c r="C109" s="141">
        <v>244401</v>
      </c>
      <c r="D109" s="649">
        <f>IF(ISERROR(VLOOKUP(C109,'잔액(일반)'!$B$5:$C$1005,2,0)),0,VLOOKUP(C109,'잔액(일반)'!$B$5:$C$1005,2,0))+IF(ISERROR(VLOOKUP(C109,'잔액(일반)'!$E$5:$F$1005,2,0)),0,VLOOKUP(C109,'잔액(일반)'!$E$5:$F$1005,2,0))</f>
        <v>0</v>
      </c>
      <c r="E109" s="650">
        <f>IF(ISERROR(VLOOKUP(C109,'잔액(일반전기)'!$B$5:$C$1005,2,0)),0,VLOOKUP(C109,'잔액(일반전기)'!$B$5:$C$1005,2,0))+IF(ISERROR(VLOOKUP(C109,'잔액(일반전기)'!$E$5:$F$1005,2,0)),0,VLOOKUP(C109,'잔액(일반전기)'!$E$5:$F$1005,2,0))</f>
        <v>0</v>
      </c>
      <c r="F109" s="245"/>
      <c r="G109" s="246"/>
      <c r="H109" s="247"/>
      <c r="I109" s="689"/>
      <c r="J109" s="690"/>
    </row>
    <row r="110" spans="1:12" ht="15.75" customHeight="1">
      <c r="A110" s="356">
        <v>2</v>
      </c>
      <c r="B110" s="58" t="s">
        <v>521</v>
      </c>
      <c r="C110" s="141">
        <v>226300</v>
      </c>
      <c r="D110" s="530">
        <f>IF(ISERROR(VLOOKUP(C110,'잔액(일반)'!$B$5:$C$1005,2,0)),0,VLOOKUP(C110,'잔액(일반)'!$B$5:$C$1005,2,0))+IF(ISERROR(VLOOKUP(C110,'잔액(일반)'!$E$5:$F$1005,2,0)),0,VLOOKUP(C110,'잔액(일반)'!$E$5:$F$1005,2,0))+IF(ISERROR(VLOOKUP(220800,'잔액(일반)'!$B$5:$C$1005,2,0)),0,VLOOKUP(220800,'잔액(일반)'!$B$5:$C$1005,2,0))+IF(ISERROR(VLOOKUP(220800,'잔액(일반)'!$E$5:$F$1005,2,0)),0,VLOOKUP(220800,'잔액(일반)'!$E$5:$F$1005,2,0))</f>
        <v>100000</v>
      </c>
      <c r="E110" s="660">
        <f>IF(ISERROR(VLOOKUP(C110,'잔액(일반전기)'!$B$5:$C$1005,2,0)),0,VLOOKUP(C110,'잔액(일반전기)'!$B$5:$C$1005,2,0))+IF(ISERROR(VLOOKUP(C110,'잔액(일반전기)'!$E$5:$F$1005,2,0)),0,VLOOKUP(C110,'잔액(일반전기)'!$E$5:$F$1005,2,0))+IF(ISERROR(VLOOKUP(220800,'잔액(일반전기)'!$B$5:$C$1005,2,0)),0,VLOOKUP(220800,'잔액(일반전기)'!$B$5:$C$1005,2,0))+IF(ISERROR(VLOOKUP(220800,'잔액(일반전기)'!$E$5:$F$1005,2,0)),0,VLOOKUP(220800,'잔액(일반전기)'!$E$5:$F$1005,2,0))</f>
        <v>180000</v>
      </c>
      <c r="F110" s="245"/>
      <c r="G110" s="246"/>
      <c r="H110" s="247"/>
      <c r="I110" s="689"/>
      <c r="J110" s="690"/>
    </row>
    <row r="111" spans="1:12" ht="15.75" customHeight="1">
      <c r="A111" s="356">
        <v>3</v>
      </c>
      <c r="B111" s="58" t="s">
        <v>890</v>
      </c>
      <c r="C111" s="141">
        <v>226400</v>
      </c>
      <c r="D111" s="530">
        <f>IF(ISERROR(VLOOKUP(C111,'잔액(일반)'!$B$5:$C$1005,2,0)),0,VLOOKUP(C111,'잔액(일반)'!$B$5:$C$1005,2,0))+IF(ISERROR(VLOOKUP(C111,'잔액(일반)'!$E$5:$F$1005,2,0)),0,VLOOKUP(C111,'잔액(일반)'!$E$5:$F$1005,2,0))+IF(ISERROR(VLOOKUP(221000,'잔액(일반)'!$B$5:$C$1005,2,0)),0,VLOOKUP(221000,'잔액(일반)'!$B$5:$C$1005,2,0))+IF(ISERROR(VLOOKUP(221000,'잔액(일반)'!$E$5:$F$1005,2,0)),0,VLOOKUP(221000,'잔액(일반)'!$E$5:$F$1005,2,0))</f>
        <v>0</v>
      </c>
      <c r="E111" s="660">
        <f>IF(ISERROR(VLOOKUP(C111,'잔액(일반전기)'!$B$5:$C$1005,2,0)),0,VLOOKUP(C111,'잔액(일반전기)'!$B$5:$C$1005,2,0))+IF(ISERROR(VLOOKUP(C111,'잔액(일반전기)'!$E$5:$F$1005,2,0)),0,VLOOKUP(C111,'잔액(일반전기)'!$E$5:$F$1005,2,0))+IF(ISERROR(VLOOKUP(221000,'잔액(일반전기)'!$B$5:$C$1005,2,0)),0,VLOOKUP(221000,'잔액(일반전기)'!$B$5:$C$1005,2,0))+IF(ISERROR(VLOOKUP(221000,'잔액(일반전기)'!$E$5:$F$1005,2,0)),0,VLOOKUP(221000,'잔액(일반전기)'!$E$5:$F$1005,2,0))</f>
        <v>0</v>
      </c>
      <c r="F111" s="245"/>
      <c r="G111" s="246"/>
      <c r="H111" s="247"/>
      <c r="I111" s="689"/>
      <c r="J111" s="690"/>
    </row>
    <row r="112" spans="1:12" ht="15.75" customHeight="1">
      <c r="A112" s="356"/>
      <c r="B112" s="59" t="s">
        <v>32</v>
      </c>
      <c r="C112" s="165"/>
      <c r="D112" s="530"/>
      <c r="E112" s="660"/>
      <c r="F112" s="245"/>
      <c r="G112" s="246"/>
      <c r="H112" s="247"/>
      <c r="I112" s="689"/>
      <c r="J112" s="690"/>
    </row>
    <row r="113" spans="1:10" ht="15.75" customHeight="1">
      <c r="A113" s="356">
        <v>4</v>
      </c>
      <c r="B113" s="58" t="s">
        <v>523</v>
      </c>
      <c r="C113" s="237">
        <v>226900</v>
      </c>
      <c r="D113" s="530">
        <f>IF(ISERROR(VLOOKUP(C113,'잔액(일반)'!$B$5:$C$1005,2,0)),0,VLOOKUP(C113,'잔액(일반)'!$B$5:$C$1005,2,0))+IF(ISERROR(VLOOKUP(C113,'잔액(일반)'!$E$5:$F$1005,2,0)),0,VLOOKUP(C113,'잔액(일반)'!$E$5:$F$1005,2,0))+IF(ISERROR(VLOOKUP(221100,'잔액(일반)'!$B$5:$C$1005,2,0)),0,VLOOKUP(221100,'잔액(일반)'!$B$5:$C$1005,2,0))+IF(ISERROR(VLOOKUP(221100,'잔액(일반)'!$E$5:$F$1005,2,0)),0,VLOOKUP(221100,'잔액(일반)'!$E$5:$F$1005,2,0))</f>
        <v>32397</v>
      </c>
      <c r="E113" s="660">
        <f>IF(ISERROR(VLOOKUP(C113,'잔액(일반전기)'!$B$5:$C$1005,2,0)),0,VLOOKUP(C113,'잔액(일반전기)'!$B$5:$C$1005,2,0))+IF(ISERROR(VLOOKUP(C113,'잔액(일반전기)'!$E$5:$F$1005,2,0)),0,VLOOKUP(C113,'잔액(일반전기)'!$E$5:$F$1005,2,0))+IF(ISERROR(VLOOKUP(221100,'잔액(일반전기)'!$B$5:$C$1005,2,0)),0,VLOOKUP(221100,'잔액(일반전기)'!$B$5:$C$1005,2,0))+IF(ISERROR(VLOOKUP(221100,'잔액(일반전기)'!$E$5:$F$1005,2,0)),0,VLOOKUP(221100,'잔액(일반전기)'!$E$5:$F$1005,2,0))</f>
        <v>32397</v>
      </c>
      <c r="F113" s="245"/>
      <c r="G113" s="246"/>
      <c r="H113" s="247"/>
      <c r="I113" s="689"/>
      <c r="J113" s="690"/>
    </row>
    <row r="114" spans="1:10" ht="15.75" customHeight="1">
      <c r="A114" s="356">
        <v>5</v>
      </c>
      <c r="B114" s="58" t="s">
        <v>20</v>
      </c>
      <c r="C114" s="237">
        <v>226500</v>
      </c>
      <c r="D114" s="530">
        <f>IF(ISERROR(VLOOKUP(C114,'잔액(일반)'!$B$5:$C$1005,2,0)),0,VLOOKUP(C114,'잔액(일반)'!$B$5:$C$1005,2,0))+IF(ISERROR(VLOOKUP(C114,'잔액(일반)'!$E$5:$F$1005,2,0)),0,VLOOKUP(C114,'잔액(일반)'!$E$5:$F$1005,2,0))+IF(ISERROR(VLOOKUP(221100,'잔액(일반)'!$B$5:$C$1005,2,0)),0,VLOOKUP(221100,'잔액(일반)'!$B$5:$C$1005,2,0))+IF(ISERROR(VLOOKUP(221100,'잔액(일반)'!$E$5:$F$1005,2,0)),0,VLOOKUP(221100,'잔액(일반)'!$E$5:$F$1005,2,0))</f>
        <v>0</v>
      </c>
      <c r="E114" s="660">
        <f>IF(ISERROR(VLOOKUP(C114,'잔액(일반전기)'!$B$5:$C$1005,2,0)),0,VLOOKUP(C114,'잔액(일반전기)'!$B$5:$C$1005,2,0))+IF(ISERROR(VLOOKUP(C114,'잔액(일반전기)'!$E$5:$F$1005,2,0)),0,VLOOKUP(C114,'잔액(일반전기)'!$E$5:$F$1005,2,0))+IF(ISERROR(VLOOKUP(221100,'잔액(일반전기)'!$B$5:$C$1005,2,0)),0,VLOOKUP(221100,'잔액(일반전기)'!$B$5:$C$1005,2,0))+IF(ISERROR(VLOOKUP(221100,'잔액(일반전기)'!$E$5:$F$1005,2,0)),0,VLOOKUP(221100,'잔액(일반전기)'!$E$5:$F$1005,2,0))</f>
        <v>0</v>
      </c>
      <c r="F114" s="245"/>
      <c r="G114" s="246"/>
      <c r="H114" s="247"/>
      <c r="I114" s="689"/>
      <c r="J114" s="690"/>
    </row>
    <row r="115" spans="1:10" ht="15.75" customHeight="1">
      <c r="A115" s="334" t="s">
        <v>419</v>
      </c>
      <c r="B115" s="1" t="s">
        <v>295</v>
      </c>
      <c r="C115" s="75"/>
      <c r="D115" s="523">
        <f>IF(((IF(ISERROR(VLOOKUP(225600,'잔액(일반)'!$B$5:$C$1005,2,0)),0,VLOOKUP(225600,'잔액(일반)'!$B$5:$C$1005,2,0))+IF(ISERROR(VLOOKUP(225600,'잔액(일반)'!$E$5:$F$1005,2,0)),0,VLOOKUP(225600,'잔액(일반)'!$E$5:$F$1005,2,0)))-(IF(ISERROR(VLOOKUP(245600,'잔액(일반)'!$B$5:$C$1005,2,0)),0,VLOOKUP(245600,'잔액(일반)'!$B$5:$C$1005,2,0))+IF(ISERROR(VLOOKUP(245600,'잔액(일반)'!$E$5:$F$1005,2,0)),0,VLOOKUP(245600,'잔액(일반)'!$E$5:$F$1005,2,0))))&gt;=0,(IF(ISERROR(VLOOKUP(225600,'잔액(일반)'!$B$5:$C$1005,2,0)),0,VLOOKUP(225600,'잔액(일반)'!$B$5:$C$1005,2,0))+IF(ISERROR(VLOOKUP(225600,'잔액(일반)'!$E$5:$F$1005,2,0)),0,VLOOKUP(225600,'잔액(일반)'!$E$5:$F$1005,2,0)))-(IF(ISERROR(VLOOKUP(245600,'잔액(일반)'!$B$5:$C$1005,2,0)),0,VLOOKUP(245600,'잔액(일반)'!$B$5:$C$1005,2,0))+IF(ISERROR(VLOOKUP(245600,'잔액(일반)'!$E$5:$F$1005,2,0)),0,VLOOKUP(245600,'잔액(일반)'!$E$5:$F$1005,2,0))),0)</f>
        <v>0</v>
      </c>
      <c r="E115" s="524">
        <f>IF(((IF(ISERROR(VLOOKUP(225600,'잔액(일반전기)'!$B$5:$C$1005,2,0)),0,VLOOKUP(225600,'잔액(일반전기)'!$B$5:$C$1005,2,0))+IF(ISERROR(VLOOKUP(225600,'잔액(일반전기)'!$E$5:$F$1005,2,0)),0,VLOOKUP(225600,'잔액(일반전기)'!$E$5:$F$1005,2,0)))-(IF(ISERROR(VLOOKUP(245600,'잔액(일반전기)'!$B$5:$C$1005,2,0)),0,VLOOKUP(245600,'잔액(일반전기)'!$B$5:$C$1005,2,0))+IF(ISERROR(VLOOKUP(245600,'잔액(일반전기)'!$E$5:$F$1005,2,0)),0,VLOOKUP(245600,'잔액(일반전기)'!$E$5:$F$1005,2,0))))&gt;=0,(IF(ISERROR(VLOOKUP(225600,'잔액(일반전기)'!$B$5:$C$1005,2,0)),0,VLOOKUP(225600,'잔액(일반전기)'!$B$5:$C$1005,2,0))+IF(ISERROR(VLOOKUP(225600,'잔액(일반전기)'!$E$5:$F$1005,2,0)),0,VLOOKUP(225600,'잔액(일반전기)'!$E$5:$F$1005,2,0)))-(IF(ISERROR(VLOOKUP(245600,'잔액(일반전기)'!$B$5:$C$1005,2,0)),0,VLOOKUP(245600,'잔액(일반전기)'!$B$5:$C$1005,2,0))+IF(ISERROR(VLOOKUP(245600,'잔액(일반전기)'!$E$5:$F$1005,2,0)),0,VLOOKUP(245600,'잔액(일반전기)'!$E$5:$F$1005,2,0))),0)</f>
        <v>0</v>
      </c>
      <c r="F115" s="245"/>
      <c r="G115" s="246"/>
      <c r="H115" s="247"/>
      <c r="I115" s="689"/>
      <c r="J115" s="690"/>
    </row>
    <row r="116" spans="1:10" ht="15.75" customHeight="1">
      <c r="A116" s="398" t="s">
        <v>425</v>
      </c>
      <c r="B116" s="129" t="s">
        <v>290</v>
      </c>
      <c r="C116" s="130"/>
      <c r="D116" s="661">
        <f>'2.신용(FP)'!D161</f>
        <v>5566402</v>
      </c>
      <c r="E116" s="662">
        <f>'2.신용(FP)'!E161</f>
        <v>5405526</v>
      </c>
      <c r="F116" s="248" t="s">
        <v>87</v>
      </c>
      <c r="G116" s="249" t="s">
        <v>87</v>
      </c>
      <c r="H116" s="250"/>
      <c r="I116" s="691"/>
      <c r="J116" s="692"/>
    </row>
    <row r="117" spans="1:10" ht="15.75" customHeight="1" thickBot="1">
      <c r="A117" s="931" t="s">
        <v>22</v>
      </c>
      <c r="B117" s="932"/>
      <c r="C117" s="399"/>
      <c r="D117" s="545">
        <f>SUM(D7,D59,D63,D65,D115,D116)</f>
        <v>31364322</v>
      </c>
      <c r="E117" s="546">
        <f>SUM(E7,E59,E63,E65,E115,E116)</f>
        <v>32502983</v>
      </c>
      <c r="F117" s="935" t="s">
        <v>17</v>
      </c>
      <c r="G117" s="932"/>
      <c r="H117" s="400"/>
      <c r="I117" s="545">
        <f>SUM(I58,I92)</f>
        <v>31364322</v>
      </c>
      <c r="J117" s="570">
        <f>SUM(J58,J92)</f>
        <v>32502983</v>
      </c>
    </row>
    <row r="118" spans="1:10">
      <c r="A118" s="20"/>
      <c r="B118" s="21"/>
      <c r="D118" s="166">
        <f>SUM(D7,D59,D63,D65,D115)</f>
        <v>25797920</v>
      </c>
      <c r="E118" s="166">
        <f>SUM(E7,E59,E63,E65,E115)</f>
        <v>27097457</v>
      </c>
      <c r="F118" s="21"/>
      <c r="G118" s="21"/>
      <c r="I118" s="166"/>
    </row>
    <row r="119" spans="1:10">
      <c r="A119" s="21"/>
      <c r="B119" s="21"/>
      <c r="D119" s="166">
        <f>SUM(I7,I28,I34,I38,I56)</f>
        <v>17765534</v>
      </c>
      <c r="E119" s="166">
        <f>SUM(J7,J28,J34,J38,J56)</f>
        <v>19467846</v>
      </c>
      <c r="F119" s="21"/>
      <c r="G119" s="27" t="s">
        <v>891</v>
      </c>
      <c r="I119" s="166">
        <f>D117-I117</f>
        <v>0</v>
      </c>
      <c r="J119" s="166">
        <f>E117-J117</f>
        <v>0</v>
      </c>
    </row>
    <row r="120" spans="1:10" ht="24">
      <c r="A120" s="21"/>
      <c r="B120" s="28" t="s">
        <v>892</v>
      </c>
      <c r="C120" s="167"/>
      <c r="D120" s="168">
        <f>D118-D119</f>
        <v>8032386</v>
      </c>
      <c r="E120" s="168">
        <f>E118-E119</f>
        <v>7629611</v>
      </c>
      <c r="F120" s="21"/>
      <c r="G120" s="21"/>
      <c r="I120" s="21"/>
    </row>
    <row r="122" spans="1:10">
      <c r="G122" s="169" t="s">
        <v>823</v>
      </c>
      <c r="H122" s="170">
        <v>149700</v>
      </c>
      <c r="I122" s="171">
        <f>IF(ISERROR(VLOOKUP(H122,'잔액(신용)'!$B$5:$C$1005,2,0)),0,VLOOKUP(H122,'잔액(신용)'!$B$5:$C$1005,2,0))+IF(ISERROR(VLOOKUP(H122,'잔액(신용)'!$E$5:$F$1005,2,0)),0,VLOOKUP(H122,'잔액(신용)'!$E$5:$F$1005,2,0))</f>
        <v>6275642</v>
      </c>
      <c r="J122" s="171">
        <f>IF(ISERROR(VLOOKUP(H122,'잔액(신용전기)'!$B$5:$C$1005,2,0)),0,VLOOKUP(H122,'잔액(신용전기)'!$B$5:$C$1005,2,0))+IF(ISERROR(VLOOKUP(H122,'잔액(신용전기)'!$E$5:$F$1005,2,0)),0,VLOOKUP(H122,'잔액(신용전기)'!$E$5:$F$1005,2,0))</f>
        <v>6401533</v>
      </c>
    </row>
    <row r="123" spans="1:10">
      <c r="G123" s="169" t="s">
        <v>824</v>
      </c>
      <c r="H123" s="170">
        <v>249700</v>
      </c>
      <c r="I123" s="171">
        <f>IF(ISERROR(VLOOKUP(H123,'잔액(일반)'!$B$5:$C$1005,2,0)),0,VLOOKUP(H123,'잔액(일반)'!$B$5:$C$1005,2,0))+IF(ISERROR(VLOOKUP(H123,'잔액(일반)'!$E$5:$F$1005,2,0)),0,VLOOKUP(H123,'잔액(일반)'!$E$5:$F$1005,2,0))</f>
        <v>20502566</v>
      </c>
      <c r="J123" s="171">
        <f>IF(ISERROR(VLOOKUP(H123,'잔액(일반전기)'!$B$5:$C$1005,2,0)),0,VLOOKUP(H123,'잔액(일반전기)'!$B$5:$C$1005,2,0))+IF(ISERROR(VLOOKUP(H123,'잔액(일반전기)'!$E$5:$F$1005,2,0)),0,VLOOKUP(H123,'잔액(일반전기)'!$E$5:$F$1005,2,0))</f>
        <v>21829118</v>
      </c>
    </row>
    <row r="124" spans="1:10">
      <c r="G124" s="169" t="s">
        <v>825</v>
      </c>
      <c r="H124" s="170">
        <v>129700</v>
      </c>
      <c r="I124" s="171">
        <f>IF(ISERROR(VLOOKUP(H124,'잔액(신용)'!$B$5:$C$1005,2,0)),0,VLOOKUP(H124,'잔액(신용)'!$B$5:$C$1005,2,0))+IF(ISERROR(VLOOKUP(H124,'잔액(신용)'!$E$5:$F$1005,2,0)),0,VLOOKUP(H124,'잔액(신용)'!$E$5:$F$1005,2,0))</f>
        <v>4857374</v>
      </c>
      <c r="J124" s="171">
        <f>IF(ISERROR(VLOOKUP(H124,'잔액(신용전기)'!$B$5:$C$1005,2,0)),0,VLOOKUP(H124,'잔액(신용전기)'!$B$5:$C$1005,2,0))+IF(ISERROR(VLOOKUP(H124,'잔액(신용전기)'!$E$5:$F$1005,2,0)),0,VLOOKUP(H124,'잔액(신용전기)'!$E$5:$F$1005,2,0))</f>
        <v>4708505</v>
      </c>
    </row>
    <row r="125" spans="1:10">
      <c r="B125" s="222" t="s">
        <v>935</v>
      </c>
      <c r="D125" s="256">
        <f>D117-D115-D116</f>
        <v>25797920</v>
      </c>
      <c r="E125" s="256">
        <f>E117-E115-E116</f>
        <v>27097457</v>
      </c>
      <c r="G125" s="169" t="s">
        <v>826</v>
      </c>
      <c r="H125" s="170">
        <v>229700</v>
      </c>
      <c r="I125" s="171">
        <f>IF(ISERROR(VLOOKUP(H125,'잔액(일반)'!$B$5:$C$1005,2,0)),0,VLOOKUP(H125,'잔액(일반)'!$B$5:$C$1005,2,0))+IF(ISERROR(VLOOKUP(H125,'잔액(일반)'!$E$5:$F$1005,2,0)),0,VLOOKUP(H125,'잔액(일반)'!$E$5:$F$1005,2,0))</f>
        <v>20748637</v>
      </c>
      <c r="J125" s="171">
        <f>IF(ISERROR(VLOOKUP(H125,'잔액(일반전기)'!$B$5:$C$1005,2,0)),0,VLOOKUP(H125,'잔액(일반전기)'!$B$5:$C$1005,2,0))+IF(ISERROR(VLOOKUP(H125,'잔액(일반전기)'!$E$5:$F$1005,2,0)),0,VLOOKUP(H125,'잔액(일반전기)'!$E$5:$F$1005,2,0))</f>
        <v>22140675</v>
      </c>
    </row>
    <row r="126" spans="1:10">
      <c r="G126" s="169" t="s">
        <v>893</v>
      </c>
      <c r="H126" s="170"/>
      <c r="I126" s="172">
        <f>I122+I123-I124-I125</f>
        <v>1172197</v>
      </c>
      <c r="J126" s="172">
        <f>J122+J123-J124-J125</f>
        <v>1381471</v>
      </c>
    </row>
    <row r="127" spans="1:10">
      <c r="E127" s="4" t="s">
        <v>899</v>
      </c>
    </row>
    <row r="128" spans="1:10">
      <c r="G128" s="169" t="s">
        <v>221</v>
      </c>
      <c r="H128" s="170"/>
      <c r="I128" s="805">
        <f>(IF(ISERROR(VLOOKUP(247500,'잔액(일반)'!$E$5:$F$1005,2,0)),0,VLOOKUP(247500,'잔액(일반)'!$E$5:$F$1005,2,0))+IF(ISERROR(VLOOKUP(247600,'잔액(일반)'!$E$5:$F$1005,2,0)),0,VLOOKUP(247600,'잔액(일반)'!$E$5:$F$1005,2,0))+IF(ISERROR(VLOOKUP(148300,'잔액(신용)'!$E$5:$F$1005,2,0)),0,VLOOKUP(148300,'잔액(신용)'!$E$5:$F$1005,2,0))+IF(ISERROR(VLOOKUP(247800,'잔액(일반)'!$E$5:$F$1005,2,0)),0,VLOOKUP(247800,'잔액(일반)'!$E$5:$F$1005,2,0))+IF(ISERROR(VLOOKUP(148500,'잔액(신용)'!$E$5:$F$1005,2,0)),0,VLOOKUP(148500,'잔액(신용)'!$E$5:$F$1005,2,0))+IF(ISERROR(VLOOKUP(247900,'잔액(일반)'!$E$5:$F$1005,2,0)),0,VLOOKUP(247900,'잔액(일반)'!$E$5:$F$1005,2,0)))</f>
        <v>249019</v>
      </c>
      <c r="J128" s="806">
        <f>(IF(ISERROR(VLOOKUP(247500,'잔액(일반전기)'!$E$5:$F$1005,2,0)),0,VLOOKUP(247500,'잔액(일반전기)'!$E$5:$F$1005,2,0))+IF(ISERROR(VLOOKUP(247600,'잔액(일반전기)'!$E$5:$F$1005,2,0)),0,VLOOKUP(247600,'잔액(일반전기)'!$E$5:$F$1005,2,0))+IF(ISERROR(VLOOKUP(148300,'잔액(신용전기)'!$E$5:$F$1005,2,0)),0,VLOOKUP(148300,'잔액(신용전기)'!$E$5:$F$1005,2,0))+IF(ISERROR(VLOOKUP(247800,'잔액(일반전기)'!$E$5:$F$1005,2,0)),0,VLOOKUP(247800,'잔액(일반전기)'!$E$5:$F$1005,2,0))+IF(ISERROR(VLOOKUP(148500,'잔액(신용전기)'!$E$5:$F$1005,2,0)),0,VLOOKUP(148500,'잔액(신용전기)'!$E$5:$F$1005,2,0))+IF(ISERROR(VLOOKUP(247900,'잔액(일반전기)'!$E$5:$F$1005,2,0)),0,VLOOKUP(247900,'잔액(일반전기)'!$E$5:$F$1005,2,0)))</f>
        <v>299610</v>
      </c>
    </row>
    <row r="129" spans="7:10">
      <c r="G129" s="169" t="s">
        <v>222</v>
      </c>
      <c r="H129" s="170"/>
      <c r="I129" s="806">
        <f>(IF(ISERROR(VLOOKUP(227500,'잔액(일반)'!$B$5:$C$1005,2,0)),0,VLOOKUP(227500,'잔액(일반)'!$B$5:$C$1005,2,0))+IF(ISERROR(VLOOKUP(227600,'잔액(일반)'!$B$5:$C$1005,2,0)),0,VLOOKUP(227600,'잔액(일반)'!$B$5:$C$1005,2,0))+IF(ISERROR(VLOOKUP(128300,'잔액(신용)'!$B$5:$C$1005,2,0)),0,VLOOKUP(128300,'잔액(신용)'!$B$5:$C$1005,2,0))+IF(ISERROR(VLOOKUP(227800,'잔액(일반)'!$B$5:$C$1005,2,0)),0,VLOOKUP(227800,'잔액(일반)'!$B$5:$C$1005,2,0))+IF(ISERROR(VLOOKUP(128500,'잔액(신용)'!$B$5:$C$1005,2,0)),0,VLOOKUP(128500,'잔액(신용)'!$B$5:$C$1005,2,0))+IF(ISERROR(VLOOKUP(227900,'잔액(일반)'!$B$5:$C$1005,2,0)),0,VLOOKUP(227900,'잔액(일반)'!$B$5:$C$1005,2,0)))+IF(ISERROR(VLOOKUP(228000,'잔액(일반)'!$B$5:$C$1005,2,0)),0,VLOOKUP(228000,'잔액(일반)'!$B$5:$C$1005,2,0))</f>
        <v>0</v>
      </c>
      <c r="J129" s="806">
        <f>(IF(ISERROR(VLOOKUP(227500,'잔액(일반전기)'!$B$5:$C$1005,2,0)),0,VLOOKUP(227500,'잔액(일반전기)'!$B$5:$C$1005,2,0))+IF(ISERROR(VLOOKUP(227600,'잔액(일반전기)'!$B$5:$C$1005,2,0)),0,VLOOKUP(227600,'잔액(일반전기)'!$B$5:$C$1005,2,0))+IF(ISERROR(VLOOKUP(128300,'잔액(신용전기)'!$B$5:$C$1005,2,0)),0,VLOOKUP(128300,'잔액(신용전기)'!$B$5:$C$1005,2,0))+IF(ISERROR(VLOOKUP(227800,'잔액(일반전기)'!$B$5:$C$1005,2,0)),0,VLOOKUP(227800,'잔액(일반전기)'!$B$5:$C$1005,2,0))+IF(ISERROR(VLOOKUP(128500,'잔액(신용전기)'!$B$5:$C$1005,2,0)),0,VLOOKUP(128500,'잔액(신용전기)'!$B$5:$C$1005,2,0))+IF(ISERROR(VLOOKUP(227900,'잔액(일반전기)'!$B$5:$C$1005,2,0)),0,VLOOKUP(227900,'잔액(일반전기)'!$B$5:$C$1005,2,0)))+IF(ISERROR(VLOOKUP(228000,'잔액(일반전기)'!$B$5:$C$1005,2,0)),0,VLOOKUP(228000,'잔액(일반전기)'!$B$5:$C$1005,2,0))</f>
        <v>0</v>
      </c>
    </row>
    <row r="130" spans="7:10">
      <c r="G130" s="169"/>
      <c r="H130" s="170"/>
      <c r="I130" s="806">
        <f>I128-I129</f>
        <v>249019</v>
      </c>
      <c r="J130" s="806">
        <f>J128-J129</f>
        <v>299610</v>
      </c>
    </row>
    <row r="131" spans="7:10">
      <c r="I131" s="807"/>
      <c r="J131" s="807"/>
    </row>
    <row r="132" spans="7:10">
      <c r="G132" s="169" t="s">
        <v>1050</v>
      </c>
      <c r="H132" s="170"/>
      <c r="I132" s="808">
        <f>IF(ISERROR(VLOOKUP(149100,'잔액(신용)'!$E$5:$F$1005,2,0)),0,VLOOKUP(149100,'잔액(신용)'!$E$5:$F$1005,2,0))+IF(ISERROR(VLOOKUP(149600,'잔액(신용)'!$E$5:$F$1005,2,0)),0,VLOOKUP(149600,'잔액(신용)'!$E$5:$F$1005,2,0))+IF(ISERROR(VLOOKUP(248400,'잔액(일반)'!$E$5:$F$1005,2,0)),0,VLOOKUP(248400,'잔액(일반)'!$E$5:$F$1005,2,0))+IF(ISERROR(VLOOKUP(248900,'잔액(일반)'!$E$5:$F$1005,2,0)),0,VLOOKUP(248900,'잔액(일반)'!$E$5:$F$1005,2,0))-IF(ISERROR(VLOOKUP(129100,'잔액(신용)'!$B$5:$C$1005,2,0)),0,VLOOKUP(129100,'잔액(신용)'!$B$5:$C$1005,2,0))-IF(ISERROR(VLOOKUP(129400,'잔액(신용)'!$B$5:$C$1005,2,0)),0,VLOOKUP(129400,'잔액(신용)'!$B$5:$C$1005,2,0))-IF(ISERROR(VLOOKUP(228300,'잔액(일반)'!$B$5:$C$1005,2,0)),0,VLOOKUP(228300,'잔액(일반)'!$B$5:$C$1005,2,0))-IF(ISERROR(VLOOKUP(228800,'잔액(일반)'!$B$5:$C$1005,2,0)),0,VLOOKUP(228800,'잔액(일반)'!$B$5:$C$1005,2,0))</f>
        <v>0</v>
      </c>
      <c r="J132" s="808">
        <f>IF(ISERROR(VLOOKUP(149100,'잔액(신용전기)'!$E$5:$F$1005,2,0)),0,VLOOKUP(149100,'잔액(신용전기)'!$E$5:$F$1005,2,0))+IF(ISERROR(VLOOKUP(149600,'잔액(신용전기)'!$E$5:$F$1005,2,0)),0,VLOOKUP(149600,'잔액(신용전기)'!$E$5:$F$1005,2,0))+IF(ISERROR(VLOOKUP(248400,'잔액(일반전기)'!$E$5:$F$1005,2,0)),0,VLOOKUP(248400,'잔액(일반전기)'!$E$5:$F$1005,2,0))+IF(ISERROR(VLOOKUP(248900,'잔액(일반전기)'!$E$5:$F$1005,2,0)),0,VLOOKUP(248900,'잔액(일반전기)'!$E$5:$F$1005,2,0))-IF(ISERROR(VLOOKUP(129100,'잔액(신용전기)'!$B$5:$C$1005,2,0)),0,VLOOKUP(129100,'잔액(신용전기)'!$B$5:$C$1005,2,0))-IF(ISERROR(VLOOKUP(129400,'잔액(신용전기)'!$B$5:$C$1005,2,0)),0,VLOOKUP(129400,'잔액(신용전기)'!$B$5:$C$1005,2,0))-IF(ISERROR(VLOOKUP(228300,'잔액(일반전기)'!$B$5:$C$1005,2,0)),0,VLOOKUP(228300,'잔액(일반전기)'!$B$5:$C$1005,2,0))-IF(ISERROR(VLOOKUP(228800,'잔액(일반전기)'!$B$5:$C$1005,2,0)),0,VLOOKUP(228800,'잔액(일반전기)'!$B$5:$C$1005,2,0))</f>
        <v>0</v>
      </c>
    </row>
    <row r="133" spans="7:10">
      <c r="G133" s="169" t="s">
        <v>1052</v>
      </c>
      <c r="H133" s="170"/>
      <c r="I133" s="808">
        <f>IF(ISERROR(VLOOKUP(149300,'잔액(신용)'!$E$5:$F$1005,2,0)),0,VLOOKUP(149300,'잔액(신용)'!$E$5:$F$1005,2,0))+IF(ISERROR(VLOOKUP(149800,'잔액(신용)'!$E$5:$F$1005,2,0)),0,VLOOKUP(149800,'잔액(신용)'!$E$5:$F$1005,2,0))+IF(ISERROR(VLOOKUP(248200,'잔액(일반)'!$E$5:$F$1005,2,0)),0,VLOOKUP(248200,'잔액(일반)'!$E$5:$F$1005,2,0))+IF(ISERROR(VLOOKUP(248800,'잔액(일반)'!$E$5:$F$1005,2,0)),0,VLOOKUP(248800,'잔액(일반)'!$E$5:$F$1005,2,0))-IF(ISERROR(VLOOKUP(129200,'잔액(신용)'!$B$5:$C$1005,2,0)),0,VLOOKUP(129200,'잔액(신용)'!$B$5:$C$1005,2,0))-IF(ISERROR(VLOOKUP(129600,'잔액(신용)'!$B$5:$C$1005,2,0)),0,VLOOKUP(129600,'잔액(신용)'!$B$5:$C$1005,2,0))-IF(ISERROR(VLOOKUP(228200,'잔액(일반)'!$B$5:$C$1005,2,0)),0,VLOOKUP(228200,'잔액(일반)'!$B$5:$C$1005,2,0))-IF(ISERROR(VLOOKUP(228700,'잔액(일반)'!$B$5:$C$1005,2,0)),0,VLOOKUP(228700,'잔액(일반)'!$B$5:$C$1005,2,0))</f>
        <v>0</v>
      </c>
      <c r="J133" s="808">
        <f>IF(ISERROR(VLOOKUP(149300,'잔액(신용전기)'!$E$5:$F$1005,2,0)),0,VLOOKUP(149300,'잔액(신용전기)'!$E$5:$F$1005,2,0))+IF(ISERROR(VLOOKUP(149800,'잔액(신용전기)'!$E$5:$F$1005,2,0)),0,VLOOKUP(149800,'잔액(신용전기)'!$E$5:$F$1005,2,0))+IF(ISERROR(VLOOKUP(248200,'잔액(일반전기)'!$E$5:$F$1005,2,0)),0,VLOOKUP(248200,'잔액(일반전기)'!$E$5:$F$1005,2,0))+IF(ISERROR(VLOOKUP(248800,'잔액(일반전기)'!$E$5:$F$1005,2,0)),0,VLOOKUP(248800,'잔액(일반전기)'!$E$5:$F$1005,2,0))-IF(ISERROR(VLOOKUP(129200,'잔액(신용전기)'!$B$5:$C$1005,2,0)),0,VLOOKUP(129200,'잔액(신용전기)'!$B$5:$C$1005,2,0))-IF(ISERROR(VLOOKUP(129600,'잔액(신용전기)'!$B$5:$C$1005,2,0)),0,VLOOKUP(129600,'잔액(신용전기)'!$B$5:$C$1005,2,0))-IF(ISERROR(VLOOKUP(228200,'잔액(일반전기)'!$B$5:$C$1005,2,0)),0,VLOOKUP(228200,'잔액(일반전기)'!$B$5:$C$1005,2,0))-IF(ISERROR(VLOOKUP(228700,'잔액(일반전기)'!$B$5:$C$1005,2,0)),0,VLOOKUP(228700,'잔액(일반전기)'!$B$5:$C$1005,2,0))</f>
        <v>0</v>
      </c>
    </row>
    <row r="173" spans="4:4">
      <c r="D173" s="289"/>
    </row>
  </sheetData>
  <mergeCells count="16">
    <mergeCell ref="F5:G5"/>
    <mergeCell ref="F6:G6"/>
    <mergeCell ref="A1:J1"/>
    <mergeCell ref="A2:J2"/>
    <mergeCell ref="A3:J3"/>
    <mergeCell ref="A5:B5"/>
    <mergeCell ref="A117:B117"/>
    <mergeCell ref="A6:B6"/>
    <mergeCell ref="F70:G70"/>
    <mergeCell ref="F117:G117"/>
    <mergeCell ref="F73:G73"/>
    <mergeCell ref="F79:G79"/>
    <mergeCell ref="F92:G92"/>
    <mergeCell ref="F58:G58"/>
    <mergeCell ref="F59:G59"/>
    <mergeCell ref="F65:G65"/>
  </mergeCells>
  <phoneticPr fontId="2" type="noConversion"/>
  <printOptions horizontalCentered="1"/>
  <pageMargins left="0.39370078740157483" right="0.39370078740157483" top="0.78740157480314965" bottom="0.51181102362204722" header="0.51181102362204722" footer="0.35433070866141736"/>
  <pageSetup paperSize="9" scale="60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>
    <tabColor indexed="10"/>
  </sheetPr>
  <dimension ref="A1:K105"/>
  <sheetViews>
    <sheetView showGridLines="0" showZeros="0" view="pageBreakPreview" zoomScaleNormal="100" zoomScaleSheetLayoutView="100" workbookViewId="0">
      <pane xSplit="2" ySplit="6" topLeftCell="C91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G24" sqref="G24"/>
    </sheetView>
  </sheetViews>
  <sheetFormatPr defaultColWidth="11.33203125" defaultRowHeight="11.25"/>
  <cols>
    <col min="1" max="1" width="5.33203125" style="14" customWidth="1"/>
    <col min="2" max="2" width="28.1640625" style="10" customWidth="1"/>
    <col min="3" max="4" width="21.33203125" style="10" customWidth="1"/>
    <col min="5" max="5" width="5.33203125" style="14" customWidth="1"/>
    <col min="6" max="6" width="31.1640625" style="10" customWidth="1"/>
    <col min="7" max="8" width="21.33203125" style="10" customWidth="1"/>
    <col min="9" max="10" width="11.33203125" style="10"/>
    <col min="11" max="11" width="24.5" style="10" customWidth="1"/>
    <col min="12" max="16384" width="11.33203125" style="10"/>
  </cols>
  <sheetData>
    <row r="1" spans="1:8" s="15" customFormat="1" ht="28.5" customHeight="1">
      <c r="A1" s="917" t="s">
        <v>1014</v>
      </c>
      <c r="B1" s="918"/>
      <c r="C1" s="918"/>
      <c r="D1" s="918"/>
      <c r="E1" s="918"/>
      <c r="F1" s="918"/>
      <c r="G1" s="918"/>
      <c r="H1" s="918"/>
    </row>
    <row r="2" spans="1:8" ht="12" customHeight="1">
      <c r="A2" s="910" t="str">
        <f>"제( "&amp;자료입력!F13&amp;" )기"&amp;" 2014년 1월 1일 ~ "&amp;YEAR(자료입력!C13)&amp;"년 "&amp;MONTH(자료입력!C13)&amp;"월 "&amp;DAY(자료입력!C13)&amp;"일 까지"</f>
        <v>제( 49 )기 2014년 1월 1일 ~ 2014년 6월 30일 까지</v>
      </c>
      <c r="B2" s="910"/>
      <c r="C2" s="910"/>
      <c r="D2" s="910"/>
      <c r="E2" s="910"/>
      <c r="F2" s="910"/>
      <c r="G2" s="910"/>
      <c r="H2" s="910"/>
    </row>
    <row r="3" spans="1:8" ht="12" customHeight="1">
      <c r="A3" s="910" t="str">
        <f>"제( "&amp;자료입력!F15&amp;" )기 "&amp;"2013년 1월 1일 ~ "&amp;YEAR(자료입력!C15)&amp;"년 "&amp;MONTH(자료입력!C15)&amp;"월 "&amp;DAY(자료입력!C15)&amp;"일 까지"</f>
        <v>제( 48 )기 2013년 1월 1일 ~ 2013년 6월 30일 까지</v>
      </c>
      <c r="B3" s="910"/>
      <c r="C3" s="910"/>
      <c r="D3" s="910"/>
      <c r="E3" s="910"/>
      <c r="F3" s="910"/>
      <c r="G3" s="910"/>
      <c r="H3" s="910"/>
    </row>
    <row r="4" spans="1:8" ht="12" customHeight="1" thickBot="1">
      <c r="A4" s="944" t="s">
        <v>1009</v>
      </c>
      <c r="B4" s="944"/>
      <c r="H4" s="223" t="s">
        <v>10</v>
      </c>
    </row>
    <row r="5" spans="1:8" ht="16.5" customHeight="1">
      <c r="A5" s="945" t="s">
        <v>89</v>
      </c>
      <c r="B5" s="946"/>
      <c r="C5" s="362" t="str">
        <f>'1.통합(FP)'!C6</f>
        <v>제 49 (당)기</v>
      </c>
      <c r="D5" s="363" t="str">
        <f>'1.통합(FP)'!D6</f>
        <v>제 48 (전)기</v>
      </c>
      <c r="E5" s="949" t="s">
        <v>90</v>
      </c>
      <c r="F5" s="946"/>
      <c r="G5" s="362" t="str">
        <f>C5</f>
        <v>제 49 (당)기</v>
      </c>
      <c r="H5" s="364" t="str">
        <f>D5</f>
        <v>제 48 (전)기</v>
      </c>
    </row>
    <row r="6" spans="1:8" ht="16.5" customHeight="1">
      <c r="A6" s="947"/>
      <c r="B6" s="948"/>
      <c r="C6" s="173" t="s">
        <v>654</v>
      </c>
      <c r="D6" s="326" t="s">
        <v>654</v>
      </c>
      <c r="E6" s="950"/>
      <c r="F6" s="948"/>
      <c r="G6" s="173" t="s">
        <v>654</v>
      </c>
      <c r="H6" s="365" t="s">
        <v>654</v>
      </c>
    </row>
    <row r="7" spans="1:8" ht="16.5" customHeight="1">
      <c r="A7" s="943" t="s">
        <v>91</v>
      </c>
      <c r="B7" s="929"/>
      <c r="C7" s="693">
        <f>SUM(C8,C44,C54,C56)</f>
        <v>22090480</v>
      </c>
      <c r="D7" s="694">
        <f>SUM(D8,D44,D54,D56)</f>
        <v>23629465</v>
      </c>
      <c r="E7" s="299">
        <v>5</v>
      </c>
      <c r="F7" s="174" t="s">
        <v>136</v>
      </c>
      <c r="G7" s="717">
        <f>'5.신용(PL)'!I12+'6.일반(PL)'!D32</f>
        <v>31274</v>
      </c>
      <c r="H7" s="718">
        <f>'5.신용(PL)'!J12+'6.일반(PL)'!E32</f>
        <v>30633</v>
      </c>
    </row>
    <row r="8" spans="1:8" ht="16.5" customHeight="1">
      <c r="A8" s="367" t="s">
        <v>261</v>
      </c>
      <c r="B8" s="18" t="s">
        <v>93</v>
      </c>
      <c r="C8" s="693">
        <f>SUM(C9,C17,C26,C29,C32,C36,C37)</f>
        <v>5254469</v>
      </c>
      <c r="D8" s="694">
        <f>SUM(D9,D17,D26,D29,D32,D36,D37)</f>
        <v>5248232</v>
      </c>
      <c r="E8" s="66">
        <v>6</v>
      </c>
      <c r="F8" s="67" t="s">
        <v>137</v>
      </c>
      <c r="G8" s="699">
        <f>'6.일반(PL)'!D33</f>
        <v>0</v>
      </c>
      <c r="H8" s="719">
        <f>'6.일반(PL)'!E33</f>
        <v>0</v>
      </c>
    </row>
    <row r="9" spans="1:8" ht="16.5" customHeight="1">
      <c r="A9" s="368" t="s">
        <v>827</v>
      </c>
      <c r="B9" s="11" t="s">
        <v>95</v>
      </c>
      <c r="C9" s="695">
        <f>SUM(C10:C16)</f>
        <v>4773307</v>
      </c>
      <c r="D9" s="696">
        <f>SUM(D10:D16)</f>
        <v>4801911</v>
      </c>
      <c r="E9" s="381">
        <v>7</v>
      </c>
      <c r="F9" s="67" t="s">
        <v>138</v>
      </c>
      <c r="G9" s="699">
        <f>'5.신용(PL)'!I13+'6.일반(PL)'!D34</f>
        <v>154485</v>
      </c>
      <c r="H9" s="719">
        <f>'5.신용(PL)'!J13+'6.일반(PL)'!E34</f>
        <v>174363</v>
      </c>
    </row>
    <row r="10" spans="1:8" ht="16.5" customHeight="1">
      <c r="A10" s="369">
        <v>1</v>
      </c>
      <c r="B10" s="174" t="s">
        <v>109</v>
      </c>
      <c r="C10" s="697">
        <f>'5.신용(PL)'!D9</f>
        <v>579528</v>
      </c>
      <c r="D10" s="698">
        <f>'5.신용(PL)'!E9</f>
        <v>461145</v>
      </c>
      <c r="E10" s="381">
        <v>8</v>
      </c>
      <c r="F10" s="67" t="s">
        <v>139</v>
      </c>
      <c r="G10" s="699">
        <f>'5.신용(PL)'!I14+'6.일반(PL)'!D35</f>
        <v>15</v>
      </c>
      <c r="H10" s="719">
        <f>'5.신용(PL)'!J14+'6.일반(PL)'!E35</f>
        <v>2532</v>
      </c>
    </row>
    <row r="11" spans="1:8" ht="16.5" customHeight="1">
      <c r="A11" s="370">
        <v>2</v>
      </c>
      <c r="B11" s="67" t="s">
        <v>448</v>
      </c>
      <c r="C11" s="699">
        <f>'5.신용(PL)'!D10</f>
        <v>0</v>
      </c>
      <c r="D11" s="700">
        <f>'5.신용(PL)'!E10</f>
        <v>0</v>
      </c>
      <c r="E11" s="381">
        <v>9</v>
      </c>
      <c r="F11" s="67" t="s">
        <v>140</v>
      </c>
      <c r="G11" s="699">
        <f>'6.일반(PL)'!D36</f>
        <v>630759</v>
      </c>
      <c r="H11" s="719">
        <f>'6.일반(PL)'!E36</f>
        <v>696920</v>
      </c>
    </row>
    <row r="12" spans="1:8" ht="16.5" customHeight="1">
      <c r="A12" s="370">
        <v>3</v>
      </c>
      <c r="B12" s="67" t="s">
        <v>894</v>
      </c>
      <c r="C12" s="699">
        <f>'5.신용(PL)'!D11</f>
        <v>0</v>
      </c>
      <c r="D12" s="700">
        <f>'5.신용(PL)'!E11</f>
        <v>0</v>
      </c>
      <c r="E12" s="382">
        <v>10</v>
      </c>
      <c r="F12" s="175" t="s">
        <v>141</v>
      </c>
      <c r="G12" s="701">
        <f>'5.신용(PL)'!I15+'6.일반(PL)'!D37</f>
        <v>694312</v>
      </c>
      <c r="H12" s="720">
        <f>'5.신용(PL)'!J15+'6.일반(PL)'!E37</f>
        <v>660245</v>
      </c>
    </row>
    <row r="13" spans="1:8" ht="16.5" customHeight="1">
      <c r="A13" s="370">
        <v>4</v>
      </c>
      <c r="B13" s="67" t="s">
        <v>113</v>
      </c>
      <c r="C13" s="699">
        <f>'5.신용(PL)'!D12</f>
        <v>4090906</v>
      </c>
      <c r="D13" s="700">
        <f>'5.신용(PL)'!E12</f>
        <v>4236729</v>
      </c>
      <c r="E13" s="929" t="s">
        <v>142</v>
      </c>
      <c r="F13" s="927"/>
      <c r="G13" s="721">
        <f>C7-C58-C100</f>
        <v>1100236</v>
      </c>
      <c r="H13" s="722">
        <f>D7-D58-D100</f>
        <v>1145097</v>
      </c>
    </row>
    <row r="14" spans="1:8" ht="16.5" customHeight="1">
      <c r="A14" s="370">
        <v>5</v>
      </c>
      <c r="B14" s="67" t="s">
        <v>735</v>
      </c>
      <c r="C14" s="699">
        <f>'5.신용(PL)'!D13</f>
        <v>0</v>
      </c>
      <c r="D14" s="700">
        <f>'5.신용(PL)'!E13</f>
        <v>0</v>
      </c>
      <c r="E14" s="929" t="s">
        <v>143</v>
      </c>
      <c r="F14" s="927"/>
      <c r="G14" s="721">
        <f>'6.일반(PL)'!D41</f>
        <v>10380</v>
      </c>
      <c r="H14" s="722">
        <f>'6.일반(PL)'!E41</f>
        <v>17360</v>
      </c>
    </row>
    <row r="15" spans="1:8" ht="16.5" customHeight="1">
      <c r="A15" s="370">
        <v>6</v>
      </c>
      <c r="B15" s="67" t="s">
        <v>736</v>
      </c>
      <c r="C15" s="699">
        <f>'5.신용(PL)'!D14</f>
        <v>102786</v>
      </c>
      <c r="D15" s="700">
        <f>'5.신용(PL)'!E14</f>
        <v>103780</v>
      </c>
      <c r="E15" s="929" t="s">
        <v>92</v>
      </c>
      <c r="F15" s="927"/>
      <c r="G15" s="721">
        <f>SUM(G16:G22)</f>
        <v>539696</v>
      </c>
      <c r="H15" s="722">
        <f>SUM(H16:H22)</f>
        <v>379900</v>
      </c>
    </row>
    <row r="16" spans="1:8" ht="16.5" customHeight="1">
      <c r="A16" s="371">
        <v>7</v>
      </c>
      <c r="B16" s="175" t="s">
        <v>115</v>
      </c>
      <c r="C16" s="701">
        <f>'5.신용(PL)'!D15</f>
        <v>87</v>
      </c>
      <c r="D16" s="702">
        <f>'5.신용(PL)'!E15</f>
        <v>257</v>
      </c>
      <c r="E16" s="299">
        <v>1</v>
      </c>
      <c r="F16" s="174" t="s">
        <v>94</v>
      </c>
      <c r="G16" s="717">
        <f>'6.일반(PL)'!D43</f>
        <v>35593</v>
      </c>
      <c r="H16" s="718">
        <f>'6.일반(PL)'!E43</f>
        <v>22916</v>
      </c>
    </row>
    <row r="17" spans="1:8" ht="16.5" customHeight="1">
      <c r="A17" s="372" t="s">
        <v>292</v>
      </c>
      <c r="B17" s="11" t="s">
        <v>895</v>
      </c>
      <c r="C17" s="695">
        <f>SUM(C18:C25)</f>
        <v>0</v>
      </c>
      <c r="D17" s="696">
        <f>SUM(D18:D25)</f>
        <v>153</v>
      </c>
      <c r="E17" s="66">
        <v>2</v>
      </c>
      <c r="F17" s="67" t="s">
        <v>108</v>
      </c>
      <c r="G17" s="723">
        <f>'6.일반(PL)'!D44</f>
        <v>301433</v>
      </c>
      <c r="H17" s="724">
        <f>'6.일반(PL)'!E44</f>
        <v>214948</v>
      </c>
    </row>
    <row r="18" spans="1:8" ht="16.5" customHeight="1">
      <c r="A18" s="369">
        <v>1</v>
      </c>
      <c r="B18" s="174" t="s">
        <v>436</v>
      </c>
      <c r="C18" s="697">
        <f>'5.신용(PL)'!D18</f>
        <v>0</v>
      </c>
      <c r="D18" s="698">
        <f>'5.신용(PL)'!E18</f>
        <v>0</v>
      </c>
      <c r="E18" s="66">
        <v>3</v>
      </c>
      <c r="F18" s="67" t="s">
        <v>110</v>
      </c>
      <c r="G18" s="723">
        <f>'6.일반(PL)'!D45</f>
        <v>0</v>
      </c>
      <c r="H18" s="724">
        <f>'6.일반(PL)'!E45</f>
        <v>0</v>
      </c>
    </row>
    <row r="19" spans="1:8" ht="16.5" customHeight="1">
      <c r="A19" s="370">
        <v>2</v>
      </c>
      <c r="B19" s="67" t="s">
        <v>435</v>
      </c>
      <c r="C19" s="699">
        <f>'5.신용(PL)'!D19</f>
        <v>0</v>
      </c>
      <c r="D19" s="700">
        <f>'5.신용(PL)'!E19</f>
        <v>0</v>
      </c>
      <c r="E19" s="66">
        <v>4</v>
      </c>
      <c r="F19" s="67" t="s">
        <v>111</v>
      </c>
      <c r="G19" s="723">
        <f>'6.일반(PL)'!D46</f>
        <v>11029</v>
      </c>
      <c r="H19" s="724">
        <f>'6.일반(PL)'!E46</f>
        <v>13432</v>
      </c>
    </row>
    <row r="20" spans="1:8" ht="16.5" customHeight="1">
      <c r="A20" s="370">
        <v>3</v>
      </c>
      <c r="B20" s="67" t="s">
        <v>442</v>
      </c>
      <c r="C20" s="699">
        <f>'5.신용(PL)'!D20</f>
        <v>0</v>
      </c>
      <c r="D20" s="700">
        <f>'5.신용(PL)'!E20</f>
        <v>0</v>
      </c>
      <c r="E20" s="66">
        <v>5</v>
      </c>
      <c r="F20" s="67" t="s">
        <v>112</v>
      </c>
      <c r="G20" s="699">
        <f>'6.일반(PL)'!D47</f>
        <v>58682</v>
      </c>
      <c r="H20" s="719">
        <f>'6.일반(PL)'!E47</f>
        <v>71502</v>
      </c>
    </row>
    <row r="21" spans="1:8" ht="16.5" customHeight="1">
      <c r="A21" s="370">
        <v>4</v>
      </c>
      <c r="B21" s="67" t="s">
        <v>443</v>
      </c>
      <c r="C21" s="699">
        <f>'5.신용(PL)'!D21</f>
        <v>0</v>
      </c>
      <c r="D21" s="700">
        <f>'5.신용(PL)'!E21</f>
        <v>153</v>
      </c>
      <c r="E21" s="66">
        <v>6</v>
      </c>
      <c r="F21" s="67" t="s">
        <v>114</v>
      </c>
      <c r="G21" s="699">
        <f>'6.일반(PL)'!D48</f>
        <v>15000</v>
      </c>
      <c r="H21" s="719">
        <f>'6.일반(PL)'!E48</f>
        <v>1771</v>
      </c>
    </row>
    <row r="22" spans="1:8" ht="16.5" customHeight="1">
      <c r="A22" s="370">
        <v>5</v>
      </c>
      <c r="B22" s="67" t="s">
        <v>896</v>
      </c>
      <c r="C22" s="699">
        <f>'5.신용(PL)'!D22</f>
        <v>0</v>
      </c>
      <c r="D22" s="700">
        <f>'5.신용(PL)'!E22</f>
        <v>0</v>
      </c>
      <c r="E22" s="300">
        <v>7</v>
      </c>
      <c r="F22" s="175" t="s">
        <v>116</v>
      </c>
      <c r="G22" s="701">
        <f>'6.일반(PL)'!D49</f>
        <v>117959</v>
      </c>
      <c r="H22" s="720">
        <f>'6.일반(PL)'!E49</f>
        <v>55331</v>
      </c>
    </row>
    <row r="23" spans="1:8" ht="16.5" customHeight="1">
      <c r="A23" s="370">
        <v>6</v>
      </c>
      <c r="B23" s="67" t="s">
        <v>58</v>
      </c>
      <c r="C23" s="699">
        <f>'5.신용(PL)'!D23</f>
        <v>0</v>
      </c>
      <c r="D23" s="700">
        <f>'5.신용(PL)'!E23</f>
        <v>0</v>
      </c>
      <c r="E23" s="942" t="s">
        <v>897</v>
      </c>
      <c r="F23" s="929"/>
      <c r="G23" s="693">
        <f>SUM(G24:G59)</f>
        <v>750747</v>
      </c>
      <c r="H23" s="725">
        <f>SUM(H24:H59)</f>
        <v>831171</v>
      </c>
    </row>
    <row r="24" spans="1:8" ht="16.5" customHeight="1">
      <c r="A24" s="370">
        <v>7</v>
      </c>
      <c r="B24" s="67" t="s">
        <v>59</v>
      </c>
      <c r="C24" s="699">
        <f>'5.신용(PL)'!D24</f>
        <v>0</v>
      </c>
      <c r="D24" s="700">
        <f>'5.신용(PL)'!E24</f>
        <v>0</v>
      </c>
      <c r="E24" s="299">
        <v>1</v>
      </c>
      <c r="F24" s="174" t="s">
        <v>660</v>
      </c>
      <c r="G24" s="697">
        <f>'6.일반(PL)'!D51</f>
        <v>346159</v>
      </c>
      <c r="H24" s="726">
        <f>'6.일반(PL)'!E51</f>
        <v>294331</v>
      </c>
    </row>
    <row r="25" spans="1:8" ht="16.5" customHeight="1">
      <c r="A25" s="371">
        <v>8</v>
      </c>
      <c r="B25" s="176" t="s">
        <v>978</v>
      </c>
      <c r="C25" s="701">
        <f>'5.신용(PL)'!D25</f>
        <v>0</v>
      </c>
      <c r="D25" s="702">
        <f>'5.신용(PL)'!E25</f>
        <v>0</v>
      </c>
      <c r="E25" s="66">
        <v>2</v>
      </c>
      <c r="F25" s="67" t="s">
        <v>118</v>
      </c>
      <c r="G25" s="699">
        <f>'6.일반(PL)'!D52</f>
        <v>326589</v>
      </c>
      <c r="H25" s="719">
        <f>'6.일반(PL)'!E52</f>
        <v>373002</v>
      </c>
    </row>
    <row r="26" spans="1:8" ht="16.5" customHeight="1">
      <c r="A26" s="368" t="s">
        <v>979</v>
      </c>
      <c r="B26" s="11" t="s">
        <v>828</v>
      </c>
      <c r="C26" s="695">
        <f>SUM(C27:C28)</f>
        <v>0</v>
      </c>
      <c r="D26" s="696">
        <f>SUM(D27:D28)</f>
        <v>0</v>
      </c>
      <c r="E26" s="66">
        <v>3</v>
      </c>
      <c r="F26" s="67" t="s">
        <v>119</v>
      </c>
      <c r="G26" s="699">
        <f>'5.신용(PL)'!I23+'6.일반(PL)'!D53</f>
        <v>5455</v>
      </c>
      <c r="H26" s="719">
        <f>'5.신용(PL)'!J23+'6.일반(PL)'!E53</f>
        <v>5455</v>
      </c>
    </row>
    <row r="27" spans="1:8" ht="16.5" customHeight="1">
      <c r="A27" s="369">
        <v>1</v>
      </c>
      <c r="B27" s="174" t="s">
        <v>980</v>
      </c>
      <c r="C27" s="697">
        <f>'5.신용(PL)'!D27</f>
        <v>0</v>
      </c>
      <c r="D27" s="698">
        <f>'5.신용(PL)'!E27</f>
        <v>0</v>
      </c>
      <c r="E27" s="66">
        <v>4</v>
      </c>
      <c r="F27" s="67" t="s">
        <v>981</v>
      </c>
      <c r="G27" s="699">
        <f>'6.일반(PL)'!D54</f>
        <v>0</v>
      </c>
      <c r="H27" s="719">
        <f>'6.일반(PL)'!E54</f>
        <v>0</v>
      </c>
    </row>
    <row r="28" spans="1:8" ht="16.5" customHeight="1">
      <c r="A28" s="371">
        <v>2</v>
      </c>
      <c r="B28" s="175" t="s">
        <v>982</v>
      </c>
      <c r="C28" s="701">
        <f>'5.신용(PL)'!D28</f>
        <v>0</v>
      </c>
      <c r="D28" s="702">
        <f>'5.신용(PL)'!E28</f>
        <v>0</v>
      </c>
      <c r="E28" s="66">
        <v>5</v>
      </c>
      <c r="F28" s="67" t="s">
        <v>983</v>
      </c>
      <c r="G28" s="699">
        <f>'6.일반(PL)'!D55</f>
        <v>0</v>
      </c>
      <c r="H28" s="719">
        <f>'6.일반(PL)'!E55</f>
        <v>0</v>
      </c>
    </row>
    <row r="29" spans="1:8" ht="16.5" customHeight="1">
      <c r="A29" s="368" t="s">
        <v>984</v>
      </c>
      <c r="B29" s="11" t="s">
        <v>829</v>
      </c>
      <c r="C29" s="695">
        <f>SUM(C30:C31)</f>
        <v>0</v>
      </c>
      <c r="D29" s="696">
        <f>SUM(D30:D31)</f>
        <v>0</v>
      </c>
      <c r="E29" s="66">
        <v>6</v>
      </c>
      <c r="F29" s="67" t="s">
        <v>985</v>
      </c>
      <c r="G29" s="699">
        <f>'6.일반(PL)'!D56</f>
        <v>0</v>
      </c>
      <c r="H29" s="719">
        <f>'6.일반(PL)'!E56</f>
        <v>0</v>
      </c>
    </row>
    <row r="30" spans="1:8" ht="16.5" customHeight="1">
      <c r="A30" s="369">
        <v>1</v>
      </c>
      <c r="B30" s="174" t="s">
        <v>986</v>
      </c>
      <c r="C30" s="703">
        <f>'5.신용(PL)'!D30</f>
        <v>0</v>
      </c>
      <c r="D30" s="704">
        <f>'5.신용(PL)'!E30</f>
        <v>0</v>
      </c>
      <c r="E30" s="66">
        <v>7</v>
      </c>
      <c r="F30" s="67" t="s">
        <v>987</v>
      </c>
      <c r="G30" s="699">
        <f>'6.일반(PL)'!D57</f>
        <v>0</v>
      </c>
      <c r="H30" s="719">
        <f>'6.일반(PL)'!E57</f>
        <v>0</v>
      </c>
    </row>
    <row r="31" spans="1:8" ht="16.5" customHeight="1">
      <c r="A31" s="371">
        <v>2</v>
      </c>
      <c r="B31" s="175" t="s">
        <v>988</v>
      </c>
      <c r="C31" s="703">
        <f>'5.신용(PL)'!D31</f>
        <v>0</v>
      </c>
      <c r="D31" s="704">
        <f>'5.신용(PL)'!E31</f>
        <v>0</v>
      </c>
      <c r="E31" s="66">
        <v>8</v>
      </c>
      <c r="F31" s="67" t="s">
        <v>989</v>
      </c>
      <c r="G31" s="699">
        <f>'5.신용(PL)'!I24+'6.일반(PL)'!D58</f>
        <v>0</v>
      </c>
      <c r="H31" s="719">
        <f>'5.신용(PL)'!J24+'6.일반(PL)'!E58</f>
        <v>0</v>
      </c>
    </row>
    <row r="32" spans="1:8" ht="16.5" customHeight="1">
      <c r="A32" s="368" t="s">
        <v>797</v>
      </c>
      <c r="B32" s="11" t="s">
        <v>990</v>
      </c>
      <c r="C32" s="695">
        <f>SUM(C33:C35)</f>
        <v>331193</v>
      </c>
      <c r="D32" s="696">
        <f>SUM(D33:D35)</f>
        <v>305041</v>
      </c>
      <c r="E32" s="66">
        <v>9</v>
      </c>
      <c r="F32" s="67" t="s">
        <v>991</v>
      </c>
      <c r="G32" s="699">
        <f>'6.일반(PL)'!D61</f>
        <v>0</v>
      </c>
      <c r="H32" s="719">
        <f>'6.일반(PL)'!E61</f>
        <v>0</v>
      </c>
    </row>
    <row r="33" spans="1:8" ht="16.5" customHeight="1">
      <c r="A33" s="369">
        <v>1</v>
      </c>
      <c r="B33" s="174" t="s">
        <v>992</v>
      </c>
      <c r="C33" s="697">
        <f>'5.신용(PL)'!D33</f>
        <v>297638</v>
      </c>
      <c r="D33" s="698">
        <f>'5.신용(PL)'!E33</f>
        <v>272434</v>
      </c>
      <c r="E33" s="66">
        <v>10</v>
      </c>
      <c r="F33" s="177" t="s">
        <v>993</v>
      </c>
      <c r="G33" s="699">
        <f>'6.일반(PL)'!D62</f>
        <v>0</v>
      </c>
      <c r="H33" s="719">
        <f>'6.일반(PL)'!E62</f>
        <v>0</v>
      </c>
    </row>
    <row r="34" spans="1:8" ht="16.5" customHeight="1">
      <c r="A34" s="370">
        <v>2</v>
      </c>
      <c r="B34" s="67" t="s">
        <v>830</v>
      </c>
      <c r="C34" s="705">
        <f>'5.신용(PL)'!D34</f>
        <v>33553</v>
      </c>
      <c r="D34" s="706">
        <f>'5.신용(PL)'!E34</f>
        <v>32550</v>
      </c>
      <c r="E34" s="66">
        <v>11</v>
      </c>
      <c r="F34" s="67" t="s">
        <v>745</v>
      </c>
      <c r="G34" s="699">
        <f>'5.신용(PL)'!I22+'6.일반(PL)'!D63</f>
        <v>0</v>
      </c>
      <c r="H34" s="719">
        <f>'5.신용(PL)'!J22+'6.일반(PL)'!E63</f>
        <v>0</v>
      </c>
    </row>
    <row r="35" spans="1:8" ht="16.5" customHeight="1">
      <c r="A35" s="371">
        <v>3</v>
      </c>
      <c r="B35" s="175" t="s">
        <v>994</v>
      </c>
      <c r="C35" s="701">
        <f>'5.신용(PL)'!D35</f>
        <v>2</v>
      </c>
      <c r="D35" s="702">
        <f>'5.신용(PL)'!E35</f>
        <v>57</v>
      </c>
      <c r="E35" s="66">
        <v>12</v>
      </c>
      <c r="F35" s="67" t="s">
        <v>747</v>
      </c>
      <c r="G35" s="699">
        <f>'5.신용(PL)'!I21+'6.일반(PL)'!D64</f>
        <v>982</v>
      </c>
      <c r="H35" s="719">
        <f>'5.신용(PL)'!J21+'6.일반(PL)'!E64</f>
        <v>0</v>
      </c>
    </row>
    <row r="36" spans="1:8" ht="16.5" customHeight="1">
      <c r="A36" s="368" t="s">
        <v>995</v>
      </c>
      <c r="B36" s="11" t="s">
        <v>437</v>
      </c>
      <c r="C36" s="695">
        <f>'5.신용(PL)'!D36</f>
        <v>0</v>
      </c>
      <c r="D36" s="696">
        <f>'5.신용(PL)'!E36</f>
        <v>0</v>
      </c>
      <c r="E36" s="66">
        <v>13</v>
      </c>
      <c r="F36" s="67" t="s">
        <v>672</v>
      </c>
      <c r="G36" s="699">
        <f>'5.신용(PL)'!I26+'6.일반(PL)'!D65</f>
        <v>0</v>
      </c>
      <c r="H36" s="719">
        <f>'5.신용(PL)'!J26+'6.일반(PL)'!E65</f>
        <v>0</v>
      </c>
    </row>
    <row r="37" spans="1:8" ht="16.5" customHeight="1">
      <c r="A37" s="368" t="s">
        <v>996</v>
      </c>
      <c r="B37" s="11" t="s">
        <v>997</v>
      </c>
      <c r="C37" s="695">
        <f>SUM(C38:C43)</f>
        <v>149969</v>
      </c>
      <c r="D37" s="696">
        <f>SUM(D38:D43)</f>
        <v>141127</v>
      </c>
      <c r="E37" s="66">
        <v>14</v>
      </c>
      <c r="F37" s="67" t="s">
        <v>751</v>
      </c>
      <c r="G37" s="699">
        <f>'6.일반(PL)'!D66</f>
        <v>3873</v>
      </c>
      <c r="H37" s="719">
        <f>'6.일반(PL)'!E66</f>
        <v>2479</v>
      </c>
    </row>
    <row r="38" spans="1:8" ht="16.5" customHeight="1">
      <c r="A38" s="369">
        <v>1</v>
      </c>
      <c r="B38" s="174" t="s">
        <v>998</v>
      </c>
      <c r="C38" s="697">
        <f>'5.신용(PL)'!D38</f>
        <v>0</v>
      </c>
      <c r="D38" s="698">
        <f>'5.신용(PL)'!E38</f>
        <v>0</v>
      </c>
      <c r="E38" s="66">
        <v>15</v>
      </c>
      <c r="F38" s="67" t="s">
        <v>661</v>
      </c>
      <c r="G38" s="699">
        <f>'6.일반(PL)'!D67</f>
        <v>0</v>
      </c>
      <c r="H38" s="719">
        <f>'6.일반(PL)'!E67</f>
        <v>0</v>
      </c>
    </row>
    <row r="39" spans="1:8" ht="16.5" customHeight="1">
      <c r="A39" s="370">
        <v>2</v>
      </c>
      <c r="B39" s="67" t="s">
        <v>999</v>
      </c>
      <c r="C39" s="699">
        <f>'5.신용(PL)'!D39</f>
        <v>0</v>
      </c>
      <c r="D39" s="700">
        <f>'5.신용(PL)'!E39</f>
        <v>0</v>
      </c>
      <c r="E39" s="66">
        <v>16</v>
      </c>
      <c r="F39" s="67" t="s">
        <v>754</v>
      </c>
      <c r="G39" s="699">
        <f>'5.신용(PL)'!I25+'6.일반(PL)'!D68</f>
        <v>148790</v>
      </c>
      <c r="H39" s="719">
        <f>'5.신용(PL)'!J25+'6.일반(PL)'!E68</f>
        <v>164119</v>
      </c>
    </row>
    <row r="40" spans="1:8" ht="16.5" customHeight="1">
      <c r="A40" s="370">
        <v>3</v>
      </c>
      <c r="B40" s="67" t="s">
        <v>717</v>
      </c>
      <c r="C40" s="699">
        <f>'5.신용(PL)'!D40</f>
        <v>839</v>
      </c>
      <c r="D40" s="700">
        <f>'5.신용(PL)'!E40</f>
        <v>0</v>
      </c>
      <c r="E40" s="66">
        <v>17</v>
      </c>
      <c r="F40" s="67" t="s">
        <v>755</v>
      </c>
      <c r="G40" s="727">
        <f>'6.일반(PL)'!D69</f>
        <v>720</v>
      </c>
      <c r="H40" s="719">
        <f>'6.일반(PL)'!E69</f>
        <v>1145</v>
      </c>
    </row>
    <row r="41" spans="1:8" ht="16.5" customHeight="1">
      <c r="A41" s="373">
        <v>4</v>
      </c>
      <c r="B41" s="110" t="s">
        <v>247</v>
      </c>
      <c r="C41" s="707">
        <f>'5.신용(PL)'!D41</f>
        <v>3848</v>
      </c>
      <c r="D41" s="708">
        <f>'5.신용(PL)'!E41</f>
        <v>1322</v>
      </c>
      <c r="E41" s="66">
        <v>18</v>
      </c>
      <c r="F41" s="67" t="s">
        <v>757</v>
      </c>
      <c r="G41" s="699">
        <f>'5.신용(PL)'!I27+'6.일반(PL)'!D70</f>
        <v>30920</v>
      </c>
      <c r="H41" s="719">
        <f>'5.신용(PL)'!J27+'6.일반(PL)'!E70</f>
        <v>70804</v>
      </c>
    </row>
    <row r="42" spans="1:8" ht="16.5" customHeight="1">
      <c r="A42" s="370">
        <v>5</v>
      </c>
      <c r="B42" s="67" t="s">
        <v>246</v>
      </c>
      <c r="C42" s="699">
        <f>'5.신용(PL)'!D42</f>
        <v>145282</v>
      </c>
      <c r="D42" s="700">
        <f>'5.신용(PL)'!E42</f>
        <v>139805</v>
      </c>
      <c r="E42" s="66">
        <v>19</v>
      </c>
      <c r="F42" s="67" t="s">
        <v>662</v>
      </c>
      <c r="G42" s="699">
        <f>'6.일반(PL)'!I7</f>
        <v>0</v>
      </c>
      <c r="H42" s="719">
        <f>'6.일반(PL)'!J7</f>
        <v>0</v>
      </c>
    </row>
    <row r="43" spans="1:8" ht="16.5" customHeight="1">
      <c r="A43" s="371">
        <v>6</v>
      </c>
      <c r="B43" s="175" t="s">
        <v>103</v>
      </c>
      <c r="C43" s="701">
        <f>'5.신용(PL)'!D43</f>
        <v>0</v>
      </c>
      <c r="D43" s="702">
        <f>'5.신용(PL)'!E43</f>
        <v>0</v>
      </c>
      <c r="E43" s="66">
        <v>20</v>
      </c>
      <c r="F43" s="67" t="s">
        <v>1000</v>
      </c>
      <c r="G43" s="699">
        <f>'6.일반(PL)'!I8</f>
        <v>0</v>
      </c>
      <c r="H43" s="719">
        <f>'6.일반(PL)'!J8</f>
        <v>0</v>
      </c>
    </row>
    <row r="44" spans="1:8" ht="16.5" customHeight="1">
      <c r="A44" s="374" t="s">
        <v>270</v>
      </c>
      <c r="B44" s="18" t="s">
        <v>743</v>
      </c>
      <c r="C44" s="693">
        <f>SUM(C45:C53)</f>
        <v>16836011</v>
      </c>
      <c r="D44" s="694">
        <f>SUM(D45:D53)</f>
        <v>18381233</v>
      </c>
      <c r="E44" s="66">
        <v>21</v>
      </c>
      <c r="F44" s="67" t="s">
        <v>1001</v>
      </c>
      <c r="G44" s="699">
        <f>'5.신용(PL)'!I28+'6.일반(PL)'!I9</f>
        <v>0</v>
      </c>
      <c r="H44" s="719">
        <f>'5.신용(PL)'!J28+'6.일반(PL)'!J9</f>
        <v>259</v>
      </c>
    </row>
    <row r="45" spans="1:8" ht="16.5" customHeight="1">
      <c r="A45" s="369">
        <v>1</v>
      </c>
      <c r="B45" s="174" t="s">
        <v>744</v>
      </c>
      <c r="C45" s="697">
        <f>'6.일반(PL)'!D8</f>
        <v>16292434</v>
      </c>
      <c r="D45" s="698">
        <f>'6.일반(PL)'!E8</f>
        <v>17774498</v>
      </c>
      <c r="E45" s="66">
        <v>22</v>
      </c>
      <c r="F45" s="67" t="s">
        <v>739</v>
      </c>
      <c r="G45" s="699">
        <f>'6.일반(PL)'!I10</f>
        <v>0</v>
      </c>
      <c r="H45" s="719">
        <f>'6.일반(PL)'!J10</f>
        <v>0</v>
      </c>
    </row>
    <row r="46" spans="1:8" ht="16.5" customHeight="1">
      <c r="A46" s="370">
        <v>2</v>
      </c>
      <c r="B46" s="67" t="s">
        <v>718</v>
      </c>
      <c r="C46" s="699">
        <f>'6.일반(PL)'!D9</f>
        <v>195008</v>
      </c>
      <c r="D46" s="700">
        <f>'6.일반(PL)'!E9</f>
        <v>189302</v>
      </c>
      <c r="E46" s="66">
        <v>23</v>
      </c>
      <c r="F46" s="67" t="s">
        <v>351</v>
      </c>
      <c r="G46" s="699">
        <f>'5.신용(PL)'!I30+'6.일반(PL)'!I12</f>
        <v>0</v>
      </c>
      <c r="H46" s="719">
        <f>'5.신용(PL)'!J30+'6.일반(PL)'!J12</f>
        <v>0</v>
      </c>
    </row>
    <row r="47" spans="1:8" ht="16.5" customHeight="1">
      <c r="A47" s="370">
        <v>3</v>
      </c>
      <c r="B47" s="67" t="s">
        <v>746</v>
      </c>
      <c r="C47" s="699">
        <f>'6.일반(PL)'!D10</f>
        <v>0</v>
      </c>
      <c r="D47" s="700">
        <f>'6.일반(PL)'!E10</f>
        <v>0</v>
      </c>
      <c r="E47" s="66">
        <v>24</v>
      </c>
      <c r="F47" s="118" t="s">
        <v>724</v>
      </c>
      <c r="G47" s="699">
        <f>'6.일반(PL)'!I13</f>
        <v>0</v>
      </c>
      <c r="H47" s="719">
        <f>'6.일반(PL)'!J13</f>
        <v>0</v>
      </c>
    </row>
    <row r="48" spans="1:8" ht="16.5" customHeight="1">
      <c r="A48" s="370">
        <v>4</v>
      </c>
      <c r="B48" s="67" t="s">
        <v>748</v>
      </c>
      <c r="C48" s="699">
        <f>'6.일반(PL)'!D11</f>
        <v>150547</v>
      </c>
      <c r="D48" s="700">
        <f>'6.일반(PL)'!E11</f>
        <v>166755</v>
      </c>
      <c r="E48" s="66">
        <v>25</v>
      </c>
      <c r="F48" s="67" t="s">
        <v>723</v>
      </c>
      <c r="G48" s="699">
        <f>'6.일반(PL)'!I16</f>
        <v>0</v>
      </c>
      <c r="H48" s="719">
        <f>'6.일반(PL)'!J16</f>
        <v>0</v>
      </c>
    </row>
    <row r="49" spans="1:11" ht="16.5" customHeight="1">
      <c r="A49" s="370">
        <v>5</v>
      </c>
      <c r="B49" s="67" t="s">
        <v>749</v>
      </c>
      <c r="C49" s="699">
        <f>'6.일반(PL)'!D12</f>
        <v>19746</v>
      </c>
      <c r="D49" s="700">
        <f>'6.일반(PL)'!E12</f>
        <v>17254</v>
      </c>
      <c r="E49" s="66">
        <v>26</v>
      </c>
      <c r="F49" s="67" t="s">
        <v>832</v>
      </c>
      <c r="G49" s="699">
        <f>'6.일반(PL)'!I17</f>
        <v>0</v>
      </c>
      <c r="H49" s="719">
        <f>'6.일반(PL)'!J17</f>
        <v>0</v>
      </c>
    </row>
    <row r="50" spans="1:11" ht="16.5" customHeight="1">
      <c r="A50" s="370">
        <v>6</v>
      </c>
      <c r="B50" s="67" t="s">
        <v>750</v>
      </c>
      <c r="C50" s="699">
        <f>'6.일반(PL)'!D13</f>
        <v>87247</v>
      </c>
      <c r="D50" s="700">
        <f>'6.일반(PL)'!E13</f>
        <v>121320</v>
      </c>
      <c r="E50" s="66">
        <v>27</v>
      </c>
      <c r="F50" s="67" t="s">
        <v>833</v>
      </c>
      <c r="G50" s="699">
        <f>'6.일반(PL)'!I18</f>
        <v>0</v>
      </c>
      <c r="H50" s="719">
        <f>'6.일반(PL)'!J18</f>
        <v>0</v>
      </c>
    </row>
    <row r="51" spans="1:11" ht="16.5" customHeight="1">
      <c r="A51" s="370">
        <v>7</v>
      </c>
      <c r="B51" s="67" t="s">
        <v>752</v>
      </c>
      <c r="C51" s="699">
        <f>'6.일반(PL)'!D14</f>
        <v>15896</v>
      </c>
      <c r="D51" s="700">
        <f>'6.일반(PL)'!E14</f>
        <v>22759</v>
      </c>
      <c r="E51" s="66">
        <v>28</v>
      </c>
      <c r="F51" s="67" t="s">
        <v>245</v>
      </c>
      <c r="G51" s="699">
        <f>'5.신용(PL)'!I32+'6.일반(PL)'!D59</f>
        <v>0</v>
      </c>
      <c r="H51" s="719">
        <f>'5.신용(PL)'!J32+'6.일반(PL)'!E59</f>
        <v>0</v>
      </c>
    </row>
    <row r="52" spans="1:11" ht="16.5" customHeight="1">
      <c r="A52" s="370">
        <v>8</v>
      </c>
      <c r="B52" s="67" t="s">
        <v>753</v>
      </c>
      <c r="C52" s="699">
        <f>'6.일반(PL)'!D15</f>
        <v>45219</v>
      </c>
      <c r="D52" s="700">
        <f>'6.일반(PL)'!E15</f>
        <v>48910</v>
      </c>
      <c r="E52" s="66">
        <v>29</v>
      </c>
      <c r="F52" s="67" t="s">
        <v>725</v>
      </c>
      <c r="G52" s="699">
        <f>'5.신용(PL)'!I33+'6.일반(PL)'!D60</f>
        <v>0</v>
      </c>
      <c r="H52" s="719">
        <f>'5.신용(PL)'!J33+'6.일반(PL)'!E60</f>
        <v>0</v>
      </c>
    </row>
    <row r="53" spans="1:11" ht="16.5" customHeight="1">
      <c r="A53" s="371">
        <v>9</v>
      </c>
      <c r="B53" s="175" t="s">
        <v>117</v>
      </c>
      <c r="C53" s="701">
        <f>'6.일반(PL)'!D16</f>
        <v>29914</v>
      </c>
      <c r="D53" s="702">
        <f>'6.일반(PL)'!E16</f>
        <v>40435</v>
      </c>
      <c r="E53" s="66">
        <v>30</v>
      </c>
      <c r="F53" s="67" t="s">
        <v>1003</v>
      </c>
      <c r="G53" s="699">
        <f>'5.신용(PL)'!I31+'6.일반(PL)'!I11</f>
        <v>6884</v>
      </c>
      <c r="H53" s="719">
        <f>'5.신용(PL)'!J31+'6.일반(PL)'!J11</f>
        <v>1634</v>
      </c>
    </row>
    <row r="54" spans="1:11" ht="16.5" customHeight="1">
      <c r="A54" s="374" t="s">
        <v>1002</v>
      </c>
      <c r="B54" s="18" t="s">
        <v>758</v>
      </c>
      <c r="C54" s="693">
        <f>C55</f>
        <v>0</v>
      </c>
      <c r="D54" s="694">
        <f>D55</f>
        <v>0</v>
      </c>
      <c r="E54" s="66">
        <v>31</v>
      </c>
      <c r="F54" s="67" t="s">
        <v>1004</v>
      </c>
      <c r="G54" s="699">
        <f>'5.신용(PL)'!I35+'6.일반(PL)'!I19</f>
        <v>0</v>
      </c>
      <c r="H54" s="719">
        <f>'5.신용(PL)'!J35+'6.일반(PL)'!J19</f>
        <v>0</v>
      </c>
    </row>
    <row r="55" spans="1:11" ht="16.5" customHeight="1">
      <c r="A55" s="375">
        <v>1</v>
      </c>
      <c r="B55" s="11" t="s">
        <v>759</v>
      </c>
      <c r="C55" s="703">
        <f>'6.일반(PL)'!D17</f>
        <v>0</v>
      </c>
      <c r="D55" s="704">
        <f>'6.일반(PL)'!E17</f>
        <v>0</v>
      </c>
      <c r="E55" s="66">
        <v>32</v>
      </c>
      <c r="F55" s="67" t="s">
        <v>836</v>
      </c>
      <c r="G55" s="699">
        <f>'5.신용(PL)'!I36+'6.일반(PL)'!I20</f>
        <v>0</v>
      </c>
      <c r="H55" s="719">
        <f>'5.신용(PL)'!J36+'6.일반(PL)'!J20</f>
        <v>0</v>
      </c>
    </row>
    <row r="56" spans="1:11" ht="16.5" customHeight="1">
      <c r="A56" s="374" t="s">
        <v>517</v>
      </c>
      <c r="B56" s="18" t="s">
        <v>835</v>
      </c>
      <c r="C56" s="709">
        <f>C57</f>
        <v>0</v>
      </c>
      <c r="D56" s="710">
        <f>D57</f>
        <v>0</v>
      </c>
      <c r="E56" s="66">
        <v>33</v>
      </c>
      <c r="F56" s="67" t="s">
        <v>353</v>
      </c>
      <c r="G56" s="699">
        <f>'5.신용(PL)'!I37+'6.일반(PL)'!I21</f>
        <v>0</v>
      </c>
      <c r="H56" s="719">
        <f>'5.신용(PL)'!J37+'6.일반(PL)'!J21</f>
        <v>0</v>
      </c>
    </row>
    <row r="57" spans="1:11" ht="16.5" customHeight="1">
      <c r="A57" s="375">
        <v>1</v>
      </c>
      <c r="B57" s="11" t="s">
        <v>1005</v>
      </c>
      <c r="C57" s="703">
        <f>'6.일반(PL)'!D18</f>
        <v>0</v>
      </c>
      <c r="D57" s="704">
        <f>'6.일반(PL)'!E18</f>
        <v>0</v>
      </c>
      <c r="E57" s="66">
        <v>34</v>
      </c>
      <c r="F57" s="67" t="s">
        <v>701</v>
      </c>
      <c r="G57" s="699">
        <f>'5.신용(PL)'!I38+'6.일반(PL)'!I22</f>
        <v>0</v>
      </c>
      <c r="H57" s="719">
        <f>'5.신용(PL)'!J38+'6.일반(PL)'!J22</f>
        <v>0</v>
      </c>
    </row>
    <row r="58" spans="1:11" ht="16.5" customHeight="1">
      <c r="A58" s="943" t="s">
        <v>760</v>
      </c>
      <c r="B58" s="929"/>
      <c r="C58" s="693">
        <f>SUM(C59,C91,C96,C98)</f>
        <v>17753270</v>
      </c>
      <c r="D58" s="694">
        <f>SUM(D59,D91,D96,D98)</f>
        <v>19416790</v>
      </c>
      <c r="E58" s="66">
        <v>35</v>
      </c>
      <c r="F58" s="67" t="s">
        <v>1006</v>
      </c>
      <c r="G58" s="699">
        <f>'6.일반(PL)'!I23</f>
        <v>0</v>
      </c>
      <c r="H58" s="719">
        <f>'6.일반(PL)'!J23</f>
        <v>0</v>
      </c>
    </row>
    <row r="59" spans="1:11" ht="16.5" customHeight="1">
      <c r="A59" s="374" t="s">
        <v>261</v>
      </c>
      <c r="B59" s="18" t="s">
        <v>761</v>
      </c>
      <c r="C59" s="711">
        <f>SUM(C60,C64,C73,C77,C80,C82)</f>
        <v>2307675</v>
      </c>
      <c r="D59" s="712">
        <f>SUM(D60,D64,D73,D77,D80,D82)</f>
        <v>2660240</v>
      </c>
      <c r="E59" s="300">
        <v>36</v>
      </c>
      <c r="F59" s="175" t="s">
        <v>151</v>
      </c>
      <c r="G59" s="701">
        <f>'5.신용(PL)'!I39+'6.일반(PL)'!I24</f>
        <v>-119625</v>
      </c>
      <c r="H59" s="720">
        <f>'5.신용(PL)'!J39+'6.일반(PL)'!J24</f>
        <v>-82057</v>
      </c>
    </row>
    <row r="60" spans="1:11" ht="16.5" customHeight="1">
      <c r="A60" s="372" t="s">
        <v>291</v>
      </c>
      <c r="B60" s="11" t="s">
        <v>763</v>
      </c>
      <c r="C60" s="695">
        <f>SUM(C61:C63)</f>
        <v>2011672</v>
      </c>
      <c r="D60" s="696">
        <f>SUM(D61:D63)</f>
        <v>2402801</v>
      </c>
      <c r="E60" s="942" t="s">
        <v>762</v>
      </c>
      <c r="F60" s="929"/>
      <c r="G60" s="693">
        <f>SUM(G61:G90)</f>
        <v>149298</v>
      </c>
      <c r="H60" s="725">
        <f>SUM(H61:H90)</f>
        <v>232203</v>
      </c>
      <c r="K60" s="235"/>
    </row>
    <row r="61" spans="1:11" ht="16.5" customHeight="1">
      <c r="A61" s="369">
        <v>1</v>
      </c>
      <c r="B61" s="174" t="s">
        <v>764</v>
      </c>
      <c r="C61" s="697">
        <f>'5.신용(PL)'!D46</f>
        <v>1711236</v>
      </c>
      <c r="D61" s="698">
        <f>'5.신용(PL)'!E46</f>
        <v>2115970</v>
      </c>
      <c r="E61" s="299">
        <v>1</v>
      </c>
      <c r="F61" s="174" t="s">
        <v>666</v>
      </c>
      <c r="G61" s="697">
        <f>'6.일반(PL)'!I26</f>
        <v>113812</v>
      </c>
      <c r="H61" s="726">
        <f>'6.일반(PL)'!J26</f>
        <v>214697</v>
      </c>
    </row>
    <row r="62" spans="1:11" ht="16.5" customHeight="1">
      <c r="A62" s="370">
        <v>2</v>
      </c>
      <c r="B62" s="67" t="s">
        <v>765</v>
      </c>
      <c r="C62" s="699">
        <f>'5.신용(PL)'!D47</f>
        <v>288728</v>
      </c>
      <c r="D62" s="700">
        <f>'5.신용(PL)'!E47</f>
        <v>275373</v>
      </c>
      <c r="E62" s="66">
        <v>2</v>
      </c>
      <c r="F62" s="67" t="s">
        <v>663</v>
      </c>
      <c r="G62" s="699">
        <f>'6.일반(PL)'!I27</f>
        <v>0</v>
      </c>
      <c r="H62" s="719">
        <f>'6.일반(PL)'!J27</f>
        <v>0</v>
      </c>
    </row>
    <row r="63" spans="1:11" ht="16.5" customHeight="1">
      <c r="A63" s="371">
        <v>3</v>
      </c>
      <c r="B63" s="175" t="s">
        <v>766</v>
      </c>
      <c r="C63" s="701">
        <f>'5.신용(PL)'!D48</f>
        <v>11708</v>
      </c>
      <c r="D63" s="702">
        <f>'5.신용(PL)'!E48</f>
        <v>11458</v>
      </c>
      <c r="E63" s="66">
        <v>3</v>
      </c>
      <c r="F63" s="67" t="s">
        <v>664</v>
      </c>
      <c r="G63" s="699">
        <f>'6.일반(PL)'!I28</f>
        <v>0</v>
      </c>
      <c r="H63" s="719">
        <f>'6.일반(PL)'!J28</f>
        <v>0</v>
      </c>
    </row>
    <row r="64" spans="1:11" ht="16.5" customHeight="1">
      <c r="A64" s="372" t="s">
        <v>292</v>
      </c>
      <c r="B64" s="11" t="s">
        <v>837</v>
      </c>
      <c r="C64" s="695">
        <f>SUM(C65:C72)</f>
        <v>0</v>
      </c>
      <c r="D64" s="696">
        <f>SUM(D65:D72)</f>
        <v>0</v>
      </c>
      <c r="E64" s="66">
        <v>4</v>
      </c>
      <c r="F64" s="67" t="s">
        <v>667</v>
      </c>
      <c r="G64" s="699">
        <f>'6.일반(PL)'!I29</f>
        <v>0</v>
      </c>
      <c r="H64" s="719">
        <f>'6.일반(PL)'!J29</f>
        <v>0</v>
      </c>
    </row>
    <row r="65" spans="1:10" ht="16.5" customHeight="1">
      <c r="A65" s="369">
        <v>1</v>
      </c>
      <c r="B65" s="174" t="s">
        <v>439</v>
      </c>
      <c r="C65" s="697">
        <f>'5.신용(PL)'!D51</f>
        <v>0</v>
      </c>
      <c r="D65" s="698">
        <f>'5.신용(PL)'!E51</f>
        <v>0</v>
      </c>
      <c r="E65" s="66">
        <v>5</v>
      </c>
      <c r="F65" s="67" t="s">
        <v>838</v>
      </c>
      <c r="G65" s="699">
        <f>'6.일반(PL)'!I30</f>
        <v>0</v>
      </c>
      <c r="H65" s="719">
        <f>'6.일반(PL)'!J30</f>
        <v>0</v>
      </c>
    </row>
    <row r="66" spans="1:10" ht="16.5" customHeight="1">
      <c r="A66" s="370">
        <v>2</v>
      </c>
      <c r="B66" s="67" t="s">
        <v>438</v>
      </c>
      <c r="C66" s="699">
        <f>'5.신용(PL)'!D52</f>
        <v>0</v>
      </c>
      <c r="D66" s="700">
        <f>'5.신용(PL)'!E52</f>
        <v>0</v>
      </c>
      <c r="E66" s="66">
        <v>6</v>
      </c>
      <c r="F66" s="67" t="s">
        <v>1007</v>
      </c>
      <c r="G66" s="699">
        <f>'5.신용(PL)'!I43+'6.일반(PL)'!I31</f>
        <v>0</v>
      </c>
      <c r="H66" s="719">
        <f>'5.신용(PL)'!J43+'6.일반(PL)'!J31</f>
        <v>0</v>
      </c>
    </row>
    <row r="67" spans="1:10" ht="16.5" customHeight="1">
      <c r="A67" s="370">
        <v>3</v>
      </c>
      <c r="B67" s="67" t="s">
        <v>446</v>
      </c>
      <c r="C67" s="699">
        <f>'5.신용(PL)'!D53</f>
        <v>0</v>
      </c>
      <c r="D67" s="700">
        <f>'5.신용(PL)'!E53</f>
        <v>0</v>
      </c>
      <c r="E67" s="66">
        <v>7</v>
      </c>
      <c r="F67" s="67" t="s">
        <v>1008</v>
      </c>
      <c r="G67" s="699">
        <f>'6.일반(PL)'!I32</f>
        <v>0</v>
      </c>
      <c r="H67" s="719">
        <f>'6.일반(PL)'!J32</f>
        <v>0</v>
      </c>
    </row>
    <row r="68" spans="1:10" ht="16.5" customHeight="1">
      <c r="A68" s="370">
        <v>4</v>
      </c>
      <c r="B68" s="67" t="s">
        <v>447</v>
      </c>
      <c r="C68" s="699">
        <f>'5.신용(PL)'!D54</f>
        <v>0</v>
      </c>
      <c r="D68" s="700">
        <f>'5.신용(PL)'!E54</f>
        <v>0</v>
      </c>
      <c r="E68" s="66">
        <v>8</v>
      </c>
      <c r="F68" s="67" t="s">
        <v>839</v>
      </c>
      <c r="G68" s="699">
        <f>'6.일반(PL)'!I33</f>
        <v>0</v>
      </c>
      <c r="H68" s="719">
        <f>'6.일반(PL)'!J33</f>
        <v>0</v>
      </c>
    </row>
    <row r="69" spans="1:10" ht="16.5" customHeight="1">
      <c r="A69" s="370">
        <v>5</v>
      </c>
      <c r="B69" s="67" t="s">
        <v>444</v>
      </c>
      <c r="C69" s="699">
        <f>'5.신용(PL)'!D55</f>
        <v>0</v>
      </c>
      <c r="D69" s="700">
        <f>'5.신용(PL)'!E55</f>
        <v>0</v>
      </c>
      <c r="E69" s="66">
        <v>9</v>
      </c>
      <c r="F69" s="67" t="s">
        <v>769</v>
      </c>
      <c r="G69" s="699">
        <f>'5.신용(PL)'!I42+'6.일반(PL)'!I34</f>
        <v>0</v>
      </c>
      <c r="H69" s="719">
        <f>'5.신용(PL)'!J42+'6.일반(PL)'!J34</f>
        <v>0</v>
      </c>
    </row>
    <row r="70" spans="1:10" ht="16.5" customHeight="1">
      <c r="A70" s="370">
        <v>6</v>
      </c>
      <c r="B70" s="67" t="s">
        <v>719</v>
      </c>
      <c r="C70" s="699">
        <f>'5.신용(PL)'!D56</f>
        <v>0</v>
      </c>
      <c r="D70" s="700">
        <f>'5.신용(PL)'!E56</f>
        <v>0</v>
      </c>
      <c r="E70" s="66">
        <v>10</v>
      </c>
      <c r="F70" s="67" t="s">
        <v>770</v>
      </c>
      <c r="G70" s="699">
        <f>'5.신용(PL)'!I41+'6.일반(PL)'!I35</f>
        <v>0</v>
      </c>
      <c r="H70" s="719">
        <f>'5.신용(PL)'!J41+'6.일반(PL)'!J35</f>
        <v>0</v>
      </c>
    </row>
    <row r="71" spans="1:10" ht="16.5" customHeight="1">
      <c r="A71" s="370">
        <v>7</v>
      </c>
      <c r="B71" s="67" t="s">
        <v>720</v>
      </c>
      <c r="C71" s="699">
        <f>'5.신용(PL)'!D57</f>
        <v>0</v>
      </c>
      <c r="D71" s="700">
        <f>'5.신용(PL)'!E57</f>
        <v>0</v>
      </c>
      <c r="E71" s="66">
        <v>11</v>
      </c>
      <c r="F71" s="67" t="s">
        <v>366</v>
      </c>
      <c r="G71" s="699">
        <f>'5.신용(PL)'!I46+'6.일반(PL)'!I36</f>
        <v>0</v>
      </c>
      <c r="H71" s="719">
        <f>'5.신용(PL)'!J46+'6.일반(PL)'!J36</f>
        <v>0</v>
      </c>
    </row>
    <row r="72" spans="1:10" ht="16.5" customHeight="1">
      <c r="A72" s="371">
        <v>8</v>
      </c>
      <c r="B72" s="175" t="s">
        <v>248</v>
      </c>
      <c r="C72" s="701">
        <f>'5.신용(PL)'!D58</f>
        <v>0</v>
      </c>
      <c r="D72" s="702">
        <f>'5.신용(PL)'!E58</f>
        <v>0</v>
      </c>
      <c r="E72" s="66">
        <v>12</v>
      </c>
      <c r="F72" s="67" t="s">
        <v>665</v>
      </c>
      <c r="G72" s="699">
        <f>'6.일반(PL)'!I37</f>
        <v>0</v>
      </c>
      <c r="H72" s="719">
        <f>'6.일반(PL)'!J37</f>
        <v>0</v>
      </c>
    </row>
    <row r="73" spans="1:10" ht="16.5" customHeight="1">
      <c r="A73" s="368" t="s">
        <v>367</v>
      </c>
      <c r="B73" s="11" t="s">
        <v>368</v>
      </c>
      <c r="C73" s="711">
        <f>SUM(C74:C76)</f>
        <v>0</v>
      </c>
      <c r="D73" s="712">
        <f>SUM(D74:D76)</f>
        <v>0</v>
      </c>
      <c r="E73" s="66">
        <v>13</v>
      </c>
      <c r="F73" s="67" t="s">
        <v>772</v>
      </c>
      <c r="G73" s="699">
        <f>'5.신용(PL)'!I44+'6.일반(PL)'!I38</f>
        <v>0</v>
      </c>
      <c r="H73" s="719">
        <f>'5.신용(PL)'!J44+'6.일반(PL)'!J38</f>
        <v>0</v>
      </c>
      <c r="J73" s="10" t="s">
        <v>384</v>
      </c>
    </row>
    <row r="74" spans="1:10" ht="16.5" customHeight="1">
      <c r="A74" s="369">
        <v>1</v>
      </c>
      <c r="B74" s="174" t="s">
        <v>840</v>
      </c>
      <c r="C74" s="697">
        <f>'5.신용(PL)'!D60</f>
        <v>0</v>
      </c>
      <c r="D74" s="698">
        <f>'5.신용(PL)'!E60</f>
        <v>0</v>
      </c>
      <c r="E74" s="66">
        <v>14</v>
      </c>
      <c r="F74" s="67" t="s">
        <v>775</v>
      </c>
      <c r="G74" s="699">
        <f>'6.일반(PL)'!I39</f>
        <v>0</v>
      </c>
      <c r="H74" s="719">
        <f>'6.일반(PL)'!J39</f>
        <v>0</v>
      </c>
    </row>
    <row r="75" spans="1:10" ht="16.5" customHeight="1">
      <c r="A75" s="489">
        <v>2</v>
      </c>
      <c r="B75" s="490" t="s">
        <v>165</v>
      </c>
      <c r="C75" s="713">
        <f>'5.신용(PL)'!D61</f>
        <v>0</v>
      </c>
      <c r="D75" s="714">
        <f>'5.신용(PL)'!E61</f>
        <v>0</v>
      </c>
      <c r="E75" s="66">
        <v>15</v>
      </c>
      <c r="F75" s="67" t="s">
        <v>126</v>
      </c>
      <c r="G75" s="699">
        <f>'5.신용(PL)'!I45+'6.일반(PL)'!I40</f>
        <v>0</v>
      </c>
      <c r="H75" s="719">
        <f>'5.신용(PL)'!J45+'6.일반(PL)'!J40</f>
        <v>0</v>
      </c>
    </row>
    <row r="76" spans="1:10" ht="16.5" customHeight="1">
      <c r="A76" s="371">
        <v>3</v>
      </c>
      <c r="B76" s="175" t="s">
        <v>166</v>
      </c>
      <c r="C76" s="701">
        <f>'5.신용(PL)'!D62</f>
        <v>0</v>
      </c>
      <c r="D76" s="702">
        <f>'5.신용(PL)'!E62</f>
        <v>0</v>
      </c>
      <c r="E76" s="66">
        <v>16</v>
      </c>
      <c r="F76" s="67" t="s">
        <v>128</v>
      </c>
      <c r="G76" s="699">
        <f>'6.일반(PL)'!I41</f>
        <v>0</v>
      </c>
      <c r="H76" s="719">
        <f>'6.일반(PL)'!J41</f>
        <v>0</v>
      </c>
    </row>
    <row r="77" spans="1:10" ht="16.5" customHeight="1">
      <c r="A77" s="368" t="s">
        <v>230</v>
      </c>
      <c r="B77" s="11" t="s">
        <v>842</v>
      </c>
      <c r="C77" s="711">
        <f>SUM(C78:C79)</f>
        <v>0</v>
      </c>
      <c r="D77" s="712">
        <f>SUM(D78:D79)</f>
        <v>0</v>
      </c>
      <c r="E77" s="66">
        <v>17</v>
      </c>
      <c r="F77" s="67" t="s">
        <v>370</v>
      </c>
      <c r="G77" s="699">
        <f>'5.신용(PL)'!I47+'6.일반(PL)'!I42</f>
        <v>761</v>
      </c>
      <c r="H77" s="719">
        <f>'5.신용(PL)'!J47+'6.일반(PL)'!J42</f>
        <v>0</v>
      </c>
    </row>
    <row r="78" spans="1:10" ht="16.5" customHeight="1">
      <c r="A78" s="369">
        <v>1</v>
      </c>
      <c r="B78" s="174" t="s">
        <v>843</v>
      </c>
      <c r="C78" s="697">
        <f>'5.신용(PL)'!D64</f>
        <v>0</v>
      </c>
      <c r="D78" s="698">
        <f>'5.신용(PL)'!E64</f>
        <v>0</v>
      </c>
      <c r="E78" s="66">
        <v>18</v>
      </c>
      <c r="F78" s="67" t="s">
        <v>729</v>
      </c>
      <c r="G78" s="699">
        <f>'6.일반(PL)'!I43</f>
        <v>0</v>
      </c>
      <c r="H78" s="719">
        <f>'6.일반(PL)'!J43</f>
        <v>0</v>
      </c>
    </row>
    <row r="79" spans="1:10" ht="16.5" customHeight="1">
      <c r="A79" s="371">
        <v>2</v>
      </c>
      <c r="B79" s="175" t="s">
        <v>741</v>
      </c>
      <c r="C79" s="701">
        <f>'5.신용(PL)'!D65</f>
        <v>0</v>
      </c>
      <c r="D79" s="702">
        <f>'5.신용(PL)'!E65</f>
        <v>0</v>
      </c>
      <c r="E79" s="66">
        <v>19</v>
      </c>
      <c r="F79" s="67" t="s">
        <v>730</v>
      </c>
      <c r="G79" s="699">
        <f>'6.일반(PL)'!I44</f>
        <v>0</v>
      </c>
      <c r="H79" s="719">
        <f>'6.일반(PL)'!J44</f>
        <v>0</v>
      </c>
    </row>
    <row r="80" spans="1:10" ht="16.5" customHeight="1">
      <c r="A80" s="368" t="s">
        <v>369</v>
      </c>
      <c r="B80" s="11" t="s">
        <v>844</v>
      </c>
      <c r="C80" s="711">
        <f>SUM(C81:C81)</f>
        <v>43131</v>
      </c>
      <c r="D80" s="712">
        <f>SUM(D81:D81)</f>
        <v>39283</v>
      </c>
      <c r="E80" s="66">
        <v>20</v>
      </c>
      <c r="F80" s="67" t="s">
        <v>374</v>
      </c>
      <c r="G80" s="699">
        <f>'5.신용(PL)'!I48+'6.일반(PL)'!I45</f>
        <v>0</v>
      </c>
      <c r="H80" s="719">
        <f>'5.신용(PL)'!J48+'6.일반(PL)'!J45</f>
        <v>0</v>
      </c>
    </row>
    <row r="81" spans="1:8" ht="16.5" customHeight="1">
      <c r="A81" s="369">
        <v>1</v>
      </c>
      <c r="B81" s="174" t="s">
        <v>371</v>
      </c>
      <c r="C81" s="697">
        <f>'5.신용(PL)'!D67</f>
        <v>43131</v>
      </c>
      <c r="D81" s="698">
        <f>'5.신용(PL)'!E67</f>
        <v>39283</v>
      </c>
      <c r="E81" s="66">
        <v>21</v>
      </c>
      <c r="F81" s="67" t="s">
        <v>376</v>
      </c>
      <c r="G81" s="728">
        <f>'6.일반(PL)'!I46</f>
        <v>0</v>
      </c>
      <c r="H81" s="729">
        <f>'6.일반(PL)'!J46</f>
        <v>0</v>
      </c>
    </row>
    <row r="82" spans="1:8" ht="16.5" customHeight="1">
      <c r="A82" s="368" t="s">
        <v>373</v>
      </c>
      <c r="B82" s="12" t="s">
        <v>846</v>
      </c>
      <c r="C82" s="711">
        <f>SUM(C83:C90)</f>
        <v>252872</v>
      </c>
      <c r="D82" s="712">
        <f>SUM(D83:D90)</f>
        <v>218156</v>
      </c>
      <c r="E82" s="66">
        <v>22</v>
      </c>
      <c r="F82" s="67" t="s">
        <v>377</v>
      </c>
      <c r="G82" s="699">
        <f>'6.일반(PL)'!I47</f>
        <v>0</v>
      </c>
      <c r="H82" s="719">
        <f>'6.일반(PL)'!J47</f>
        <v>0</v>
      </c>
    </row>
    <row r="83" spans="1:8" ht="16.5" customHeight="1">
      <c r="A83" s="369">
        <v>1</v>
      </c>
      <c r="B83" s="178" t="s">
        <v>375</v>
      </c>
      <c r="C83" s="697">
        <f>'5.신용(PL)'!D69</f>
        <v>90299</v>
      </c>
      <c r="D83" s="698">
        <f>'5.신용(PL)'!E69</f>
        <v>87099</v>
      </c>
      <c r="E83" s="66">
        <v>23</v>
      </c>
      <c r="F83" s="67" t="s">
        <v>726</v>
      </c>
      <c r="G83" s="699">
        <f>'5.신용(PL)'!I49+'6.일반(PL)'!I48</f>
        <v>9277</v>
      </c>
      <c r="H83" s="719">
        <f>'5.신용(PL)'!J49+'6.일반(PL)'!J48</f>
        <v>4273</v>
      </c>
    </row>
    <row r="84" spans="1:8" ht="16.5" customHeight="1">
      <c r="A84" s="370">
        <v>2</v>
      </c>
      <c r="B84" s="54" t="s">
        <v>155</v>
      </c>
      <c r="C84" s="699">
        <f>'5.신용(PL)'!D70</f>
        <v>0</v>
      </c>
      <c r="D84" s="700">
        <f>'5.신용(PL)'!E70</f>
        <v>0</v>
      </c>
      <c r="E84" s="66">
        <v>24</v>
      </c>
      <c r="F84" s="67" t="s">
        <v>378</v>
      </c>
      <c r="G84" s="699">
        <f>'6.일반(PL)'!I49</f>
        <v>0</v>
      </c>
      <c r="H84" s="719">
        <f>'6.일반(PL)'!J49</f>
        <v>0</v>
      </c>
    </row>
    <row r="85" spans="1:8" ht="16.5" customHeight="1">
      <c r="A85" s="370">
        <v>3</v>
      </c>
      <c r="B85" s="54" t="s">
        <v>157</v>
      </c>
      <c r="C85" s="699">
        <f>'5.신용(PL)'!D71</f>
        <v>0</v>
      </c>
      <c r="D85" s="700">
        <f>'5.신용(PL)'!E71</f>
        <v>0</v>
      </c>
      <c r="E85" s="66">
        <v>25</v>
      </c>
      <c r="F85" s="67" t="s">
        <v>379</v>
      </c>
      <c r="G85" s="699">
        <f>'5.신용(PL)'!I51+'6.일반(PL)'!I52</f>
        <v>0</v>
      </c>
      <c r="H85" s="719">
        <f>'5.신용(PL)'!J51+'6.일반(PL)'!J52</f>
        <v>0</v>
      </c>
    </row>
    <row r="86" spans="1:8" ht="16.5" customHeight="1">
      <c r="A86" s="370">
        <v>4</v>
      </c>
      <c r="B86" s="67" t="s">
        <v>721</v>
      </c>
      <c r="C86" s="699">
        <f>'5.신용(PL)'!D72</f>
        <v>1615</v>
      </c>
      <c r="D86" s="700">
        <f>'5.신용(PL)'!E72</f>
        <v>738</v>
      </c>
      <c r="E86" s="66">
        <v>26</v>
      </c>
      <c r="F86" s="67" t="s">
        <v>727</v>
      </c>
      <c r="G86" s="699">
        <f>'5.신용(PL)'!I52+'6.일반(PL)'!I53</f>
        <v>0</v>
      </c>
      <c r="H86" s="719">
        <f>'5.신용(PL)'!J52+'6.일반(PL)'!J53</f>
        <v>0</v>
      </c>
    </row>
    <row r="87" spans="1:8" ht="16.5" customHeight="1">
      <c r="A87" s="373">
        <v>5</v>
      </c>
      <c r="B87" s="110" t="s">
        <v>249</v>
      </c>
      <c r="C87" s="707">
        <f>'5.신용(PL)'!D73</f>
        <v>32951</v>
      </c>
      <c r="D87" s="708">
        <f>'5.신용(PL)'!E73</f>
        <v>18063</v>
      </c>
      <c r="E87" s="66">
        <v>27</v>
      </c>
      <c r="F87" s="67" t="s">
        <v>847</v>
      </c>
      <c r="G87" s="699">
        <f>'5.신용(PL)'!I53+'6.일반(PL)'!I55</f>
        <v>0</v>
      </c>
      <c r="H87" s="719">
        <f>'5.신용(PL)'!J53+'6.일반(PL)'!J55</f>
        <v>0</v>
      </c>
    </row>
    <row r="88" spans="1:8" ht="16.5" customHeight="1">
      <c r="A88" s="370">
        <v>6</v>
      </c>
      <c r="B88" s="54" t="s">
        <v>372</v>
      </c>
      <c r="C88" s="699">
        <f>'5.신용(PL)'!D74</f>
        <v>64582</v>
      </c>
      <c r="D88" s="700">
        <f>'5.신용(PL)'!E74</f>
        <v>54925</v>
      </c>
      <c r="E88" s="66">
        <v>28</v>
      </c>
      <c r="F88" s="67" t="s">
        <v>702</v>
      </c>
      <c r="G88" s="699">
        <f>'5.신용(PL)'!I54+'6.일반(PL)'!I56</f>
        <v>0</v>
      </c>
      <c r="H88" s="719">
        <f>'5.신용(PL)'!J54+'6.일반(PL)'!J56</f>
        <v>0</v>
      </c>
    </row>
    <row r="89" spans="1:8" ht="16.5" customHeight="1">
      <c r="A89" s="370">
        <v>7</v>
      </c>
      <c r="B89" s="84" t="s">
        <v>104</v>
      </c>
      <c r="C89" s="699">
        <f>'5.신용(PL)'!D75</f>
        <v>63425</v>
      </c>
      <c r="D89" s="700">
        <f>'5.신용(PL)'!E75</f>
        <v>57331</v>
      </c>
      <c r="E89" s="66">
        <v>29</v>
      </c>
      <c r="F89" s="67" t="s">
        <v>381</v>
      </c>
      <c r="G89" s="699">
        <f>'6.일반(PL)'!I57</f>
        <v>0</v>
      </c>
      <c r="H89" s="719">
        <f>'6.일반(PL)'!J57</f>
        <v>0</v>
      </c>
    </row>
    <row r="90" spans="1:8" ht="16.5" customHeight="1">
      <c r="A90" s="371">
        <v>8</v>
      </c>
      <c r="B90" s="189" t="s">
        <v>105</v>
      </c>
      <c r="C90" s="701">
        <f>'5.신용(PL)'!D76</f>
        <v>0</v>
      </c>
      <c r="D90" s="702">
        <f>'5.신용(PL)'!E76</f>
        <v>0</v>
      </c>
      <c r="E90" s="66">
        <v>30</v>
      </c>
      <c r="F90" s="175" t="s">
        <v>131</v>
      </c>
      <c r="G90" s="701">
        <f>'5.신용(PL)'!I55+'6.일반(PL)'!I58</f>
        <v>25448</v>
      </c>
      <c r="H90" s="720">
        <f>'5.신용(PL)'!J55+'6.일반(PL)'!J58</f>
        <v>13233</v>
      </c>
    </row>
    <row r="91" spans="1:8" ht="16.5" customHeight="1">
      <c r="A91" s="374" t="s">
        <v>380</v>
      </c>
      <c r="B91" s="18" t="s">
        <v>773</v>
      </c>
      <c r="C91" s="693">
        <f>SUM(C92:C95)</f>
        <v>15445595</v>
      </c>
      <c r="D91" s="694">
        <f>SUM(D92:D95)</f>
        <v>16756550</v>
      </c>
      <c r="E91" s="942" t="s">
        <v>382</v>
      </c>
      <c r="F91" s="929"/>
      <c r="G91" s="693">
        <f>SUM(G13+G14+G23)-SUM(G15+G60)</f>
        <v>1172369</v>
      </c>
      <c r="H91" s="725">
        <f>SUM(H13+H14+H23)-SUM(H15+H60)</f>
        <v>1381525</v>
      </c>
    </row>
    <row r="92" spans="1:8" ht="16.5" customHeight="1">
      <c r="A92" s="369">
        <v>1</v>
      </c>
      <c r="B92" s="174" t="s">
        <v>774</v>
      </c>
      <c r="C92" s="697">
        <f>'6.일반(PL)'!D20</f>
        <v>15262287</v>
      </c>
      <c r="D92" s="698">
        <f>'6.일반(PL)'!E20</f>
        <v>16602793</v>
      </c>
      <c r="E92" s="942" t="s">
        <v>900</v>
      </c>
      <c r="F92" s="929"/>
      <c r="G92" s="693">
        <f>'6.일반(PL)'!I61+'5.신용(PL)'!I60</f>
        <v>174</v>
      </c>
      <c r="H92" s="725">
        <f>'6.일반(PL)'!J61+'5.신용(PL)'!J60</f>
        <v>53</v>
      </c>
    </row>
    <row r="93" spans="1:8" ht="16.5" customHeight="1">
      <c r="A93" s="370">
        <v>2</v>
      </c>
      <c r="B93" s="67" t="s">
        <v>722</v>
      </c>
      <c r="C93" s="699">
        <f>'6.일반(PL)'!D21</f>
        <v>183308</v>
      </c>
      <c r="D93" s="700">
        <f>'6.일반(PL)'!E21</f>
        <v>160899</v>
      </c>
      <c r="E93" s="942" t="s">
        <v>901</v>
      </c>
      <c r="F93" s="929"/>
      <c r="G93" s="693">
        <f>G91-G92</f>
        <v>1172195</v>
      </c>
      <c r="H93" s="725">
        <f>H91-H92</f>
        <v>1381472</v>
      </c>
    </row>
    <row r="94" spans="1:8" ht="16.5" customHeight="1">
      <c r="A94" s="370">
        <v>3</v>
      </c>
      <c r="B94" s="67" t="s">
        <v>127</v>
      </c>
      <c r="C94" s="699">
        <f>'6.일반(PL)'!D22</f>
        <v>0</v>
      </c>
      <c r="D94" s="700">
        <f>'6.일반(PL)'!E22</f>
        <v>-7142</v>
      </c>
      <c r="E94" s="942" t="s">
        <v>903</v>
      </c>
      <c r="F94" s="929"/>
      <c r="G94" s="693"/>
      <c r="H94" s="725"/>
    </row>
    <row r="95" spans="1:8" ht="16.5" customHeight="1">
      <c r="A95" s="371">
        <v>4</v>
      </c>
      <c r="B95" s="175" t="s">
        <v>848</v>
      </c>
      <c r="C95" s="701">
        <f>'6.일반(PL)'!D23</f>
        <v>0</v>
      </c>
      <c r="D95" s="702">
        <f>'6.일반(PL)'!E23</f>
        <v>0</v>
      </c>
      <c r="E95" s="301"/>
      <c r="F95" s="179" t="s">
        <v>850</v>
      </c>
      <c r="G95" s="730"/>
      <c r="H95" s="731"/>
    </row>
    <row r="96" spans="1:8" ht="16.5" customHeight="1">
      <c r="A96" s="374" t="s">
        <v>383</v>
      </c>
      <c r="B96" s="18" t="s">
        <v>132</v>
      </c>
      <c r="C96" s="693">
        <f>C97</f>
        <v>0</v>
      </c>
      <c r="D96" s="694">
        <f>D97</f>
        <v>0</v>
      </c>
      <c r="E96" s="942" t="s">
        <v>906</v>
      </c>
      <c r="F96" s="929"/>
      <c r="G96" s="523">
        <f>G93+G94</f>
        <v>1172195</v>
      </c>
      <c r="H96" s="663">
        <f>H93+H94</f>
        <v>1381472</v>
      </c>
    </row>
    <row r="97" spans="1:11" ht="16.5" customHeight="1">
      <c r="A97" s="375">
        <v>1</v>
      </c>
      <c r="B97" s="11" t="s">
        <v>133</v>
      </c>
      <c r="C97" s="703">
        <f>'6.일반(PL)'!D24</f>
        <v>0</v>
      </c>
      <c r="D97" s="704">
        <f>'6.일반(PL)'!E24</f>
        <v>0</v>
      </c>
      <c r="E97" s="491"/>
      <c r="F97" s="504"/>
      <c r="G97" s="535"/>
      <c r="H97" s="732"/>
    </row>
    <row r="98" spans="1:11" ht="16.5" customHeight="1">
      <c r="A98" s="374" t="s">
        <v>902</v>
      </c>
      <c r="B98" s="19" t="s">
        <v>849</v>
      </c>
      <c r="C98" s="693">
        <f>C99</f>
        <v>0</v>
      </c>
      <c r="D98" s="694">
        <f>D99</f>
        <v>0</v>
      </c>
      <c r="E98" s="492"/>
      <c r="F98" s="505"/>
      <c r="G98" s="733"/>
      <c r="H98" s="734"/>
    </row>
    <row r="99" spans="1:11" ht="16.5" customHeight="1">
      <c r="A99" s="375">
        <v>1</v>
      </c>
      <c r="B99" s="11" t="s">
        <v>904</v>
      </c>
      <c r="C99" s="703">
        <f>'6.일반(PL)'!D25</f>
        <v>0</v>
      </c>
      <c r="D99" s="704">
        <f>'6.일반(PL)'!E25</f>
        <v>0</v>
      </c>
      <c r="E99" s="492"/>
      <c r="F99" s="505"/>
      <c r="G99" s="733"/>
      <c r="H99" s="734"/>
      <c r="K99" s="234"/>
    </row>
    <row r="100" spans="1:11" ht="16.5" customHeight="1">
      <c r="A100" s="366" t="s">
        <v>851</v>
      </c>
      <c r="B100" s="18" t="s">
        <v>905</v>
      </c>
      <c r="C100" s="693">
        <f>SUM(C101:C104,G7:G12)</f>
        <v>3236974</v>
      </c>
      <c r="D100" s="694">
        <f>SUM(D101:D104,H7:H12)</f>
        <v>3067578</v>
      </c>
      <c r="E100" s="492"/>
      <c r="F100" s="505"/>
      <c r="G100" s="733"/>
      <c r="H100" s="734"/>
      <c r="K100" s="235"/>
    </row>
    <row r="101" spans="1:11" ht="16.5" customHeight="1">
      <c r="A101" s="369">
        <v>1</v>
      </c>
      <c r="B101" s="174" t="s">
        <v>134</v>
      </c>
      <c r="C101" s="697">
        <f>'5.신용(PL)'!I8+'6.일반(PL)'!D28</f>
        <v>1312900</v>
      </c>
      <c r="D101" s="698">
        <f>'5.신용(PL)'!J8+'6.일반(PL)'!E28</f>
        <v>1330151</v>
      </c>
      <c r="E101" s="493"/>
      <c r="F101" s="506"/>
      <c r="G101" s="735"/>
      <c r="H101" s="736"/>
    </row>
    <row r="102" spans="1:11" ht="16.5" customHeight="1">
      <c r="A102" s="370">
        <v>2</v>
      </c>
      <c r="B102" s="67" t="s">
        <v>853</v>
      </c>
      <c r="C102" s="699">
        <f>'5.신용(PL)'!I9+'6.일반(PL)'!D29</f>
        <v>168683</v>
      </c>
      <c r="D102" s="700">
        <f>'5.신용(PL)'!J9+'6.일반(PL)'!E29</f>
        <v>158828</v>
      </c>
      <c r="E102" s="942" t="s">
        <v>907</v>
      </c>
      <c r="F102" s="929"/>
      <c r="G102" s="730"/>
      <c r="H102" s="731"/>
    </row>
    <row r="103" spans="1:11" ht="16.5" customHeight="1">
      <c r="A103" s="370">
        <v>3</v>
      </c>
      <c r="B103" s="67" t="s">
        <v>908</v>
      </c>
      <c r="C103" s="699">
        <f>'5.신용(PL)'!I10+'6.일반(PL)'!D30</f>
        <v>233943</v>
      </c>
      <c r="D103" s="700">
        <f>'5.신용(PL)'!J10+'6.일반(PL)'!E30</f>
        <v>0</v>
      </c>
      <c r="E103" s="302"/>
      <c r="F103" s="180" t="s">
        <v>909</v>
      </c>
      <c r="G103" s="737"/>
      <c r="H103" s="738"/>
    </row>
    <row r="104" spans="1:11" ht="16.5" customHeight="1" thickBot="1">
      <c r="A104" s="376">
        <v>4</v>
      </c>
      <c r="B104" s="377" t="s">
        <v>135</v>
      </c>
      <c r="C104" s="715">
        <f>'5.신용(PL)'!I11+'6.일반(PL)'!D31</f>
        <v>10603</v>
      </c>
      <c r="D104" s="716">
        <f>'5.신용(PL)'!J11+'6.일반(PL)'!E31</f>
        <v>13906</v>
      </c>
      <c r="E104" s="378"/>
      <c r="F104" s="379" t="s">
        <v>910</v>
      </c>
      <c r="G104" s="739"/>
      <c r="H104" s="740"/>
    </row>
    <row r="105" spans="1:11" ht="16.5" customHeight="1"/>
  </sheetData>
  <mergeCells count="19">
    <mergeCell ref="A1:H1"/>
    <mergeCell ref="A2:H2"/>
    <mergeCell ref="A3:H3"/>
    <mergeCell ref="A4:B4"/>
    <mergeCell ref="A5:B6"/>
    <mergeCell ref="E5:F6"/>
    <mergeCell ref="A7:B7"/>
    <mergeCell ref="E96:F96"/>
    <mergeCell ref="E13:F13"/>
    <mergeCell ref="E14:F14"/>
    <mergeCell ref="E15:F15"/>
    <mergeCell ref="E23:F23"/>
    <mergeCell ref="E102:F102"/>
    <mergeCell ref="A58:B58"/>
    <mergeCell ref="E60:F60"/>
    <mergeCell ref="E92:F92"/>
    <mergeCell ref="E91:F91"/>
    <mergeCell ref="E93:F93"/>
    <mergeCell ref="E94:F94"/>
  </mergeCells>
  <phoneticPr fontId="2" type="noConversion"/>
  <pageMargins left="0.39370078740157483" right="0.39370078740157483" top="0.59055118110236227" bottom="0.31496062992125984" header="0.51181102362204722" footer="0.23622047244094491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>
    <tabColor indexed="10"/>
  </sheetPr>
  <dimension ref="A1:J76"/>
  <sheetViews>
    <sheetView showGridLines="0" showZeros="0" view="pageBreakPreview" zoomScaleNormal="100" zoomScaleSheetLayoutView="100" workbookViewId="0">
      <pane xSplit="3" ySplit="6" topLeftCell="D64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E57" sqref="E57"/>
    </sheetView>
  </sheetViews>
  <sheetFormatPr defaultRowHeight="19.5" customHeight="1"/>
  <cols>
    <col min="1" max="1" width="4" style="4" customWidth="1"/>
    <col min="2" max="2" width="29.33203125" style="4" customWidth="1"/>
    <col min="3" max="3" width="11.5" style="74" hidden="1" customWidth="1"/>
    <col min="4" max="5" width="20.83203125" style="4" customWidth="1"/>
    <col min="6" max="6" width="4.6640625" style="4" customWidth="1"/>
    <col min="7" max="7" width="33.5" style="4" customWidth="1"/>
    <col min="8" max="8" width="9.6640625" style="205" hidden="1" customWidth="1"/>
    <col min="9" max="10" width="20.83203125" style="4" customWidth="1"/>
    <col min="11" max="16384" width="9.33203125" style="4"/>
  </cols>
  <sheetData>
    <row r="1" spans="1:10" ht="27" customHeight="1">
      <c r="A1" s="917" t="s">
        <v>1014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0" ht="16.5" customHeight="1">
      <c r="A2" s="910" t="str">
        <f>"제( "&amp;자료입력!F13&amp;" )기"&amp;" 2014년 1월 1일 ~ "&amp;YEAR(자료입력!C13)&amp;"년 "&amp;MONTH(자료입력!C13)&amp;"월 "&amp;DAY(자료입력!C13)&amp;"일 까지"</f>
        <v>제( 49 )기 2014년 1월 1일 ~ 2014년 6월 30일 까지</v>
      </c>
      <c r="B2" s="910"/>
      <c r="C2" s="910"/>
      <c r="D2" s="910"/>
      <c r="E2" s="910"/>
      <c r="F2" s="910"/>
      <c r="G2" s="910"/>
      <c r="H2" s="910"/>
      <c r="I2" s="910"/>
      <c r="J2" s="910"/>
    </row>
    <row r="3" spans="1:10" ht="11.25" customHeight="1">
      <c r="A3" s="910" t="str">
        <f>"제( "&amp;자료입력!F15&amp;" )기 "&amp;"2013년 1월 1일 ~ "&amp;YEAR(자료입력!C15)&amp;"년 "&amp;MONTH(자료입력!C15)&amp;"월 "&amp;DAY(자료입력!C15)&amp;"일 까지"</f>
        <v>제( 48 )기 2013년 1월 1일 ~ 2013년 6월 30일 까지</v>
      </c>
      <c r="B3" s="910"/>
      <c r="C3" s="910"/>
      <c r="D3" s="910"/>
      <c r="E3" s="910"/>
      <c r="F3" s="910"/>
      <c r="G3" s="910"/>
      <c r="H3" s="910"/>
      <c r="I3" s="910"/>
      <c r="J3" s="910"/>
    </row>
    <row r="4" spans="1:10" ht="13.5" customHeight="1" thickBot="1">
      <c r="A4" s="29" t="s">
        <v>911</v>
      </c>
      <c r="D4" s="16"/>
      <c r="E4" s="16"/>
      <c r="F4" s="16"/>
      <c r="G4" s="16"/>
      <c r="H4" s="181"/>
      <c r="I4" s="16"/>
      <c r="J4" s="222" t="s">
        <v>10</v>
      </c>
    </row>
    <row r="5" spans="1:10" ht="14.1" customHeight="1">
      <c r="A5" s="922" t="s">
        <v>144</v>
      </c>
      <c r="B5" s="923"/>
      <c r="C5" s="345"/>
      <c r="D5" s="330" t="str">
        <f>'1.통합(FP)'!C6</f>
        <v>제 49 (당)기</v>
      </c>
      <c r="E5" s="331" t="str">
        <f>'1.통합(FP)'!D6</f>
        <v>제 48 (전)기</v>
      </c>
      <c r="F5" s="912" t="s">
        <v>144</v>
      </c>
      <c r="G5" s="923"/>
      <c r="H5" s="346"/>
      <c r="I5" s="330" t="str">
        <f>D5</f>
        <v>제 49 (당)기</v>
      </c>
      <c r="J5" s="332" t="str">
        <f>E5</f>
        <v>제 48 (전)기</v>
      </c>
    </row>
    <row r="6" spans="1:10" ht="14.1" customHeight="1">
      <c r="A6" s="920"/>
      <c r="B6" s="921"/>
      <c r="C6" s="76"/>
      <c r="D6" s="51" t="s">
        <v>654</v>
      </c>
      <c r="E6" s="319" t="s">
        <v>654</v>
      </c>
      <c r="F6" s="906"/>
      <c r="G6" s="921"/>
      <c r="H6" s="182"/>
      <c r="I6" s="51" t="s">
        <v>654</v>
      </c>
      <c r="J6" s="333" t="s">
        <v>654</v>
      </c>
    </row>
    <row r="7" spans="1:10" ht="16.5" customHeight="1">
      <c r="A7" s="334" t="s">
        <v>420</v>
      </c>
      <c r="B7" s="1" t="s">
        <v>145</v>
      </c>
      <c r="C7" s="183"/>
      <c r="D7" s="523">
        <f>SUM(D8,D17,D26,D29,D32,D36,D37,D43)</f>
        <v>5432855</v>
      </c>
      <c r="E7" s="524">
        <f>SUM(E8,E17,E26,E29,E32,E36,E37,E43)</f>
        <v>5425445</v>
      </c>
      <c r="F7" s="303" t="s">
        <v>912</v>
      </c>
      <c r="G7" s="1" t="s">
        <v>159</v>
      </c>
      <c r="H7" s="184"/>
      <c r="I7" s="756">
        <f>SUM(I8:I15)</f>
        <v>1028702</v>
      </c>
      <c r="J7" s="757">
        <f>SUM(J8:J15)</f>
        <v>711524</v>
      </c>
    </row>
    <row r="8" spans="1:10" ht="16.5" customHeight="1">
      <c r="A8" s="347" t="s">
        <v>261</v>
      </c>
      <c r="B8" s="1" t="s">
        <v>95</v>
      </c>
      <c r="C8" s="183"/>
      <c r="D8" s="541">
        <f>SUM(D9:D16)</f>
        <v>4951693</v>
      </c>
      <c r="E8" s="542">
        <f>SUM(E9:E16)</f>
        <v>4979124</v>
      </c>
      <c r="F8" s="304">
        <v>1</v>
      </c>
      <c r="G8" s="178" t="s">
        <v>134</v>
      </c>
      <c r="H8" s="185">
        <v>175100</v>
      </c>
      <c r="I8" s="758">
        <f>IF(ISERROR(VLOOKUP(H8,'손익(신용)'!$B$5:$C$1005,2,0)),0,VLOOKUP(H8,'손익(신용)'!$B$5:$C$1005,2,0))+IF(ISERROR(VLOOKUP(H8,'손익(신용)'!$E$5:$F$1005,2,0)),0,VLOOKUP(H8,'손익(신용)'!$E$5:$F$1005,2,0))</f>
        <v>534579</v>
      </c>
      <c r="J8" s="759">
        <f>IF(ISERROR(VLOOKUP(H8,'손익(신용전기)'!$B$5:$C$1005,2,0)),0,VLOOKUP(H8,'손익(신용전기)'!$B$5:$C$1005,2,0))+IF(ISERROR(VLOOKUP(H8,'손익(신용전기)'!$E$5:$F$1005,2,0)),0,VLOOKUP(H8,'손익(신용전기)'!$E$5:$F$1005,2,0))</f>
        <v>423441</v>
      </c>
    </row>
    <row r="9" spans="1:10" ht="16.5" customHeight="1">
      <c r="A9" s="335">
        <v>1</v>
      </c>
      <c r="B9" s="186" t="s">
        <v>109</v>
      </c>
      <c r="C9" s="187"/>
      <c r="D9" s="741">
        <f>IF(ISERROR(VLOOKUP(151100,'손익(신용)'!$B$5:$C$1005,2,0)),0,VLOOKUP(151100,'손익(신용)'!$B$5:$C$1005,2,0))+IF(ISERROR(VLOOKUP(151100,'손익(신용)'!$E$5:$F$1005,2,0)),0,VLOOKUP(151100,'손익(신용)'!$E$5:$F$1005,2,0))-(IF(ISERROR(VLOOKUP(179100,'손익(신용)'!$B$5:$C$1005,2,0)),0,VLOOKUP(179100,'손익(신용)'!$B$5:$C$1005,2,0))+IF(ISERROR(VLOOKUP(179100,'손익(신용)'!$E$5:$F$1005,2,0)),0,VLOOKUP(179100,'손익(신용)'!$E$5:$F$1005,2,0)))</f>
        <v>579528</v>
      </c>
      <c r="E9" s="742">
        <f>IF(ISERROR(VLOOKUP(151100,'손익(신용전기)'!$B$5:$C$1005,2,0)),0,VLOOKUP(151100,'손익(신용전기)'!$B$5:$C$1005,2,0))+IF(ISERROR(VLOOKUP(151100,'손익(신용전기)'!$E$5:$F$1005,2,0)),0,VLOOKUP(151100,'손익(신용전기)'!$E$5:$F$1005,2,0))-(IF(ISERROR(VLOOKUP(179100,'손익(신용전기)'!$B$5:$C$1005,2,0)),0,VLOOKUP(179100,'손익(신용전기)'!$B$5:$C$1005,2,0))+IF(ISERROR(VLOOKUP(179100,'손익(신용전기)'!$E$5:$F$1005,2,0)),0,VLOOKUP(179100,'손익(신용전기)'!$E$5:$F$1005,2,0)))</f>
        <v>461145</v>
      </c>
      <c r="F9" s="61">
        <v>2</v>
      </c>
      <c r="G9" s="54" t="s">
        <v>852</v>
      </c>
      <c r="H9" s="185">
        <v>175300</v>
      </c>
      <c r="I9" s="760">
        <f>IF(ISERROR(VLOOKUP(H9,'손익(신용)'!$B$5:$C$1005,2,0)),0,VLOOKUP(H9,'손익(신용)'!$B$5:$C$1005,2,0))+IF(ISERROR(VLOOKUP(H9,'손익(신용)'!$E$5:$F$1005,2,0)),0,VLOOKUP(H9,'손익(신용)'!$E$5:$F$1005,2,0))</f>
        <v>66229</v>
      </c>
      <c r="J9" s="761">
        <f>IF(ISERROR(VLOOKUP(H9,'손익(신용전기)'!$B$5:$C$1005,2,0)),0,VLOOKUP(H9,'손익(신용전기)'!$B$5:$C$1005,2,0))+IF(ISERROR(VLOOKUP(H9,'손익(신용전기)'!$E$5:$F$1005,2,0)),0,VLOOKUP(H9,'손익(신용전기)'!$E$5:$F$1005,2,0))</f>
        <v>49917</v>
      </c>
    </row>
    <row r="10" spans="1:10" ht="16.5" customHeight="1">
      <c r="A10" s="336">
        <v>2</v>
      </c>
      <c r="B10" s="84" t="s">
        <v>913</v>
      </c>
      <c r="C10" s="188"/>
      <c r="D10" s="647">
        <f>IF(ISERROR(VLOOKUP(151200,'손익(신용)'!$B$5:$C$1005,2,0)),0,VLOOKUP(151200,'손익(신용)'!$B$5:$C$1005,2,0))+IF(ISERROR(VLOOKUP(151200,'손익(신용)'!$E$5:$F$1005,2,0)),0,VLOOKUP(151200,'손익(신용)'!$E$5:$F$1005,2,0))-(IF(ISERROR(VLOOKUP(179301,'손익(신용)'!$B$5:$C$1005,2,0)),0,VLOOKUP(179301,'손익(신용)'!$B$5:$C$1005,2,0))+IF(ISERROR(VLOOKUP(179301,'손익(신용)'!$E$5:$F$1005,2,0)),0,VLOOKUP(179301,'손익(신용)'!$E$5:$F$1005,2,0)))</f>
        <v>0</v>
      </c>
      <c r="E10" s="648">
        <f>IF(ISERROR(VLOOKUP(151200,'손익(신용전기)'!$B$5:$C$1005,2,0)),0,VLOOKUP(151200,'손익(신용전기)'!$B$5:$C$1005,2,0))+IF(ISERROR(VLOOKUP(151200,'손익(신용전기)'!$E$5:$F$1005,2,0)),0,VLOOKUP(151200,'손익(신용전기)'!$E$5:$F$1005,2,0))-(IF(ISERROR(VLOOKUP(179301,'손익(신용전기)'!$B$5:$C$1005,2,0)),0,VLOOKUP(179301,'손익(신용전기)'!$B$5:$C$1005,2,0))+IF(ISERROR(VLOOKUP(179301,'손익(신용전기)'!$E$5:$F$1005,2,0)),0,VLOOKUP(179301,'손익(신용전기)'!$E$5:$F$1005,2,0)))</f>
        <v>0</v>
      </c>
      <c r="F10" s="61">
        <v>3</v>
      </c>
      <c r="G10" s="54" t="s">
        <v>914</v>
      </c>
      <c r="H10" s="185">
        <v>175900</v>
      </c>
      <c r="I10" s="760">
        <f>IF(ISERROR(VLOOKUP(H10,'손익(신용)'!$B$5:$C$1005,2,0)),0,VLOOKUP(H10,'손익(신용)'!$B$5:$C$1005,2,0))+IF(ISERROR(VLOOKUP(H10,'손익(신용)'!$E$5:$F$1005,2,0)),0,VLOOKUP(H10,'손익(신용)'!$E$5:$F$1005,2,0))</f>
        <v>143832</v>
      </c>
      <c r="J10" s="761">
        <f>IF(ISERROR(VLOOKUP(H10,'손익(신용전기)'!$B$5:$C$1005,2,0)),0,VLOOKUP(H10,'손익(신용전기)'!$B$5:$C$1005,2,0))+IF(ISERROR(VLOOKUP(H10,'손익(신용전기)'!$E$5:$F$1005,2,0)),0,VLOOKUP(H10,'손익(신용전기)'!$E$5:$F$1005,2,0))</f>
        <v>0</v>
      </c>
    </row>
    <row r="11" spans="1:10" ht="16.5" customHeight="1">
      <c r="A11" s="336">
        <v>3</v>
      </c>
      <c r="B11" s="84" t="s">
        <v>915</v>
      </c>
      <c r="C11" s="187"/>
      <c r="D11" s="647">
        <f>IF(ISERROR(VLOOKUP(151300,'손익(신용)'!$B$5:$C$1005,2,0)),0,VLOOKUP(151300,'손익(신용)'!$B$5:$C$1005,2,0))+IF(ISERROR(VLOOKUP(151300,'손익(신용)'!$E$5:$F$1005,2,0)),0,VLOOKUP(151300,'손익(신용)'!$E$5:$F$1005,2,0))-(IF(ISERROR(VLOOKUP(179302,'손익(신용)'!$B$5:$C$1005,2,0)),0,VLOOKUP(179302,'손익(신용)'!$B$5:$C$1005,2,0))+IF(ISERROR(VLOOKUP(179302,'손익(신용)'!$E$5:$F$1005,2,0)),0,VLOOKUP(179302,'손익(신용)'!$E$5:$F$1005,2,0)))</f>
        <v>0</v>
      </c>
      <c r="E11" s="648">
        <f>IF(ISERROR(VLOOKUP(151300,'손익(신용전기)'!$B$5:$C$1005,2,0)),0,VLOOKUP(151300,'손익(신용전기)'!$B$5:$C$1005,2,0))+IF(ISERROR(VLOOKUP(151300,'손익(신용전기)'!$E$5:$F$1005,2,0)),0,VLOOKUP(151300,'손익(신용전기)'!$E$5:$F$1005,2,0))-(IF(ISERROR(VLOOKUP(179302,'손익(신용전기)'!$B$5:$C$1005,2,0)),0,VLOOKUP(179302,'손익(신용전기)'!$B$5:$C$1005,2,0))+IF(ISERROR(VLOOKUP(179302,'손익(신용전기)'!$E$5:$F$1005,2,0)),0,VLOOKUP(179302,'손익(신용전기)'!$E$5:$F$1005,2,0)))</f>
        <v>0</v>
      </c>
      <c r="F11" s="61">
        <v>4</v>
      </c>
      <c r="G11" s="54" t="s">
        <v>135</v>
      </c>
      <c r="H11" s="185">
        <v>175400</v>
      </c>
      <c r="I11" s="760">
        <f>IF(ISERROR(VLOOKUP(H11,'손익(신용)'!$B$5:$C$1005,2,0)),0,VLOOKUP(H11,'손익(신용)'!$B$5:$C$1005,2,0))+IF(ISERROR(VLOOKUP(H11,'손익(신용)'!$E$5:$F$1005,2,0)),0,VLOOKUP(H11,'손익(신용)'!$E$5:$F$1005,2,0))</f>
        <v>3060</v>
      </c>
      <c r="J11" s="761">
        <f>IF(ISERROR(VLOOKUP(H11,'손익(신용전기)'!$B$5:$C$1005,2,0)),0,VLOOKUP(H11,'손익(신용전기)'!$B$5:$C$1005,2,0))+IF(ISERROR(VLOOKUP(H11,'손익(신용전기)'!$E$5:$F$1005,2,0)),0,VLOOKUP(H11,'손익(신용전기)'!$E$5:$F$1005,2,0))</f>
        <v>2729</v>
      </c>
    </row>
    <row r="12" spans="1:10" ht="16.5" customHeight="1">
      <c r="A12" s="336">
        <v>4</v>
      </c>
      <c r="B12" s="84" t="s">
        <v>916</v>
      </c>
      <c r="C12" s="188"/>
      <c r="D12" s="647">
        <f>(IF(ISERROR(VLOOKUP(151400,'손익(신용)'!$B$5:$C$1005,2,0)),0,VLOOKUP(151400,'손익(신용)'!$B$5:$C$1005,2,0))+IF(ISERROR(VLOOKUP(151400,'손익(신용)'!$E$5:$F$1005,2,0)),0,VLOOKUP(151400,'손익(신용)'!$E$5:$F$1005,2,0))+IF(ISERROR(VLOOKUP(151908,'손익(신용)'!$B$5:$C$1005,2,0)),0,VLOOKUP(151908,'손익(신용)'!$B$5:$C$1005,2,0))+IF(ISERROR(VLOOKUP(151908,'손익(신용)'!$E$5:$F$1005,2,0)),0,VLOOKUP(151908,'손익(신용)'!$E$5:$F$1005,2,0)))-(IF(ISERROR(VLOOKUP(179200,'손익(신용)'!$B$5:$C$1005,2,0)),0,VLOOKUP(179200,'손익(신용)'!$B$5:$C$1005,2,0))
+IF(ISERROR(VLOOKUP(179200,'손익(신용)'!$E$5:$F$1005,2,0)),0,VLOOKUP(179200,'손익(신용)'!$E$5:$F$1005,2,0))
+IF(ISERROR(VLOOKUP(179309,'손익(신용)'!$B$5:$C$1005,2,0)),0,VLOOKUP(179309,'손익(신용)'!$B$5:$C$1005,2,0))
+IF(ISERROR(VLOOKUP(179309,'손익(신용)'!$E$5:$F$1005,2,0)),0,VLOOKUP(179309,'손익(신용)'!$E$5:$F$1005,2,0))
+IF(ISERROR(VLOOKUP(179500,'손익(신용)'!$B$5:$C$1005,2,0)),0,VLOOKUP(179500,'손익(신용)'!$B$5:$C$1005,2,0))
+IF(ISERROR(VLOOKUP(179500,'손익(신용)'!$E$5:$F$1005,2,0)),0,VLOOKUP(179500,'손익(신용)'!$E$5:$F$1005,2,0)))</f>
        <v>4090906</v>
      </c>
      <c r="E12" s="648">
        <f>(IF(ISERROR(VLOOKUP(151400,'손익(신용전기)'!$B$5:$C$1005,2,0)),0,VLOOKUP(151400,'손익(신용전기)'!$B$5:$C$1005,2,0))+IF(ISERROR(VLOOKUP(151400,'손익(신용전기)'!$E$5:$F$1005,2,0)),0,VLOOKUP(151400,'손익(신용전기)'!$E$5:$F$1005,2,0))+IF(ISERROR(VLOOKUP(151908,'손익(신용전기)'!$B$5:$C$1005,2,0)),0,VLOOKUP(151908,'손익(신용전기)'!$B$5:$C$1005,2,0))+IF(ISERROR(VLOOKUP(151908,'손익(신용전기)'!$E$5:$F$1005,2,0)),0,VLOOKUP(151908,'손익(신용전기)'!$E$5:$F$1005,2,0)))-(IF(ISERROR(VLOOKUP(179200,'손익(신용전기)'!$B$5:$C$1005,2,0)),0,VLOOKUP(179200,'손익(신용전기)'!$B$5:$C$1005,2,0))+IF(ISERROR(VLOOKUP(179200,'손익(신용전기)'!$E$5:$F$1005,2,0)),0,VLOOKUP(179200,'손익(신용전기)'!$E$5:$F$1005,2,0))+IF(ISERROR(VLOOKUP(179309,'손익(신용전기)'!$B$5:$C$1005,2,0)),0,VLOOKUP(179309,'손익(신용전기)'!$B$5:$C$1005,2,0))+IF(ISERROR(VLOOKUP(179309,'손익(신용전기)'!$E$5:$F$1005,2,0)),0,VLOOKUP(179309,'손익(신용전기)'!$E$5:$F$1005,2,0))+IF(ISERROR(VLOOKUP(179500,'손익(신용전기)'!$B$5:$C$1005,2,0)),0,VLOOKUP(179500,'손익(신용전기)'!$B$5:$C$1005,2,0))+IF(ISERROR(VLOOKUP(179500,'손익(신용전기)'!$E$5:$F$1005,2,0)),0,VLOOKUP(179500,'손익(신용전기)'!$E$5:$F$1005,2,0)))</f>
        <v>4236729</v>
      </c>
      <c r="F12" s="61">
        <v>5</v>
      </c>
      <c r="G12" s="54" t="s">
        <v>917</v>
      </c>
      <c r="H12" s="185">
        <v>175500</v>
      </c>
      <c r="I12" s="760">
        <f>IF(ISERROR(VLOOKUP(H12,'손익(신용)'!$B$5:$C$1005,2,0)),0,VLOOKUP(H12,'손익(신용)'!$B$5:$C$1005,2,0))+IF(ISERROR(VLOOKUP(H12,'손익(신용)'!$E$5:$F$1005,2,0)),0,VLOOKUP(H12,'손익(신용)'!$E$5:$F$1005,2,0))</f>
        <v>31263</v>
      </c>
      <c r="J12" s="761">
        <f>IF(ISERROR(VLOOKUP(H12,'손익(신용전기)'!$B$5:$C$1005,2,0)),0,VLOOKUP(H12,'손익(신용전기)'!$B$5:$C$1005,2,0))+IF(ISERROR(VLOOKUP(H12,'손익(신용전기)'!$E$5:$F$1005,2,0)),0,VLOOKUP(H12,'손익(신용전기)'!$E$5:$F$1005,2,0))</f>
        <v>30632</v>
      </c>
    </row>
    <row r="13" spans="1:10" ht="16.5" customHeight="1">
      <c r="A13" s="336">
        <v>5</v>
      </c>
      <c r="B13" s="84" t="s">
        <v>918</v>
      </c>
      <c r="C13" s="187"/>
      <c r="D13" s="647">
        <f>IF(ISERROR(VLOOKUP(151500,'손익(신용)'!$B$5:$C$1005,2,0)),0,VLOOKUP(151500,'손익(신용)'!$B$5:$C$1005,2,0))+IF(ISERROR(VLOOKUP(151500,'손익(신용)'!$E$5:$F$1005,2,0)),0,VLOOKUP(151500,'손익(신용)'!$E$5:$F$1005,2,0))-(IF(ISERROR(VLOOKUP(179303,'손익(신용)'!$B$5:$C$1005,2,0)),0,VLOOKUP(179303,'손익(신용)'!$B$5:$C$1005,2,0))+IF(ISERROR(VLOOKUP(179303,'손익(신용)'!$E$5:$F$1005,2,0)),0,VLOOKUP(179303,'손익(신용)'!$E$5:$F$1005,2,0)))-IF(ISERROR(VLOOKUP(179307,'손익(신용)'!$B$5:$C$1005,2,0)),0,VLOOKUP(179307,'손익(신용)'!$B$5:$C$1005,2,0))</f>
        <v>0</v>
      </c>
      <c r="E13" s="648">
        <f>IF(ISERROR(VLOOKUP(151500,'손익(신용전기)'!$B$5:$C$1005,2,0)),0,VLOOKUP(151500,'손익(신용전기)'!$B$5:$C$1005,2,0))+IF(ISERROR(VLOOKUP(151500,'손익(신용전기)'!$E$5:$F$1005,2,0)),0,VLOOKUP(151500,'손익(신용전기)'!$E$5:$F$1005,2,0))-(IF(ISERROR(VLOOKUP(179303,'손익(신용전기)'!$B$5:$C$1005,2,0)),0,VLOOKUP(179303,'손익(신용전기)'!$B$5:$C$1005,2,0))+IF(ISERROR(VLOOKUP(179303,'손익(신용전기)'!$E$5:$F$1005,2,0)),0,VLOOKUP(179303,'손익(신용전기)'!$E$5:$F$1005,2,0)))-IF(ISERROR(VLOOKUP(179307,'손익(신용전기)'!$B$5:$C$1005,2,0)),0,VLOOKUP(179307,'손익(신용전기)'!$B$5:$C$1005,2,0))</f>
        <v>0</v>
      </c>
      <c r="F13" s="61">
        <v>6</v>
      </c>
      <c r="G13" s="54" t="s">
        <v>919</v>
      </c>
      <c r="H13" s="185">
        <v>175600</v>
      </c>
      <c r="I13" s="760">
        <f>IF(ISERROR(VLOOKUP(H13,'손익(신용)'!$B$5:$C$1005,2,0)),0,VLOOKUP(H13,'손익(신용)'!$B$5:$C$1005,2,0))+IF(ISERROR(VLOOKUP(H13,'손익(신용)'!$E$5:$F$1005,2,0)),0,VLOOKUP(H13,'손익(신용)'!$E$5:$F$1005,2,0))</f>
        <v>29096</v>
      </c>
      <c r="J13" s="761">
        <f>IF(ISERROR(VLOOKUP(H13,'손익(신용전기)'!$B$5:$C$1005,2,0)),0,VLOOKUP(H13,'손익(신용전기)'!$B$5:$C$1005,2,0))+IF(ISERROR(VLOOKUP(H13,'손익(신용전기)'!$E$5:$F$1005,2,0)),0,VLOOKUP(H13,'손익(신용전기)'!$E$5:$F$1005,2,0))</f>
        <v>34331</v>
      </c>
    </row>
    <row r="14" spans="1:10" ht="16.5" customHeight="1">
      <c r="A14" s="336">
        <v>6</v>
      </c>
      <c r="B14" s="84" t="s">
        <v>920</v>
      </c>
      <c r="C14" s="187"/>
      <c r="D14" s="664">
        <f>IF(ISERROR(VLOOKUP(151600,'손익(신용)'!$B$5:$C$1005,2,0)),0,VLOOKUP(151600,'손익(신용)'!$B$5:$C$1005,2,0))+IF(ISERROR(VLOOKUP(151600,'손익(신용)'!$E$5:$F$1005,2,0)),0,VLOOKUP(151600,'손익(신용)'!$E$5:$F$1005,2,0))-(IF(ISERROR(VLOOKUP(179304,'손익(신용)'!$B$5:$C$1005,2,0)),0,VLOOKUP(179304,'손익(신용)'!$B$5:$C$1005,2,0))+IF(ISERROR(VLOOKUP(179304,'손익(신용)'!$E$5:$F$1005,2,0)),0,VLOOKUP(179304,'손익(신용)'!$E$5:$F$1005,2,0)))-IF(ISERROR(VLOOKUP(179308,'손익(신용)'!$B$5:$C$1005,2,0)),0,VLOOKUP(179308,'손익(신용)'!$B$5:$C$1005,2,0))</f>
        <v>102786</v>
      </c>
      <c r="E14" s="648">
        <f>IF(ISERROR(VLOOKUP(151600,'손익(신용전기)'!$B$5:$C$1005,2,0)),0,VLOOKUP(151600,'손익(신용전기)'!$B$5:$C$1005,2,0))+IF(ISERROR(VLOOKUP(151600,'손익(신용전기)'!$E$5:$F$1005,2,0)),0,VLOOKUP(151600,'손익(신용전기)'!$E$5:$F$1005,2,0))-(IF(ISERROR(VLOOKUP(179304,'손익(신용전기)'!$B$5:$C$1005,2,0)),0,VLOOKUP(179304,'손익(신용전기)'!$B$5:$C$1005,2,0))+IF(ISERROR(VLOOKUP(179304,'손익(신용전기)'!$E$5:$F$1005,2,0)),0,VLOOKUP(179304,'손익(신용전기)'!$E$5:$F$1005,2,0)))-IF(ISERROR(VLOOKUP(179308,'손익(신용전기)'!$B$5:$C$1005,2,0)),0,VLOOKUP(179308,'손익(신용전기)'!$B$5:$C$1005,2,0))</f>
        <v>103780</v>
      </c>
      <c r="F14" s="61">
        <v>7</v>
      </c>
      <c r="G14" s="54" t="s">
        <v>921</v>
      </c>
      <c r="H14" s="185">
        <v>175700</v>
      </c>
      <c r="I14" s="760">
        <f>IF(ISERROR(VLOOKUP(H14,'손익(신용)'!$B$5:$C$1005,2,0)),0,VLOOKUP(H14,'손익(신용)'!$B$5:$C$1005,2,0))+IF(ISERROR(VLOOKUP(H14,'손익(신용)'!$E$5:$F$1005,2,0)),0,VLOOKUP(H14,'손익(신용)'!$E$5:$F$1005,2,0))</f>
        <v>3</v>
      </c>
      <c r="J14" s="761">
        <f>IF(ISERROR(VLOOKUP(H14,'손익(신용전기)'!$B$5:$C$1005,2,0)),0,VLOOKUP(H14,'손익(신용전기)'!$B$5:$C$1005,2,0))+IF(ISERROR(VLOOKUP(H14,'손익(신용전기)'!$E$5:$F$1005,2,0)),0,VLOOKUP(H14,'손익(신용전기)'!$E$5:$F$1005,2,0))</f>
        <v>3</v>
      </c>
    </row>
    <row r="15" spans="1:10" ht="16.5" customHeight="1">
      <c r="A15" s="336">
        <v>7</v>
      </c>
      <c r="B15" s="84" t="s">
        <v>149</v>
      </c>
      <c r="C15" s="187"/>
      <c r="D15" s="647">
        <f>IF(ISERROR(VLOOKUP(151900,'손익(신용)'!$B$5:$C$1005,2,0)),0,VLOOKUP(151900,'손익(신용)'!$B$5:$C$1005,2,0))+IF(ISERROR(VLOOKUP(151900,'손익(신용)'!$E$5:$F$1005,2,0)),0,VLOOKUP(151900,'손익(신용)'!$E$5:$F$1005,2,0))-(IF(ISERROR(VLOOKUP(179305,'손익(신용)'!$B$5:$C$1005,2,0)),0,VLOOKUP(179305,'손익(신용)'!$B$5:$C$1005,2,0))+IF(ISERROR(VLOOKUP(179305,'손익(신용)'!$E$5:$F$1005,2,0)),0,VLOOKUP(179305,'손익(신용)'!$E$5:$F$1005,2,0))+IF(ISERROR(VLOOKUP(179315,'손익(신용)'!$B$5:$C$1005,2,0)),0,VLOOKUP(179315,'손익(신용)'!$B$5:$C$1005,2,0))+IF(ISERROR(VLOOKUP(179315,'손익(신용)'!$E$5:$F$1005,2,0)),0,VLOOKUP(179315,'손익(신용)'!$E$5:$F$1005,2,0)))-IF(ISERROR(VLOOKUP(151908,'손익(신용)'!$B$5:$C$1005,2,0)),0,VLOOKUP(151908,'손익(신용)'!$B$5:$C$1005,2,0))-IF(ISERROR(VLOOKUP(151908,'손익(신용)'!$E$5:$F$1005,2,0)),0,VLOOKUP(151908,'손익(신용)'!$E$5:$F$1005,2,0))</f>
        <v>87</v>
      </c>
      <c r="E15" s="648">
        <f>IF(ISERROR(VLOOKUP(151900,'손익(신용전기)'!$B$5:$C$1005,2,0)),0,VLOOKUP(151900,'손익(신용전기)'!$B$5:$C$1005,2,0))+IF(ISERROR(VLOOKUP(151900,'손익(신용전기)'!$E$5:$F$1005,2,0)),0,VLOOKUP(151900,'손익(신용전기)'!$E$5:$F$1005,2,0))-(IF(ISERROR(VLOOKUP(179305,'손익(신용전기)'!$B$5:$C$1005,2,0)),0,VLOOKUP(179305,'손익(신용전기)'!$B$5:$C$1005,2,0))+IF(ISERROR(VLOOKUP(179305,'손익(신용전기)'!$E$5:$F$1005,2,0)),0,VLOOKUP(179305,'손익(신용전기)'!$E$5:$F$1005,2,0))+IF(ISERROR(VLOOKUP(179315,'손익(신용전기)'!$B$5:$C$1005,2,0)),0,VLOOKUP(179315,'손익(신용전기)'!$B$5:$C$1005,2,0))+IF(ISERROR(VLOOKUP(179315,'손익(신용전기)'!$E$5:$F$1005,2,0)),0,VLOOKUP(179315,'손익(신용전기)'!$E$5:$F$1005,2,0)))-IF(ISERROR(VLOOKUP(151908,'손익(신용전기)'!$B$5:$C$1005,2,0)),0,VLOOKUP(151908,'손익(신용전기)'!$B$5:$C$1005,2,0))-IF(ISERROR(VLOOKUP(151908,'손익(신용전기)'!$E$5:$F$1005,2,0)),0,VLOOKUP(151908,'손익(신용전기)'!$E$5:$F$1005,2,0))</f>
        <v>257</v>
      </c>
      <c r="F15" s="305">
        <v>8</v>
      </c>
      <c r="G15" s="72" t="s">
        <v>141</v>
      </c>
      <c r="H15" s="185">
        <v>175800</v>
      </c>
      <c r="I15" s="762">
        <f>IF(ISERROR(VLOOKUP(H15,'손익(신용)'!$B$5:$C$1005,2,0)),0,VLOOKUP(H15,'손익(신용)'!$B$5:$C$1005,2,0))+IF(ISERROR(VLOOKUP(H15,'손익(신용)'!$E$5:$F$1005,2,0)),0,VLOOKUP(H15,'손익(신용)'!$E$5:$F$1005,2,0))</f>
        <v>220640</v>
      </c>
      <c r="J15" s="763">
        <f>IF(ISERROR(VLOOKUP(H15,'손익(신용전기)'!$B$5:$C$1005,2,0)),0,VLOOKUP(H15,'손익(신용전기)'!$B$5:$C$1005,2,0))+IF(ISERROR(VLOOKUP(H15,'손익(신용전기)'!$E$5:$F$1005,2,0)),0,VLOOKUP(H15,'손익(신용전기)'!$E$5:$F$1005,2,0))</f>
        <v>170471</v>
      </c>
    </row>
    <row r="16" spans="1:10" ht="16.5" customHeight="1">
      <c r="A16" s="337">
        <v>8</v>
      </c>
      <c r="B16" s="189" t="s">
        <v>922</v>
      </c>
      <c r="C16" s="190">
        <v>157100</v>
      </c>
      <c r="D16" s="743">
        <f>IF(ISERROR(VLOOKUP(C16,'손익(신용)'!$B$5:$C$1005,2,0)),0,VLOOKUP(C16,'손익(신용)'!$B$5:$C$1005,2,0))+IF(ISERROR(VLOOKUP(C16,'손익(신용)'!$E$5:$F$1005,2,0)),0,VLOOKUP(C16,'손익(신용)'!$E$5:$F$1005,2,0))</f>
        <v>178386</v>
      </c>
      <c r="E16" s="744">
        <f>IF(ISERROR(VLOOKUP(C16,'손익(신용전기)'!$B$5:$C$1005,2,0)),0,VLOOKUP(C16,'손익(신용전기)'!$B$5:$C$1005,2,0))+IF(ISERROR(VLOOKUP(C16,'손익(신용전기)'!$E$5:$F$1005,2,0)),0,VLOOKUP(C16,'손익(신용전기)'!$E$5:$F$1005,2,0))</f>
        <v>177213</v>
      </c>
      <c r="F16" s="306" t="s">
        <v>422</v>
      </c>
      <c r="G16" s="1" t="s">
        <v>430</v>
      </c>
      <c r="H16" s="183"/>
      <c r="I16" s="756">
        <f>SUM(I17:I18)</f>
        <v>283864</v>
      </c>
      <c r="J16" s="757">
        <f>SUM(J17:J18)</f>
        <v>361717</v>
      </c>
    </row>
    <row r="17" spans="1:10" ht="16.5" customHeight="1">
      <c r="A17" s="347" t="s">
        <v>270</v>
      </c>
      <c r="B17" s="1" t="s">
        <v>923</v>
      </c>
      <c r="C17" s="183"/>
      <c r="D17" s="541">
        <f>SUM(D18:D25)</f>
        <v>0</v>
      </c>
      <c r="E17" s="542">
        <f>SUM(E18:E25)</f>
        <v>153</v>
      </c>
      <c r="F17" s="307">
        <v>1</v>
      </c>
      <c r="G17" s="186" t="s">
        <v>777</v>
      </c>
      <c r="H17" s="190">
        <v>185101</v>
      </c>
      <c r="I17" s="758">
        <f>IF(ISERROR(VLOOKUP(H17,'손익(신용)'!$B$5:$C$1005,2,0)),0,VLOOKUP(H17,'손익(신용)'!$B$5:$C$1005,2,0))+IF(ISERROR(VLOOKUP(H17,'손익(신용)'!$E$5:$F$1005,2,0)),0,VLOOKUP(H17,'손익(신용)'!$E$5:$F$1005,2,0))</f>
        <v>211270</v>
      </c>
      <c r="J17" s="759">
        <f>IF(ISERROR(VLOOKUP(H17,'손익(신용전기)'!$B$5:$C$1005,2,0)),0,VLOOKUP(H17,'손익(신용전기)'!$B$5:$C$1005,2,0))+IF(ISERROR(VLOOKUP(H17,'손익(신용전기)'!$E$5:$F$1005,2,0)),0,VLOOKUP(H17,'손익(신용전기)'!$E$5:$F$1005,2,0))</f>
        <v>288840</v>
      </c>
    </row>
    <row r="18" spans="1:10" ht="16.5" customHeight="1">
      <c r="A18" s="348">
        <v>1</v>
      </c>
      <c r="B18" s="186" t="s">
        <v>436</v>
      </c>
      <c r="C18" s="191">
        <v>153200</v>
      </c>
      <c r="D18" s="745">
        <f>IF(ISERROR(VLOOKUP(C18,'손익(신용)'!$B$5:$C$1005,2,0)),0,VLOOKUP(C18,'손익(신용)'!$B$5:$C$1005,2,0))+IF(ISERROR(VLOOKUP(C18,'손익(신용)'!$E$5:$F$1005,2,0)),0,VLOOKUP(C18,'손익(신용)'!$E$5:$F$1005,2,0))</f>
        <v>0</v>
      </c>
      <c r="E18" s="742">
        <f>IF(ISERROR(VLOOKUP(C18,'손익(신용전기)'!$B$5:$C$1005,2,0)),0,VLOOKUP(C18,'손익(신용전기)'!$B$5:$C$1005,2,0))+IF(ISERROR(VLOOKUP(C18,'손익(신용전기)'!$E$5:$F$1005,2,0)),0,VLOOKUP(C18,'손익(신용전기)'!$E$5:$F$1005,2,0))</f>
        <v>0</v>
      </c>
      <c r="F18" s="308">
        <v>2</v>
      </c>
      <c r="G18" s="189" t="s">
        <v>779</v>
      </c>
      <c r="H18" s="190">
        <v>185102</v>
      </c>
      <c r="I18" s="762">
        <f>IF(ISERROR(VLOOKUP(H18,'손익(신용)'!$B$5:$C$1005,2,0)),0,VLOOKUP(H18,'손익(신용)'!$B$5:$C$1005,2,0))+IF(ISERROR(VLOOKUP(H18,'손익(신용)'!$E$5:$F$1005,2,0)),0,VLOOKUP(H18,'손익(신용)'!$E$5:$F$1005,2,0))</f>
        <v>72594</v>
      </c>
      <c r="J18" s="763">
        <f>IF(ISERROR(VLOOKUP(H18,'손익(신용전기)'!$B$5:$C$1005,2,0)),0,VLOOKUP(H18,'손익(신용전기)'!$B$5:$C$1005,2,0))+IF(ISERROR(VLOOKUP(H18,'손익(신용전기)'!$E$5:$F$1005,2,0)),0,VLOOKUP(H18,'손익(신용전기)'!$E$5:$F$1005,2,0))</f>
        <v>72877</v>
      </c>
    </row>
    <row r="19" spans="1:10" ht="16.5" customHeight="1">
      <c r="A19" s="349">
        <v>2</v>
      </c>
      <c r="B19" s="84" t="s">
        <v>435</v>
      </c>
      <c r="C19" s="190">
        <v>153100</v>
      </c>
      <c r="D19" s="643">
        <f>IF(ISERROR(VLOOKUP(C19,'손익(신용)'!$B$5:$C$1005,2,0)),0,VLOOKUP(C19,'손익(신용)'!$B$5:$C$1005,2,0))+IF(ISERROR(VLOOKUP(C19,'손익(신용)'!$E$5:$F$1005,2,0)),0,VLOOKUP(C19,'손익(신용)'!$E$5:$F$1005,2,0))</f>
        <v>0</v>
      </c>
      <c r="E19" s="648">
        <f>IF(ISERROR(VLOOKUP(C19,'손익(신용전기)'!$B$5:$C$1005,2,0)),0,VLOOKUP(C19,'손익(신용전기)'!$B$5:$C$1005,2,0))+IF(ISERROR(VLOOKUP(C19,'손익(신용전기)'!$E$5:$F$1005,2,0)),0,VLOOKUP(C19,'손익(신용전기)'!$E$5:$F$1005,2,0))</f>
        <v>0</v>
      </c>
      <c r="F19" s="202" t="s">
        <v>780</v>
      </c>
      <c r="G19" s="1" t="s">
        <v>924</v>
      </c>
      <c r="H19" s="192"/>
      <c r="I19" s="756">
        <f>D7-D44-I16</f>
        <v>1806745</v>
      </c>
      <c r="J19" s="757">
        <f>E7-E44-J16</f>
        <v>1685331</v>
      </c>
    </row>
    <row r="20" spans="1:10" ht="16.5" customHeight="1">
      <c r="A20" s="349">
        <v>3</v>
      </c>
      <c r="B20" s="84" t="s">
        <v>442</v>
      </c>
      <c r="C20" s="190">
        <v>153700</v>
      </c>
      <c r="D20" s="643">
        <f>IF(ISERROR(VLOOKUP(C20,'손익(신용)'!$B$5:$C$1005,2,0)),0,VLOOKUP(C20,'손익(신용)'!$B$5:$C$1005,2,0))+IF(ISERROR(VLOOKUP(C20,'손익(신용)'!$E$5:$F$1005,2,0)),0,VLOOKUP(C20,'손익(신용)'!$E$5:$F$1005,2,0))+IF(ISERROR(VLOOKUP(161500,'손익(신용)'!$B$5:$C$1005,2,0)),0,VLOOKUP(161500,'손익(신용)'!$B$5:$C$1005,2,0))+IF(ISERROR(VLOOKUP(161500,'손익(신용)'!$E$5:$F$1005,2,0)),0,VLOOKUP(161500,'손익(신용)'!$E$5:$F$1005,2,0))</f>
        <v>0</v>
      </c>
      <c r="E20" s="648">
        <f>IF(ISERROR(VLOOKUP(C20,'손익(신용전기)'!$B$5:$C$1005,2,0)),0,VLOOKUP(C20,'손익(신용전기)'!$B$5:$C$1005,2,0))+IF(ISERROR(VLOOKUP(C20,'손익(신용전기)'!$E$5:$F$1005,2,0)),0,VLOOKUP(C20,'손익(신용전기)'!$E$5:$F$1005,2,0))+IF(ISERROR(VLOOKUP(161500,'손익(신용전기)'!$B$5:$C$1005,2,0)),0,VLOOKUP(161500,'손익(신용전기)'!$B$5:$C$1005,2,0))+IF(ISERROR(VLOOKUP(161500,'손익(신용전기)'!$E$5:$F$1005,2,0)),0,VLOOKUP(161500,'손익(신용전기)'!$E$5:$F$1005,2,0))</f>
        <v>0</v>
      </c>
      <c r="F20" s="202" t="s">
        <v>146</v>
      </c>
      <c r="G20" s="8" t="s">
        <v>147</v>
      </c>
      <c r="H20" s="192"/>
      <c r="I20" s="756">
        <f>SUM(I21:I39)</f>
        <v>842785</v>
      </c>
      <c r="J20" s="757">
        <f>SUM(J21:J39)</f>
        <v>976090</v>
      </c>
    </row>
    <row r="21" spans="1:10" ht="16.5" customHeight="1">
      <c r="A21" s="350">
        <v>4</v>
      </c>
      <c r="B21" s="54" t="s">
        <v>443</v>
      </c>
      <c r="C21" s="190">
        <v>154200</v>
      </c>
      <c r="D21" s="643">
        <f>IF(ISERROR(VLOOKUP(C21,'손익(신용)'!$B$5:$C$1005,2,0)),0,VLOOKUP(C21,'손익(신용)'!$B$5:$C$1005,2,0))+IF(ISERROR(VLOOKUP(C21,'손익(신용)'!$E$5:$F$1005,2,0)),0,VLOOKUP(C21,'손익(신용)'!$E$5:$F$1005,2,0))+IF(ISERROR(VLOOKUP(161800,'손익(신용)'!$B$5:$C$1005,2,0)),0,VLOOKUP(161800,'손익(신용)'!$B$5:$C$1005,2,0))+IF(ISERROR(VLOOKUP(161800,'손익(신용)'!$E$5:$F$1005,2,0)),0,VLOOKUP(161800,'손익(신용)'!$E$5:$F$1005,2,0))</f>
        <v>0</v>
      </c>
      <c r="E21" s="648">
        <f>IF(ISERROR(VLOOKUP(C21,'손익(신용전기)'!$B$5:$C$1005,2,0)),0,VLOOKUP(C21,'손익(신용전기)'!$B$5:$C$1005,2,0))+IF(ISERROR(VLOOKUP(C21,'손익(신용전기)'!$E$5:$F$1005,2,0)),0,VLOOKUP(C21,'손익(신용전기)'!$E$5:$F$1005,2,0))+IF(ISERROR(VLOOKUP(161800,'손익(신용전기)'!$B$5:$C$1005,2,0)),0,VLOOKUP(161800,'손익(신용전기)'!$B$5:$C$1005,2,0))+IF(ISERROR(VLOOKUP(161800,'손익(신용전기)'!$E$5:$F$1005,2,0)),0,VLOOKUP(161800,'손익(신용전기)'!$E$5:$F$1005,2,0))</f>
        <v>153</v>
      </c>
      <c r="F21" s="309">
        <v>1</v>
      </c>
      <c r="G21" s="193" t="s">
        <v>148</v>
      </c>
      <c r="H21" s="185">
        <v>160100</v>
      </c>
      <c r="I21" s="758">
        <f>IF(ISERROR(VLOOKUP(H21,'손익(신용)'!$B$5:$C$1005,2,0)),0,VLOOKUP(H21,'손익(신용)'!$B$5:$C$1005,2,0))+IF(ISERROR(VLOOKUP(H21,'손익(신용)'!$E$5:$F$1005,2,0)),0,VLOOKUP(H21,'손익(신용)'!$E$5:$F$1005,2,0))</f>
        <v>0</v>
      </c>
      <c r="J21" s="759">
        <f>IF(ISERROR(VLOOKUP(H21,'손익(신용전기)'!$B$5:$C$1005,2,0)),0,VLOOKUP(H21,'손익(신용전기)'!$B$5:$C$1005,2,0))+IF(ISERROR(VLOOKUP(H21,'손익(신용전기)'!$E$5:$F$1005,2,0)),0,VLOOKUP(H21,'손익(신용전기)'!$E$5:$F$1005,2,0))</f>
        <v>0</v>
      </c>
    </row>
    <row r="22" spans="1:10" ht="16.5" customHeight="1">
      <c r="A22" s="351">
        <v>5</v>
      </c>
      <c r="B22" s="54" t="s">
        <v>925</v>
      </c>
      <c r="C22" s="190">
        <v>160500</v>
      </c>
      <c r="D22" s="527">
        <f>IF(ISERROR(VLOOKUP(C22,'손익(신용)'!$B$5:$C$1005,2,0)),0,VLOOKUP(C22,'손익(신용)'!$B$5:$C$1005,2,0))+IF(ISERROR(VLOOKUP(C22,'손익(신용)'!$E$5:$F$1005,2,0)),0,VLOOKUP(C22,'손익(신용)'!$E$5:$F$1005,2,0))</f>
        <v>0</v>
      </c>
      <c r="E22" s="528">
        <f>IF(ISERROR(VLOOKUP(C22,'손익(신용전기)'!$B$5:$C$1005,2,0)),0,VLOOKUP(C22,'손익(신용전기)'!$B$5:$C$1005,2,0))+IF(ISERROR(VLOOKUP(C22,'손익(신용전기)'!$E$5:$F$1005,2,0)),0,VLOOKUP(C22,'손익(신용전기)'!$E$5:$F$1005,2,0))</f>
        <v>0</v>
      </c>
      <c r="F22" s="310">
        <v>2</v>
      </c>
      <c r="G22" s="86" t="s">
        <v>745</v>
      </c>
      <c r="H22" s="185">
        <v>160200</v>
      </c>
      <c r="I22" s="760">
        <f>IF(ISERROR(VLOOKUP(H22,'손익(신용)'!$B$5:$C$1005,2,0)),0,VLOOKUP(H22,'손익(신용)'!$B$5:$C$1005,2,0))+IF(ISERROR(VLOOKUP(H22,'손익(신용)'!$E$5:$F$1005,2,0)),0,VLOOKUP(H22,'손익(신용)'!$E$5:$F$1005,2,0))</f>
        <v>0</v>
      </c>
      <c r="J22" s="761">
        <f>IF(ISERROR(VLOOKUP(H22,'손익(신용전기)'!$B$5:$C$1005,2,0)),0,VLOOKUP(H22,'손익(신용전기)'!$B$5:$C$1005,2,0))+IF(ISERROR(VLOOKUP(H22,'손익(신용전기)'!$E$5:$F$1005,2,0)),0,VLOOKUP(H22,'손익(신용전기)'!$E$5:$F$1005,2,0))</f>
        <v>0</v>
      </c>
    </row>
    <row r="23" spans="1:10" ht="16.5" customHeight="1">
      <c r="A23" s="351">
        <v>6</v>
      </c>
      <c r="B23" s="54" t="s">
        <v>349</v>
      </c>
      <c r="C23" s="190">
        <v>153800</v>
      </c>
      <c r="D23" s="643">
        <f>IF(ISERROR(VLOOKUP(C23,'손익(신용)'!$B$5:$C$1005,2,0)),0,VLOOKUP(C23,'손익(신용)'!$B$5:$C$1005,2,0))+IF(ISERROR(VLOOKUP(C23,'손익(신용)'!$E$5:$F$1005,2,0)),0,VLOOKUP(C23,'손익(신용)'!$E$5:$F$1005,2,0))+IF(ISERROR(VLOOKUP(161700,'손익(신용)'!$B$5:$C$1005,2,0)),0,VLOOKUP(161700,'손익(신용)'!$B$5:$C$1005,2,0))+IF(ISERROR(VLOOKUP(161700,'손익(신용)'!$E$5:$F$1005,2,0)),0,VLOOKUP(161700,'손익(신용)'!$E$5:$F$1005,2,0))</f>
        <v>0</v>
      </c>
      <c r="E23" s="648">
        <f>IF(ISERROR(VLOOKUP(C23,'손익(신용전기)'!$B$5:$C$1005,2,0)),0,VLOOKUP(C23,'손익(신용전기)'!$B$5:$C$1005,2,0))+IF(ISERROR(VLOOKUP(C23,'손익(신용전기)'!$E$5:$F$1005,2,0)),0,VLOOKUP(C23,'손익(신용전기)'!$E$5:$F$1005,2,0))+IF(ISERROR(VLOOKUP(161700,'손익(신용전기)'!$B$5:$C$1005,2,0)),0,VLOOKUP(161700,'손익(신용전기)'!$B$5:$C$1005,2,0))+IF(ISERROR(VLOOKUP(161700,'손익(신용전기)'!$E$5:$F$1005,2,0)),0,VLOOKUP(161700,'손익(신용전기)'!$E$5:$F$1005,2,0))</f>
        <v>0</v>
      </c>
      <c r="F23" s="310">
        <v>3</v>
      </c>
      <c r="G23" s="86" t="s">
        <v>119</v>
      </c>
      <c r="H23" s="185">
        <v>160300</v>
      </c>
      <c r="I23" s="760">
        <f>IF(ISERROR(VLOOKUP(H23,'손익(신용)'!$B$5:$C$1005,2,0)),0,VLOOKUP(H23,'손익(신용)'!$B$5:$C$1005,2,0))+IF(ISERROR(VLOOKUP(H23,'손익(신용)'!$E$5:$F$1005,2,0)),0,VLOOKUP(H23,'손익(신용)'!$E$5:$F$1005,2,0))</f>
        <v>0</v>
      </c>
      <c r="J23" s="761">
        <f>IF(ISERROR(VLOOKUP(H23,'손익(신용전기)'!$B$5:$C$1005,2,0)),0,VLOOKUP(H23,'손익(신용전기)'!$B$5:$C$1005,2,0))+IF(ISERROR(VLOOKUP(H23,'손익(신용전기)'!$E$5:$F$1005,2,0)),0,VLOOKUP(H23,'손익(신용전기)'!$E$5:$F$1005,2,0))</f>
        <v>0</v>
      </c>
    </row>
    <row r="24" spans="1:10" ht="16.5" customHeight="1">
      <c r="A24" s="351">
        <v>7</v>
      </c>
      <c r="B24" s="54" t="s">
        <v>350</v>
      </c>
      <c r="C24" s="190">
        <v>154300</v>
      </c>
      <c r="D24" s="643">
        <f>IF(ISERROR(VLOOKUP(C24,'손익(신용)'!$B$5:$C$1005,2,0)),0,VLOOKUP(C24,'손익(신용)'!$B$5:$C$1005,2,0))+IF(ISERROR(VLOOKUP(C24,'손익(신용)'!$E$5:$F$1005,2,0)),0,VLOOKUP(C24,'손익(신용)'!$E$5:$F$1005,2,0))+IF(ISERROR(VLOOKUP(162100,'손익(신용)'!$B$5:$C$1005,2,0)),0,VLOOKUP(162100,'손익(신용)'!$B$5:$C$1005,2,0))+IF(ISERROR(VLOOKUP(162100,'손익(신용)'!$E$5:$F$1005,2,0)),0,VLOOKUP(162100,'손익(신용)'!$E$5:$F$1005,2,0))</f>
        <v>0</v>
      </c>
      <c r="E24" s="648">
        <f>IF(ISERROR(VLOOKUP(C24,'손익(신용전기)'!$B$5:$C$1005,2,0)),0,VLOOKUP(C24,'손익(신용전기)'!$B$5:$C$1005,2,0))+IF(ISERROR(VLOOKUP(C24,'손익(신용전기)'!$E$5:$F$1005,2,0)),0,VLOOKUP(C24,'손익(신용전기)'!$E$5:$F$1005,2,0))+IF(ISERROR(VLOOKUP(162100,'손익(신용전기)'!$B$5:$C$1005,2,0)),0,VLOOKUP(162100,'손익(신용전기)'!$B$5:$C$1005,2,0))+IF(ISERROR(VLOOKUP(162100,'손익(신용전기)'!$E$5:$F$1005,2,0)),0,VLOOKUP(162100,'손익(신용전기)'!$E$5:$F$1005,2,0))</f>
        <v>0</v>
      </c>
      <c r="F24" s="310">
        <v>4</v>
      </c>
      <c r="G24" s="86" t="s">
        <v>926</v>
      </c>
      <c r="H24" s="185">
        <v>160400</v>
      </c>
      <c r="I24" s="760">
        <f>IF(ISERROR(VLOOKUP(H24,'손익(신용)'!$B$5:$C$1005,2,0)),0,VLOOKUP(H24,'손익(신용)'!$B$5:$C$1005,2,0))+IF(ISERROR(VLOOKUP(H24,'손익(신용)'!$E$5:$F$1005,2,0)),0,VLOOKUP(H24,'손익(신용)'!$E$5:$F$1005,2,0))</f>
        <v>0</v>
      </c>
      <c r="J24" s="761">
        <f>IF(ISERROR(VLOOKUP(H24,'손익(신용전기)'!$B$5:$C$1005,2,0)),0,VLOOKUP(H24,'손익(신용전기)'!$B$5:$C$1005,2,0))+IF(ISERROR(VLOOKUP(H24,'손익(신용전기)'!$E$5:$F$1005,2,0)),0,VLOOKUP(H24,'손익(신용전기)'!$E$5:$F$1005,2,0))</f>
        <v>0</v>
      </c>
    </row>
    <row r="25" spans="1:10" ht="16.5" customHeight="1">
      <c r="A25" s="352">
        <v>8</v>
      </c>
      <c r="B25" s="175" t="s">
        <v>927</v>
      </c>
      <c r="C25" s="190">
        <v>160600</v>
      </c>
      <c r="D25" s="544">
        <f>IF(ISERROR(VLOOKUP(C25,'손익(신용)'!$B$5:$C$1005,2,0)),0,VLOOKUP(C25,'손익(신용)'!$B$5:$C$1005,2,0))+IF(ISERROR(VLOOKUP(C25,'손익(신용)'!$E$5:$F$1005,2,0)),0,VLOOKUP(C25,'손익(신용)'!$E$5:$F$1005,2,0))</f>
        <v>0</v>
      </c>
      <c r="E25" s="534">
        <f>IF(ISERROR(VLOOKUP(C25,'손익(신용전기)'!$B$5:$C$1005,2,0)),0,VLOOKUP(C25,'손익(신용전기)'!$B$5:$C$1005,2,0))+IF(ISERROR(VLOOKUP(C25,'손익(신용전기)'!$E$5:$F$1005,2,0)),0,VLOOKUP(C25,'손익(신용전기)'!$E$5:$F$1005,2,0))</f>
        <v>0</v>
      </c>
      <c r="F25" s="311">
        <v>5</v>
      </c>
      <c r="G25" s="86" t="s">
        <v>928</v>
      </c>
      <c r="H25" s="194">
        <v>160700</v>
      </c>
      <c r="I25" s="643">
        <f>IF(ISERROR(VLOOKUP(H25,'손익(신용)'!$B$5:$C$1005,2,0)),0,VLOOKUP(H25,'손익(신용)'!$B$5:$C$1005,2,0))+IF(ISERROR(VLOOKUP(H25,'손익(신용)'!$E$5:$F$1005,2,0)),0,VLOOKUP(H25,'손익(신용)'!$E$5:$F$1005,2,0))</f>
        <v>0</v>
      </c>
      <c r="J25" s="666">
        <f>IF(ISERROR(VLOOKUP(H25,'손익(신용전기)'!$B$5:$C$1005,2,0)),0,VLOOKUP(H25,'손익(신용전기)'!$B$5:$C$1005,2,0))+IF(ISERROR(VLOOKUP(H25,'손익(신용전기)'!$E$5:$F$1005,2,0)),0,VLOOKUP(H25,'손익(신용전기)'!$E$5:$F$1005,2,0))</f>
        <v>0</v>
      </c>
    </row>
    <row r="26" spans="1:10" ht="16.5" customHeight="1">
      <c r="A26" s="353" t="s">
        <v>294</v>
      </c>
      <c r="B26" s="1" t="s">
        <v>929</v>
      </c>
      <c r="C26" s="195"/>
      <c r="D26" s="541">
        <f>SUM(D27:D28)</f>
        <v>0</v>
      </c>
      <c r="E26" s="542">
        <f>SUM(E27:E28)</f>
        <v>0</v>
      </c>
      <c r="F26" s="311">
        <v>6</v>
      </c>
      <c r="G26" s="86" t="s">
        <v>930</v>
      </c>
      <c r="H26" s="194">
        <v>161000</v>
      </c>
      <c r="I26" s="643">
        <f>IF(ISERROR(VLOOKUP(H26,'손익(신용)'!$B$5:$C$1005,2,0)),0,VLOOKUP(H26,'손익(신용)'!$B$5:$C$1005,2,0))+IF(ISERROR(VLOOKUP(H26,'손익(신용)'!$E$5:$F$1005,2,0)),0,VLOOKUP(H26,'손익(신용)'!$E$5:$F$1005,2,0))</f>
        <v>0</v>
      </c>
      <c r="J26" s="666">
        <f>IF(ISERROR(VLOOKUP(H26,'손익(신용전기)'!$B$5:$C$1005,2,0)),0,VLOOKUP(H26,'손익(신용전기)'!$B$5:$C$1005,2,0))+IF(ISERROR(VLOOKUP(H26,'손익(신용전기)'!$E$5:$F$1005,2,0)),0,VLOOKUP(H26,'손익(신용전기)'!$E$5:$F$1005,2,0))</f>
        <v>0</v>
      </c>
    </row>
    <row r="27" spans="1:10" ht="16.5" customHeight="1">
      <c r="A27" s="354">
        <v>1</v>
      </c>
      <c r="B27" s="196" t="s">
        <v>931</v>
      </c>
      <c r="C27" s="190">
        <v>153500</v>
      </c>
      <c r="D27" s="746">
        <f>IF(ISERROR(VLOOKUP(C27,'손익(신용)'!$B$5:$C$1005,2,0)),0,VLOOKUP(C27,'손익(신용)'!$B$5:$C$1005,2,0))+IF(ISERROR(VLOOKUP(C27,'손익(신용)'!$E$5:$F$1005,2,0)),0,VLOOKUP(C27,'손익(신용)'!$E$5:$F$1005,2,0))</f>
        <v>0</v>
      </c>
      <c r="E27" s="747">
        <f>IF(ISERROR(VLOOKUP(C27,'손익(신용전기)'!$B$5:$C$1005,2,0)),0,VLOOKUP(C27,'손익(신용전기)'!$B$5:$C$1005,2,0))+IF(ISERROR(VLOOKUP(C27,'손익(신용전기)'!$E$5:$F$1005,2,0)),0,VLOOKUP(C27,'손익(신용전기)'!$E$5:$F$1005,2,0))</f>
        <v>0</v>
      </c>
      <c r="F27" s="311">
        <v>7</v>
      </c>
      <c r="G27" s="86" t="s">
        <v>932</v>
      </c>
      <c r="H27" s="194">
        <v>161100</v>
      </c>
      <c r="I27" s="643">
        <f>IF(ISERROR(VLOOKUP(H27,'손익(신용)'!$B$5:$C$1005,2,0)),0,VLOOKUP(H27,'손익(신용)'!$B$5:$C$1005,2,0))+IF(ISERROR(VLOOKUP(H27,'손익(신용)'!$E$5:$F$1005,2,0)),0,VLOOKUP(H27,'손익(신용)'!$E$5:$F$1005,2,0))</f>
        <v>25091</v>
      </c>
      <c r="J27" s="666">
        <f>IF(ISERROR(VLOOKUP(H27,'손익(신용전기)'!$B$5:$C$1005,2,0)),0,VLOOKUP(H27,'손익(신용전기)'!$B$5:$C$1005,2,0))+IF(ISERROR(VLOOKUP(H27,'손익(신용전기)'!$E$5:$F$1005,2,0)),0,VLOOKUP(H27,'손익(신용전기)'!$E$5:$F$1005,2,0))</f>
        <v>70804</v>
      </c>
    </row>
    <row r="28" spans="1:10" ht="16.5" customHeight="1">
      <c r="A28" s="352">
        <v>2</v>
      </c>
      <c r="B28" s="72" t="s">
        <v>933</v>
      </c>
      <c r="C28" s="190">
        <v>154600</v>
      </c>
      <c r="D28" s="748">
        <f>IF(ISERROR(VLOOKUP(C28,'손익(신용)'!$B$5:$C$1005,2,0)),0,VLOOKUP(C28,'손익(신용)'!$B$5:$C$1005,2,0))+IF(ISERROR(VLOOKUP(C28,'손익(신용)'!$E$5:$F$1005,2,0)),0,VLOOKUP(C28,'손익(신용)'!$E$5:$F$1005,2,0))+IF(ISERROR(VLOOKUP(161400,'손익(신용)'!$B$5:$C$1005,2,0)),0,VLOOKUP(161400,'손익(신용)'!$B$5:$C$1005,2,0))+IF(ISERROR(VLOOKUP(161400,'손익(신용)'!$E$5:$F$1005,2,0)),0,VLOOKUP(161400,'손익(신용)'!$E$5:$F$1005,2,0))</f>
        <v>0</v>
      </c>
      <c r="E28" s="749">
        <f>IF(ISERROR(VLOOKUP(C28,'손익(신용전기)'!$B$5:$C$1005,2,0)),0,VLOOKUP(C28,'손익(신용전기)'!$B$5:$C$1005,2,0))+IF(ISERROR(VLOOKUP(C28,'손익(신용전기)'!$E$5:$F$1005,2,0)),0,VLOOKUP(C28,'손익(신용전기)'!$E$5:$F$1005,2,0))+IF(ISERROR(VLOOKUP(161400,'손익(신용전기)'!$B$5:$C$1005,2,0)),0,VLOOKUP(161400,'손익(신용전기)'!$B$5:$C$1005,2,0))+IF(ISERROR(VLOOKUP(161400,'손익(신용전기)'!$E$5:$F$1005,2,0)),0,VLOOKUP(161400,'손익(신용전기)'!$E$5:$F$1005,2,0))</f>
        <v>0</v>
      </c>
      <c r="F28" s="311">
        <v>8</v>
      </c>
      <c r="G28" s="86" t="s">
        <v>937</v>
      </c>
      <c r="H28" s="194">
        <v>161300</v>
      </c>
      <c r="I28" s="643">
        <f>IF(ISERROR(VLOOKUP(H28,'손익(신용)'!$B$5:$C$1005,2,0)),0,VLOOKUP(H28,'손익(신용)'!$B$5:$C$1005,2,0))+IF(ISERROR(VLOOKUP(H28,'손익(신용)'!$E$5:$F$1005,2,0)),0,VLOOKUP(H28,'손익(신용)'!$E$5:$F$1005,2,0))</f>
        <v>0</v>
      </c>
      <c r="J28" s="666">
        <f>IF(ISERROR(VLOOKUP(H28,'손익(신용전기)'!$B$5:$C$1005,2,0)),0,VLOOKUP(H28,'손익(신용전기)'!$B$5:$C$1005,2,0))+IF(ISERROR(VLOOKUP(H28,'손익(신용전기)'!$E$5:$F$1005,2,0)),0,VLOOKUP(H28,'손익(신용전기)'!$E$5:$F$1005,2,0))</f>
        <v>0</v>
      </c>
    </row>
    <row r="29" spans="1:10" ht="16.5" customHeight="1">
      <c r="A29" s="353" t="s">
        <v>934</v>
      </c>
      <c r="B29" s="1" t="s">
        <v>829</v>
      </c>
      <c r="C29" s="197"/>
      <c r="D29" s="541">
        <f>SUM(D30:D31)</f>
        <v>0</v>
      </c>
      <c r="E29" s="542">
        <f>SUM(E30:E31)</f>
        <v>0</v>
      </c>
      <c r="F29" s="311">
        <v>9</v>
      </c>
      <c r="G29" s="86" t="s">
        <v>150</v>
      </c>
      <c r="H29" s="194">
        <v>158000</v>
      </c>
      <c r="I29" s="643">
        <f>IF(ISERROR(VLOOKUP(H29,'손익(신용)'!$B$5:$C$1005,2,0)),0,VLOOKUP(H29,'손익(신용)'!$B$5:$C$1005,2,0))+IF(ISERROR(VLOOKUP(H29,'손익(신용)'!$E$5:$F$1005,2,0)),0,VLOOKUP(H29,'손익(신용)'!$E$5:$F$1005,2,0))</f>
        <v>534379</v>
      </c>
      <c r="J29" s="666">
        <f>IF(ISERROR(VLOOKUP(H29,'손익(신용전기)'!$B$5:$C$1005,2,0)),0,VLOOKUP(H29,'손익(신용전기)'!$B$5:$C$1005,2,0))+IF(ISERROR(VLOOKUP(H29,'손익(신용전기)'!$E$5:$F$1005,2,0)),0,VLOOKUP(H29,'손익(신용전기)'!$E$5:$F$1005,2,0))</f>
        <v>633309</v>
      </c>
    </row>
    <row r="30" spans="1:10" ht="16.5" customHeight="1">
      <c r="A30" s="355">
        <v>1</v>
      </c>
      <c r="B30" s="178" t="s">
        <v>243</v>
      </c>
      <c r="C30" s="198">
        <v>154400</v>
      </c>
      <c r="D30" s="750">
        <f>IF(ISERROR(VLOOKUP(C30,'손익(신용)'!$B$5:$C$1005,2,0)),0,VLOOKUP(C30,'손익(신용)'!$B$5:$C$1005,2,0))+IF(ISERROR(VLOOKUP(C30,'손익(신용)'!$E$5:$F$1005,2,0)),0,VLOOKUP(C30,'손익(신용)'!$E$5:$F$1005,2,0))+IF(ISERROR(VLOOKUP(160800,'손익(신용)'!$B$5:$C$1005,2,0)),0,VLOOKUP(160800,'손익(신용)'!$B$5:$C$1005,2,0))+IF(ISERROR(VLOOKUP(160800,'손익(신용)'!$E$5:$F$1005,2,0)),0,VLOOKUP(160800,'손익(신용)'!$E$5:$F$1005,2,0))</f>
        <v>0</v>
      </c>
      <c r="E30" s="751">
        <f>IF(ISERROR(VLOOKUP(C30,'손익(신용전기)'!$B$5:$C$1005,2,0)),0,VLOOKUP(C30,'손익(신용전기)'!$B$5:$C$1005,2,0))+IF(ISERROR(VLOOKUP(C30,'손익(신용전기)'!$E$5:$F$1005,2,0)),0,VLOOKUP(C30,'손익(신용전기)'!$E$5:$F$1005,2,0))+IF(ISERROR(VLOOKUP(160800,'손익(신용전기)'!$B$5:$C$1005,2,0)),0,VLOOKUP(160800,'손익(신용전기)'!$B$5:$C$1005,2,0))+IF(ISERROR(VLOOKUP(160800,'손익(신용전기)'!$E$5:$F$1005,2,0)),0,VLOOKUP(160800,'손익(신용전기)'!$E$5:$F$1005,2,0))</f>
        <v>0</v>
      </c>
      <c r="F30" s="311">
        <v>10</v>
      </c>
      <c r="G30" s="86" t="s">
        <v>351</v>
      </c>
      <c r="H30" s="194">
        <v>161600</v>
      </c>
      <c r="I30" s="643">
        <f>IF(ISERROR(VLOOKUP(H30,'손익(신용)'!$B$5:$C$1005,2,0)),0,VLOOKUP(H30,'손익(신용)'!$B$5:$C$1005,2,0))+IF(ISERROR(VLOOKUP(H30,'손익(신용)'!$E$5:$F$1005,2,0)),0,VLOOKUP(H30,'손익(신용)'!$E$5:$F$1005,2,0))</f>
        <v>0</v>
      </c>
      <c r="J30" s="666">
        <f>IF(ISERROR(VLOOKUP(H30,'손익(신용전기)'!$B$5:$C$1005,2,0)),0,VLOOKUP(H30,'손익(신용전기)'!$B$5:$C$1005,2,0))+IF(ISERROR(VLOOKUP(H30,'손익(신용전기)'!$E$5:$F$1005,2,0)),0,VLOOKUP(H30,'손익(신용전기)'!$E$5:$F$1005,2,0))</f>
        <v>0</v>
      </c>
    </row>
    <row r="31" spans="1:10" ht="16.5" customHeight="1">
      <c r="A31" s="352">
        <v>2</v>
      </c>
      <c r="B31" s="72" t="s">
        <v>244</v>
      </c>
      <c r="C31" s="198">
        <v>154500</v>
      </c>
      <c r="D31" s="533">
        <f>IF(ISERROR(VLOOKUP(C31,'손익(신용)'!$B$5:$C$1005,2,0)),0,VLOOKUP(C31,'손익(신용)'!$B$5:$C$1005,2,0))+IF(ISERROR(VLOOKUP(C31,'손익(신용)'!$E$5:$F$1005,2,0)),0,VLOOKUP(C31,'손익(신용)'!$E$5:$F$1005,2,0))+IF(ISERROR(VLOOKUP(160900,'손익(신용)'!$B$5:$C$1005,2,0)),0,VLOOKUP(160900,'손익(신용)'!$B$5:$C$1005,2,0))+IF(ISERROR(VLOOKUP(160900,'손익(신용)'!$E$5:$F$1005,2,0)),0,VLOOKUP(160900,'손익(신용)'!$E$5:$F$1005,2,0))</f>
        <v>0</v>
      </c>
      <c r="E31" s="534">
        <f>IF(ISERROR(VLOOKUP(C31,'손익(신용전기)'!$B$5:$C$1005,2,0)),0,VLOOKUP(C31,'손익(신용전기)'!$B$5:$C$1005,2,0))+IF(ISERROR(VLOOKUP(C31,'손익(신용전기)'!$E$5:$F$1005,2,0)),0,VLOOKUP(C31,'손익(신용전기)'!$E$5:$F$1005,2,0))+IF(ISERROR(VLOOKUP(160900,'손익(신용전기)'!$B$5:$C$1005,2,0)),0,VLOOKUP(160900,'손익(신용전기)'!$B$5:$C$1005,2,0))+IF(ISERROR(VLOOKUP(160900,'손익(신용전기)'!$E$5:$F$1005,2,0)),0,VLOOKUP(160900,'손익(신용전기)'!$E$5:$F$1005,2,0))</f>
        <v>0</v>
      </c>
      <c r="F31" s="311">
        <v>11</v>
      </c>
      <c r="G31" s="86" t="s">
        <v>834</v>
      </c>
      <c r="H31" s="194">
        <v>162200</v>
      </c>
      <c r="I31" s="643">
        <f>IF(ISERROR(VLOOKUP(H31,'손익(신용)'!$B$5:$C$1005,2,0)),0,VLOOKUP(H31,'손익(신용)'!$B$5:$C$1005,2,0))+IF(ISERROR(VLOOKUP(H31,'손익(신용)'!$E$5:$F$1005,2,0)),0,VLOOKUP(H31,'손익(신용)'!$E$5:$F$1005,2,0))</f>
        <v>6884</v>
      </c>
      <c r="J31" s="666">
        <f>IF(ISERROR(VLOOKUP(H31,'손익(신용전기)'!$B$5:$C$1005,2,0)),0,VLOOKUP(H31,'손익(신용전기)'!$B$5:$C$1005,2,0))+IF(ISERROR(VLOOKUP(H31,'손익(신용전기)'!$E$5:$F$1005,2,0)),0,VLOOKUP(H31,'손익(신용전기)'!$E$5:$F$1005,2,0))</f>
        <v>1634</v>
      </c>
    </row>
    <row r="32" spans="1:10" ht="16.5" customHeight="1">
      <c r="A32" s="353" t="s">
        <v>431</v>
      </c>
      <c r="B32" s="1" t="s">
        <v>938</v>
      </c>
      <c r="C32" s="197"/>
      <c r="D32" s="541">
        <f>SUM(D33:D35)</f>
        <v>331193</v>
      </c>
      <c r="E32" s="542">
        <f>SUM(E33:E35)</f>
        <v>305041</v>
      </c>
      <c r="F32" s="311">
        <v>12</v>
      </c>
      <c r="G32" s="86" t="s">
        <v>940</v>
      </c>
      <c r="H32" s="194">
        <v>162300</v>
      </c>
      <c r="I32" s="643">
        <f>IF(ISERROR(VLOOKUP(H32,'손익(신용)'!$B$5:$C$1005,2,0)),0,VLOOKUP(H32,'손익(신용)'!$B$5:$C$1005,2,0))+IF(ISERROR(VLOOKUP(H32,'손익(신용)'!$E$5:$F$1005,2,0)),0,VLOOKUP(H32,'손익(신용)'!$E$5:$F$1005,2,0))</f>
        <v>0</v>
      </c>
      <c r="J32" s="666">
        <f>IF(ISERROR(VLOOKUP(H32,'손익(신용전기)'!$B$5:$C$1005,2,0)),0,VLOOKUP(H32,'손익(신용전기)'!$B$5:$C$1005,2,0))+IF(ISERROR(VLOOKUP(H32,'손익(신용전기)'!$E$5:$F$1005,2,0)),0,VLOOKUP(H32,'손익(신용전기)'!$E$5:$F$1005,2,0))</f>
        <v>0</v>
      </c>
    </row>
    <row r="33" spans="1:10" ht="16.5" customHeight="1">
      <c r="A33" s="355">
        <v>1</v>
      </c>
      <c r="B33" s="178" t="s">
        <v>939</v>
      </c>
      <c r="C33" s="198">
        <v>152100</v>
      </c>
      <c r="D33" s="746">
        <f>IF(ISERROR(VLOOKUP(C33,'손익(신용)'!$B$5:$C$1005,2,0)),0,VLOOKUP(C33,'손익(신용)'!$B$5:$C$1005,2,0))+IF(ISERROR(VLOOKUP(C33,'손익(신용)'!$E$5:$F$1005,2,0)),0,VLOOKUP(C33,'손익(신용)'!$E$5:$F$1005,2,0))-IF(ISERROR(VLOOKUP(179316,'손익(신용)'!$B$5:$C$1005,2,0)),0,VLOOKUP(179316,'손익(신용)'!$B$5:$C$1005,2,0))-IF(ISERROR(VLOOKUP(179316,'손익(신용)'!$E$5:$F$1005,2,0)),0,VLOOKUP(179316,'손익(신용)'!$E$5:$F$1005,2,0))
-IF(ISERROR(VLOOKUP(179317,'손익(신용)'!$B$5:$C$1005,2,0)),0,VLOOKUP(179317,'손익(신용)'!$B$5:$C$1005,2,0))-IF(ISERROR(VLOOKUP(179318,'손익(신용)'!$B$5:$C$1005,2,0)),0,VLOOKUP(179318,'손익(신용)'!$B$5:$C$1005,2,0))-IF(ISERROR(VLOOKUP(179600,'손익(신용)'!$B$5:$C$1005,2,0)),0,VLOOKUP(179600,'손익(신용)'!$B$5:$C$1005,2,0))-IF(ISERROR(VLOOKUP(179630,'손익(신용)'!$B$5:$C$1005,2,0)),0,VLOOKUP(179630,'손익(신용)'!$B$5:$C$1005,2,0))</f>
        <v>297638</v>
      </c>
      <c r="E33" s="747">
        <f>IF(ISERROR(VLOOKUP(C33,'손익(신용전기)'!$B$5:$C$1005,2,0)),0,VLOOKUP(C33,'손익(신용전기)'!$B$5:$C$1005,2,0))+IF(ISERROR(VLOOKUP(C33,'손익(신용전기)'!$E$5:$F$1005,2,0)),0,VLOOKUP(C33,'손익(신용전기)'!$E$5:$F$1005,2,0))-IF(ISERROR(VLOOKUP(179316,'손익(신용전기)'!$B$5:$C$1005,2,0)),0,VLOOKUP(179316,'손익(신용전기)'!$B$5:$C$1005,2,0))-IF(ISERROR(VLOOKUP(179316,'손익(신용전기)'!$E$5:$F$1005,2,0)),0,VLOOKUP(179316,'손익(신용전기)'!$E$5:$F$1005,2,0))-IF(ISERROR(VLOOKUP(179317,'손익(신용전기)'!$B$5:$C$1005,2,0)),0,VLOOKUP(179317,'손익(신용전기)'!$B$5:$C$1005,2,0))-IF(ISERROR(VLOOKUP(179317,'손익(신용전기)'!$E$5:$F$1005,2,0)),0,VLOOKUP(179317,'손익(신용전기)'!$E$5:$F$1005,2,0))-IF(ISERROR(VLOOKUP(179318,'손익(신용전기)'!$B$5:$C$1005,2,0)),0,VLOOKUP(179318,'손익(신용전기)'!$B$5:$C$1005,2,0))-IF(ISERROR(VLOOKUP(179318,'손익(신용전기)'!$E$5:$F$1005,2,0)),0,VLOOKUP(179318,'손익(신용전기)'!$E$5:$F$1005,2,0))-IF(ISERROR(VLOOKUP(179600,'손익(신용전기)'!$B$5:$C$1005,2,0)),0,VLOOKUP(179600,'손익(신용전기)'!$B$5:$C$1005,2,0))-IF(ISERROR(VLOOKUP(179600,'손익(신용전기)'!$E$5:$F$1005,2,0)),0,VLOOKUP(179600,'손익(신용전기)'!$E$5:$F$1005,2,0))</f>
        <v>272434</v>
      </c>
      <c r="F33" s="311">
        <v>13</v>
      </c>
      <c r="G33" s="86" t="s">
        <v>352</v>
      </c>
      <c r="H33" s="194">
        <v>162400</v>
      </c>
      <c r="I33" s="643">
        <f>IF(ISERROR(VLOOKUP(H33,'손익(신용)'!$B$5:$C$1005,2,0)),0,VLOOKUP(H33,'손익(신용)'!$B$5:$C$1005,2,0))+IF(ISERROR(VLOOKUP(H33,'손익(신용)'!$E$5:$F$1005,2,0)),0,VLOOKUP(H33,'손익(신용)'!$E$5:$F$1005,2,0))</f>
        <v>0</v>
      </c>
      <c r="J33" s="666">
        <f>IF(ISERROR(VLOOKUP(H33,'손익(신용전기)'!$B$5:$C$1005,2,0)),0,VLOOKUP(H33,'손익(신용전기)'!$B$5:$C$1005,2,0))+IF(ISERROR(VLOOKUP(H33,'손익(신용전기)'!$E$5:$F$1005,2,0)),0,VLOOKUP(H33,'손익(신용전기)'!$E$5:$F$1005,2,0))</f>
        <v>0</v>
      </c>
    </row>
    <row r="34" spans="1:10" ht="16.5" customHeight="1">
      <c r="A34" s="351">
        <v>2</v>
      </c>
      <c r="B34" s="54" t="s">
        <v>941</v>
      </c>
      <c r="C34" s="198">
        <v>152200</v>
      </c>
      <c r="D34" s="532">
        <f>IF(ISERROR(VLOOKUP(C34,'손익(신용)'!$B$5:$C$1005,2,0)),0,VLOOKUP(C34,'손익(신용)'!$B$5:$C$1005,2,0))+IF(ISERROR(VLOOKUP(C34,'손익(신용)'!$E$5:$F$1005,2,0)),0,VLOOKUP(C34,'손익(신용)'!$E$5:$F$1005,2,0))</f>
        <v>33553</v>
      </c>
      <c r="E34" s="528">
        <f>IF(ISERROR(VLOOKUP(C34,'손익(신용전기)'!$B$5:$C$1005,2,0)),0,VLOOKUP(C34,'손익(신용전기)'!$B$5:$C$1005,2,0))+IF(ISERROR(VLOOKUP(C34,'손익(신용전기)'!$E$5:$F$1005,2,0)),0,VLOOKUP(C34,'손익(신용전기)'!$E$5:$F$1005,2,0))</f>
        <v>32550</v>
      </c>
      <c r="F34" s="311">
        <v>14</v>
      </c>
      <c r="G34" s="86" t="s">
        <v>943</v>
      </c>
      <c r="H34" s="185">
        <v>165100</v>
      </c>
      <c r="I34" s="643">
        <f>IF(ISERROR(VLOOKUP(H34,'손익(신용)'!$B$5:$C$1005,2,0)),0,VLOOKUP(H34,'손익(신용)'!$B$5:$C$1005,2,0))+IF(ISERROR(VLOOKUP(H34,'손익(신용)'!$E$5:$F$1005,2,0)),0,VLOOKUP(H34,'손익(신용)'!$E$5:$F$1005,2,0))</f>
        <v>273222</v>
      </c>
      <c r="J34" s="666">
        <f>IF(ISERROR(VLOOKUP(H34,'손익(신용전기)'!$B$5:$C$1005,2,0)),0,VLOOKUP(H34,'손익(신용전기)'!$B$5:$C$1005,2,0))+IF(ISERROR(VLOOKUP(H34,'손익(신용전기)'!$E$5:$F$1005,2,0)),0,VLOOKUP(H34,'손익(신용전기)'!$E$5:$F$1005,2,0))</f>
        <v>266317</v>
      </c>
    </row>
    <row r="35" spans="1:10" ht="16.5" customHeight="1">
      <c r="A35" s="352">
        <v>3</v>
      </c>
      <c r="B35" s="72" t="s">
        <v>944</v>
      </c>
      <c r="C35" s="198">
        <v>152900</v>
      </c>
      <c r="D35" s="533">
        <f>IF(ISERROR(VLOOKUP(C35,'손익(신용)'!$B$5:$C$1005,2,0)),0,VLOOKUP(C35,'손익(신용)'!$B$5:$C$1005,2,0))+IF(ISERROR(VLOOKUP(C35,'손익(신용)'!$E$5:$F$1005,2,0)),0,VLOOKUP(C35,'손익(신용)'!$E$5:$F$1005,2,0))</f>
        <v>2</v>
      </c>
      <c r="E35" s="534">
        <f>IF(ISERROR(VLOOKUP(C35,'손익(신용전기)'!$B$5:$C$1005,2,0)),0,VLOOKUP(C35,'손익(신용전기)'!$B$5:$C$1005,2,0))+IF(ISERROR(VLOOKUP(C35,'손익(신용전기)'!$E$5:$F$1005,2,0)),0,VLOOKUP(C35,'손익(신용전기)'!$E$5:$F$1005,2,0))</f>
        <v>57</v>
      </c>
      <c r="F35" s="311">
        <v>15</v>
      </c>
      <c r="G35" s="86" t="s">
        <v>945</v>
      </c>
      <c r="H35" s="185">
        <v>162600</v>
      </c>
      <c r="I35" s="643">
        <f>IF(ISERROR(VLOOKUP(H35,'손익(신용)'!$B$5:$C$1005,2,0)),0,VLOOKUP(H35,'손익(신용)'!$B$5:$C$1005,2,0))+IF(ISERROR(VLOOKUP(H35,'손익(신용)'!$E$5:$F$1005,2,0)),0,VLOOKUP(H35,'손익(신용)'!$E$5:$F$1005,2,0))+IF(ISERROR(VLOOKUP(163200,'손익(신용)'!$B$5:$C$1005,2,0)),0,VLOOKUP(163200,'손익(신용)'!$B$5:$C$1005,2,0))+IF(ISERROR(VLOOKUP(163200,'손익(신용)'!$E$5:$F$1005,2,0)),0,VLOOKUP(163200,'손익(신용)'!$E$5:$F$1005,2,0))</f>
        <v>0</v>
      </c>
      <c r="J35" s="666">
        <f>IF(ISERROR(VLOOKUP(H35,'손익(신용전기)'!$B$5:$C$1005,2,0)),0,VLOOKUP(H35,'손익(신용전기)'!$B$5:$C$1005,2,0))+IF(ISERROR(VLOOKUP(H35,'손익(신용전기)'!$E$5:$F$1005,2,0)),0,VLOOKUP(H35,'손익(신용전기)'!$E$5:$F$1005,2,0))+IF(ISERROR(VLOOKUP(163200,'손익(신용전기)'!$B$5:$C$1005,2,0)),0,VLOOKUP(163200,'손익(신용전기)'!$B$5:$C$1005,2,0))+IF(ISERROR(VLOOKUP(163200,'손익(신용전기)'!$E$5:$F$1005,2,0)),0,VLOOKUP(163200,'손익(신용전기)'!$E$5:$F$1005,2,0))</f>
        <v>0</v>
      </c>
    </row>
    <row r="36" spans="1:10" ht="16.5" customHeight="1">
      <c r="A36" s="353" t="s">
        <v>946</v>
      </c>
      <c r="B36" s="1" t="s">
        <v>947</v>
      </c>
      <c r="C36" s="190">
        <v>154000</v>
      </c>
      <c r="D36" s="541">
        <f>IF(ISERROR(VLOOKUP(C36,'손익(신용)'!$B$5:$C$1005,2,0)),0,VLOOKUP(C36,'손익(신용)'!$B$5:$C$1005,2,0))+IF(ISERROR(VLOOKUP(C36,'손익(신용)'!$E$5:$F$1005,2,0)),0,VLOOKUP(C36,'손익(신용)'!$E$5:$F$1005,2,0))</f>
        <v>0</v>
      </c>
      <c r="E36" s="542">
        <f>IF(ISERROR(VLOOKUP(C36,'손익(신용전기)'!$B$5:$C$1005,2,0)),0,VLOOKUP(C36,'손익(신용전기)'!$B$5:$C$1005,2,0))+IF(ISERROR(VLOOKUP(C36,'손익(신용전기)'!$E$5:$F$1005,2,0)),0,VLOOKUP(C36,'손익(신용전기)'!$E$5:$F$1005,2,0))</f>
        <v>0</v>
      </c>
      <c r="F36" s="311">
        <v>16</v>
      </c>
      <c r="G36" s="95" t="s">
        <v>836</v>
      </c>
      <c r="H36" s="185">
        <v>162700</v>
      </c>
      <c r="I36" s="643">
        <f>IF(ISERROR(VLOOKUP(H36,'손익(신용)'!$B$5:$C$1005,2,0)),0,VLOOKUP(H36,'손익(신용)'!$B$5:$C$1005,2,0))+IF(ISERROR(VLOOKUP(H36,'손익(신용)'!$E$5:$F$1005,2,0)),0,VLOOKUP(H36,'손익(신용)'!$E$5:$F$1005,2,0))+IF(ISERROR(VLOOKUP(163300,'손익(신용)'!$B$5:$C$1005,2,0)),0,VLOOKUP(163300,'손익(신용)'!$B$5:$C$1005,2,0))+IF(ISERROR(VLOOKUP(163300,'손익(신용)'!$E$5:$F$1005,2,0)),0,VLOOKUP(163300,'손익(신용)'!$E$5:$F$1005,2,0))</f>
        <v>0</v>
      </c>
      <c r="J36" s="666">
        <f>IF(ISERROR(VLOOKUP(H36,'손익(신용전기)'!$B$5:$C$1005,2,0)),0,VLOOKUP(H36,'손익(신용전기)'!$B$5:$C$1005,2,0))+IF(ISERROR(VLOOKUP(H36,'손익(신용전기)'!$E$5:$F$1005,2,0)),0,VLOOKUP(H36,'손익(신용전기)'!$E$5:$F$1005,2,0))+IF(ISERROR(VLOOKUP(163300,'손익(신용전기)'!$B$5:$C$1005,2,0)),0,VLOOKUP(163300,'손익(신용전기)'!$B$5:$C$1005,2,0))+IF(ISERROR(VLOOKUP(163300,'손익(신용전기)'!$E$5:$F$1005,2,0)),0,VLOOKUP(163300,'손익(신용전기)'!$E$5:$F$1005,2,0))</f>
        <v>0</v>
      </c>
    </row>
    <row r="37" spans="1:10" ht="16.5" customHeight="1">
      <c r="A37" s="353" t="s">
        <v>948</v>
      </c>
      <c r="B37" s="1" t="s">
        <v>831</v>
      </c>
      <c r="C37" s="195"/>
      <c r="D37" s="541">
        <f>SUM(D38:D42)</f>
        <v>149969</v>
      </c>
      <c r="E37" s="542">
        <f>SUM(E38:E42)</f>
        <v>141127</v>
      </c>
      <c r="F37" s="311">
        <v>17</v>
      </c>
      <c r="G37" s="95" t="s">
        <v>353</v>
      </c>
      <c r="H37" s="185">
        <v>162500</v>
      </c>
      <c r="I37" s="643">
        <f>IF(ISERROR(VLOOKUP(H37,'손익(신용)'!$B$5:$C$1005,2,0)),0,VLOOKUP(H37,'손익(신용)'!$B$5:$C$1005,2,0))+IF(ISERROR(VLOOKUP(H37,'손익(신용)'!$E$5:$F$1005,2,0)),0,VLOOKUP(H37,'손익(신용)'!$E$5:$F$1005,2,0))+IF(ISERROR(VLOOKUP(163100,'손익(신용)'!$B$5:$C$1005,2,0)),0,VLOOKUP(163100,'손익(신용)'!$B$5:$C$1005,2,0))+IF(ISERROR(VLOOKUP(163100,'손익(신용)'!$E$5:$F$1005,2,0)),0,VLOOKUP(163100,'손익(신용)'!$E$5:$F$1005,2,0))</f>
        <v>0</v>
      </c>
      <c r="J37" s="666">
        <f>IF(ISERROR(VLOOKUP(H37,'손익(신용전기)'!$B$5:$C$1005,2,0)),0,VLOOKUP(H37,'손익(신용전기)'!$B$5:$C$1005,2,0))+IF(ISERROR(VLOOKUP(H37,'손익(신용전기)'!$E$5:$F$1005,2,0)),0,VLOOKUP(H37,'손익(신용전기)'!$E$5:$F$1005,2,0))+IF(ISERROR(VLOOKUP(163100,'손익(신용전기)'!$B$5:$C$1005,2,0)),0,VLOOKUP(163100,'손익(신용전기)'!$B$5:$C$1005,2,0))+IF(ISERROR(VLOOKUP(163100,'손익(신용전기)'!$E$5:$F$1005,2,0)),0,VLOOKUP(163100,'손익(신용전기)'!$E$5:$F$1005,2,0))</f>
        <v>0</v>
      </c>
    </row>
    <row r="38" spans="1:10" ht="16.5" customHeight="1">
      <c r="A38" s="355">
        <v>1</v>
      </c>
      <c r="B38" s="178" t="s">
        <v>949</v>
      </c>
      <c r="C38" s="190">
        <v>153300</v>
      </c>
      <c r="D38" s="746">
        <f>IF(ISERROR(VLOOKUP(C38,'손익(신용)'!$B$5:$C$1005,2,0)),0,VLOOKUP(C38,'손익(신용)'!$B$5:$C$1005,2,0))+IF(ISERROR(VLOOKUP(C38,'손익(신용)'!$E$5:$F$1005,2,0)),0,VLOOKUP(C38,'손익(신용)'!$E$5:$F$1005,2,0))</f>
        <v>0</v>
      </c>
      <c r="E38" s="747">
        <f>IF(ISERROR(VLOOKUP(C38,'손익(신용전기)'!$B$5:$C$1005,2,0)),0,VLOOKUP(C38,'손익(신용전기)'!$B$5:$C$1005,2,0))+IF(ISERROR(VLOOKUP(C38,'손익(신용전기)'!$E$5:$F$1005,2,0)),0,VLOOKUP(C38,'손익(신용전기)'!$E$5:$F$1005,2,0))</f>
        <v>0</v>
      </c>
      <c r="F38" s="312">
        <v>18</v>
      </c>
      <c r="G38" s="233" t="s">
        <v>701</v>
      </c>
      <c r="H38" s="185">
        <v>162800</v>
      </c>
      <c r="I38" s="649">
        <f>IF(ISERROR(VLOOKUP(H38,'손익(신용)'!$B$5:$C$1005,2,0)),0,VLOOKUP(H38,'손익(신용)'!$B$5:$C$1005,2,0))+IF(ISERROR(VLOOKUP(H38,'손익(신용)'!$E$5:$F$1005,2,0)),0,VLOOKUP(H38,'손익(신용)'!$E$5:$F$1005,2,0))</f>
        <v>0</v>
      </c>
      <c r="J38" s="764">
        <f>IF(ISERROR(VLOOKUP(H38,'손익(신용전기)'!$B$5:$C$1005,2,0)),0,VLOOKUP(H38,'손익(신용전기)'!$B$5:$C$1005,2,0))+IF(ISERROR(VLOOKUP(H38,'손익(신용전기)'!$E$5:$F$1005,2,0)),0,VLOOKUP(H38,'손익(신용전기)'!$E$5:$F$1005,2,0))</f>
        <v>0</v>
      </c>
    </row>
    <row r="39" spans="1:10" ht="16.5" customHeight="1">
      <c r="A39" s="351">
        <v>2</v>
      </c>
      <c r="B39" s="54" t="s">
        <v>950</v>
      </c>
      <c r="C39" s="190">
        <v>153400</v>
      </c>
      <c r="D39" s="532">
        <f>IF(ISERROR(VLOOKUP(C39,'손익(신용)'!$B$5:$C$1005,2,0)),0,VLOOKUP(C39,'손익(신용)'!$B$5:$C$1005,2,0))+IF(ISERROR(VLOOKUP(C39,'손익(신용)'!$E$5:$F$1005,2,0)),0,VLOOKUP(C39,'손익(신용)'!$E$5:$F$1005,2,0))</f>
        <v>0</v>
      </c>
      <c r="E39" s="528">
        <f>IF(ISERROR(VLOOKUP(C39,'손익(신용전기)'!$B$5:$C$1005,2,0)),0,VLOOKUP(C39,'손익(신용전기)'!$B$5:$C$1005,2,0))+IF(ISERROR(VLOOKUP(C39,'손익(신용전기)'!$E$5:$F$1005,2,0)),0,VLOOKUP(C39,'손익(신용전기)'!$E$5:$F$1005,2,0))</f>
        <v>0</v>
      </c>
      <c r="F39" s="313">
        <v>19</v>
      </c>
      <c r="G39" s="199" t="s">
        <v>151</v>
      </c>
      <c r="H39" s="198">
        <v>161900</v>
      </c>
      <c r="I39" s="765">
        <f>IF(ISERROR(VLOOKUP(H39,'손익(신용)'!$B$5:$C$1005,2,0)),0,VLOOKUP(H39,'손익(신용)'!$B$5:$C$1005,2,0))+IF(ISERROR(VLOOKUP(H39,'손익(신용)'!$E$5:$F$1005,2,0)),0,VLOOKUP(H39,'손익(신용)'!$E$5:$F$1005,2,0))+IF(ISERROR(VLOOKUP(163900,'손익(신용)'!$B$5:$C$1005,2,0)),0,VLOOKUP(163900,'손익(신용)'!$B$5:$C$1005,2,0))+IF(ISERROR(VLOOKUP(163900,'손익(신용)'!$E$5:$F$1005,2,0)),0,VLOOKUP(163900,'손익(신용)'!$E$5:$F$1005,2,0))</f>
        <v>3209</v>
      </c>
      <c r="J39" s="766">
        <f>IF(ISERROR(VLOOKUP(H39,'손익(신용전기)'!$B$5:$C$1005,2,0)),0,VLOOKUP(H39,'손익(신용전기)'!$B$5:$C$1005,2,0))+IF(ISERROR(VLOOKUP(H39,'손익(신용전기)'!$E$5:$F$1005,2,0)),0,VLOOKUP(H39,'손익(신용전기)'!$E$5:$F$1005,2,0))+IF(ISERROR(VLOOKUP(163900,'손익(신용전기)'!$B$5:$C$1005,2,0)),0,VLOOKUP(163900,'손익(신용전기)'!$B$5:$C$1005,2,0))+IF(ISERROR(VLOOKUP(163900,'손익(신용전기)'!$E$5:$F$1005,2,0)),0,VLOOKUP(163900,'손익(신용전기)'!$E$5:$F$1005,2,0))</f>
        <v>4026</v>
      </c>
    </row>
    <row r="40" spans="1:10" ht="16.5" customHeight="1">
      <c r="A40" s="351">
        <v>3</v>
      </c>
      <c r="B40" s="54" t="s">
        <v>348</v>
      </c>
      <c r="C40" s="190">
        <v>154100</v>
      </c>
      <c r="D40" s="532">
        <f>IF(ISERROR(VLOOKUP(C40,'손익(신용)'!$B$5:$C$1005,2,0)),0,VLOOKUP(C40,'손익(신용)'!$B$5:$C$1005,2,0))+IF(ISERROR(VLOOKUP(C40,'손익(신용)'!$E$5:$F$1005,2,0)),0,VLOOKUP(C40,'손익(신용)'!$E$5:$F$1005,2,0))</f>
        <v>839</v>
      </c>
      <c r="E40" s="528">
        <f>IF(ISERROR(VLOOKUP(C40,'손익(신용전기)'!$B$5:$C$1005,2,0)),0,VLOOKUP(C40,'손익(신용전기)'!$B$5:$C$1005,2,0))+IF(ISERROR(VLOOKUP(C40,'손익(신용전기)'!$E$5:$F$1005,2,0)),0,VLOOKUP(C40,'손익(신용전기)'!$E$5:$F$1005,2,0))</f>
        <v>0</v>
      </c>
      <c r="F40" s="202" t="s">
        <v>951</v>
      </c>
      <c r="G40" s="380" t="s">
        <v>152</v>
      </c>
      <c r="H40" s="184"/>
      <c r="I40" s="523">
        <f>SUM(I41:I55)</f>
        <v>673190</v>
      </c>
      <c r="J40" s="663">
        <f>SUM(J41:J55)</f>
        <v>641443</v>
      </c>
    </row>
    <row r="41" spans="1:10" ht="16.5" customHeight="1">
      <c r="A41" s="356">
        <v>4</v>
      </c>
      <c r="B41" s="58" t="s">
        <v>952</v>
      </c>
      <c r="C41" s="280">
        <v>153900</v>
      </c>
      <c r="D41" s="752">
        <f>IF(ISERROR(VLOOKUP(C41,'손익(신용)'!$B$5:$C$1005,2,0)),0,VLOOKUP(C41,'손익(신용)'!$B$5:$C$1005,2,0))+IF(ISERROR(VLOOKUP(C41,'손익(신용)'!$E$5:$F$1005,2,0)),0,VLOOKUP(C41,'손익(신용)'!$E$5:$F$1005,2,0))-IF(ISERROR(VLOOKUP(179311,'손익(신용)'!$B$5:$C$1005,2,0)),0,VLOOKUP(179311,'손익(신용)'!$B$5:$C$1005,2,0))-IF(ISERROR(VLOOKUP(179311,'손익(신용)'!$E$5:$F$1005,2,0)),0,VLOOKUP(179311,'손익(신용)'!$E$5:$F$1005,2,0))</f>
        <v>3848</v>
      </c>
      <c r="E41" s="531">
        <f>IF(ISERROR(VLOOKUP(C41,'손익(신용전기)'!$B$5:$C$1005,2,0)),0,VLOOKUP(C41,'손익(신용전기)'!$B$5:$C$1005,2,0))+IF(ISERROR(VLOOKUP(C41,'손익(신용전기)'!$E$5:$F$1005,2,0)),0,VLOOKUP(C41,'손익(신용전기)'!$E$5:$F$1005,2,0))-IF(ISERROR(VLOOKUP(179311,'손익(신용전기)'!$B$5:$C$1005,2,0)),0,VLOOKUP(179311,'손익(신용전기)'!$B$5:$C$1005,2,0))-IF(ISERROR(VLOOKUP(179311,'손익(신용전기)'!$E$5:$F$1005,2,0)),0,VLOOKUP(179311,'손익(신용전기)'!$E$5:$F$1005,2,0))</f>
        <v>1322</v>
      </c>
      <c r="F41" s="309">
        <v>1</v>
      </c>
      <c r="G41" s="193" t="s">
        <v>770</v>
      </c>
      <c r="H41" s="194">
        <v>180100</v>
      </c>
      <c r="I41" s="745">
        <f>IF(ISERROR(VLOOKUP(H41,'손익(신용)'!$B$5:$C$1005,2,0)),0,VLOOKUP(H41,'손익(신용)'!$B$5:$C$1005,2,0))+IF(ISERROR(VLOOKUP(H41,'손익(신용)'!$E$5:$F$1005,2,0)),0,VLOOKUP(H41,'손익(신용)'!$E$5:$F$1005,2,0))</f>
        <v>0</v>
      </c>
      <c r="J41" s="767">
        <f>IF(ISERROR(VLOOKUP(H41,'손익(신용전기)'!$B$5:$C$1005,2,0)),0,VLOOKUP(H41,'손익(신용전기)'!$B$5:$C$1005,2,0))+IF(ISERROR(VLOOKUP(H41,'손익(신용전기)'!$E$5:$F$1005,2,0)),0,VLOOKUP(H41,'손익(신용전기)'!$E$5:$F$1005,2,0))</f>
        <v>0</v>
      </c>
    </row>
    <row r="42" spans="1:10" ht="16.5" customHeight="1">
      <c r="A42" s="352">
        <v>5</v>
      </c>
      <c r="B42" s="72" t="s">
        <v>942</v>
      </c>
      <c r="C42" s="282">
        <v>153600</v>
      </c>
      <c r="D42" s="533">
        <f>IF(ISERROR(VLOOKUP(C42,'손익(신용)'!$B$5:$C$1005,2,0)),0,VLOOKUP(C42,'손익(신용)'!$B$5:$C$1005,2,0))+IF(ISERROR(VLOOKUP(C42,'손익(신용)'!$E$5:$F$1005,2,0)),0,VLOOKUP(C42,'손익(신용)'!$E$5:$F$1005,2,0))-IF(ISERROR(VLOOKUP(179400,'손익(신용)'!$B$5:$C$1005,2,0)),0,VLOOKUP(179400,'손익(신용)'!$B$5:$C$1005,2,0))-IF(ISERROR(VLOOKUP(179400,'손익(신용)'!$E$5:$F$1005,2,0)),0,VLOOKUP(179400,'손익(신용)'!$E$5:$F$1005,2,0))</f>
        <v>145282</v>
      </c>
      <c r="E42" s="534">
        <f>IF(ISERROR(VLOOKUP(C42,'손익(신용전기)'!$B$5:$C$1005,2,0)),0,VLOOKUP(C42,'손익(신용전기)'!$B$5:$C$1005,2,0))+IF(ISERROR(VLOOKUP(C42,'손익(신용전기)'!$E$5:$F$1005,2,0)),0,VLOOKUP(C42,'손익(신용전기)'!$E$5:$F$1005,2,0))-IF(ISERROR(VLOOKUP(179400,'손익(신용전기)'!$B$5:$C$1005,2,0)),0,VLOOKUP(179400,'손익(신용전기)'!$B$5:$C$1005,2,0))-IF(ISERROR(VLOOKUP(179400,'손익(신용전기)'!$E$5:$F$1005,2,0)),0,VLOOKUP(179400,'손익(신용전기)'!$E$5:$F$1005,2,0))</f>
        <v>139805</v>
      </c>
      <c r="F42" s="310">
        <v>2</v>
      </c>
      <c r="G42" s="86" t="s">
        <v>769</v>
      </c>
      <c r="H42" s="194">
        <v>180200</v>
      </c>
      <c r="I42" s="643">
        <f>IF(ISERROR(VLOOKUP(H42,'손익(신용)'!$B$5:$C$1005,2,0)),0,VLOOKUP(H42,'손익(신용)'!$B$5:$C$1005,2,0))+IF(ISERROR(VLOOKUP(H42,'손익(신용)'!$E$5:$F$1005,2,0)),0,VLOOKUP(H42,'손익(신용)'!$E$5:$F$1005,2,0))</f>
        <v>0</v>
      </c>
      <c r="J42" s="666">
        <f>IF(ISERROR(VLOOKUP(H42,'손익(신용전기)'!$B$5:$C$1005,2,0)),0,VLOOKUP(H42,'손익(신용전기)'!$B$5:$C$1005,2,0))+IF(ISERROR(VLOOKUP(H42,'손익(신용전기)'!$E$5:$F$1005,2,0)),0,VLOOKUP(H42,'손익(신용전기)'!$E$5:$F$1005,2,0))</f>
        <v>0</v>
      </c>
    </row>
    <row r="43" spans="1:10" ht="16.5" customHeight="1">
      <c r="A43" s="353" t="s">
        <v>106</v>
      </c>
      <c r="B43" s="1" t="s">
        <v>103</v>
      </c>
      <c r="C43" s="286">
        <v>154651</v>
      </c>
      <c r="D43" s="748">
        <f>IF(ISERROR(VLOOKUP(C43,'손익(신용)'!$B$5:$C$1005,2,0)),0,VLOOKUP(C43,'손익(신용)'!$B$5:$C$1005,2,0))+IF(ISERROR(VLOOKUP(C43,'손익(신용)'!$E$5:$F$1005,2,0)),0,VLOOKUP(C43,'손익(신용)'!$E$5:$F$1005,2,0))</f>
        <v>0</v>
      </c>
      <c r="E43" s="749">
        <f>IF(ISERROR(VLOOKUP(C43,'손익(신용전기)'!$B$5:$C$1005,2,0)),0,VLOOKUP(C43,'손익(신용전기)'!$B$5:$C$1005,2,0))+IF(ISERROR(VLOOKUP(C43,'손익(신용전기)'!$E$5:$F$1005,2,0)),0,VLOOKUP(C43,'손익(신용전기)'!$E$5:$F$1005,2,0))</f>
        <v>0</v>
      </c>
      <c r="F43" s="310">
        <v>3</v>
      </c>
      <c r="G43" s="86" t="s">
        <v>953</v>
      </c>
      <c r="H43" s="194">
        <v>180300</v>
      </c>
      <c r="I43" s="643">
        <f>IF(ISERROR(VLOOKUP(H43,'손익(신용)'!$B$5:$C$1005,2,0)),0,VLOOKUP(H43,'손익(신용)'!$B$5:$C$1005,2,0))+IF(ISERROR(VLOOKUP(H43,'손익(신용)'!$E$5:$F$1005,2,0)),0,VLOOKUP(H43,'손익(신용)'!$E$5:$F$1005,2,0))</f>
        <v>0</v>
      </c>
      <c r="J43" s="666">
        <f>IF(ISERROR(VLOOKUP(H43,'손익(신용전기)'!$B$5:$C$1005,2,0)),0,VLOOKUP(H43,'손익(신용전기)'!$B$5:$C$1005,2,0))+IF(ISERROR(VLOOKUP(H43,'손익(신용전기)'!$E$5:$F$1005,2,0)),0,VLOOKUP(H43,'손익(신용전기)'!$E$5:$F$1005,2,0))</f>
        <v>0</v>
      </c>
    </row>
    <row r="44" spans="1:10" ht="16.5" customHeight="1">
      <c r="A44" s="334" t="s">
        <v>602</v>
      </c>
      <c r="B44" s="1" t="s">
        <v>153</v>
      </c>
      <c r="C44" s="183"/>
      <c r="D44" s="523">
        <f>SUM(D45,D50,D59,D63,D66,D68,I7)</f>
        <v>3342246</v>
      </c>
      <c r="E44" s="524">
        <f>SUM(E45,E50,E59,E63,E66,E68,J7)</f>
        <v>3378397</v>
      </c>
      <c r="F44" s="310">
        <v>4</v>
      </c>
      <c r="G44" s="86" t="s">
        <v>154</v>
      </c>
      <c r="H44" s="194">
        <v>180600</v>
      </c>
      <c r="I44" s="643">
        <f>IF(ISERROR(VLOOKUP(H44,'손익(신용)'!$B$5:$C$1005,2,0)),0,VLOOKUP(H44,'손익(신용)'!$B$5:$C$1005,2,0))+IF(ISERROR(VLOOKUP(H44,'손익(신용)'!$E$5:$F$1005,2,0)),0,VLOOKUP(H44,'손익(신용)'!$E$5:$F$1005,2,0))</f>
        <v>0</v>
      </c>
      <c r="J44" s="666">
        <f>IF(ISERROR(VLOOKUP(H44,'손익(신용전기)'!$B$5:$C$1005,2,0)),0,VLOOKUP(H44,'손익(신용전기)'!$B$5:$C$1005,2,0))+IF(ISERROR(VLOOKUP(H44,'손익(신용전기)'!$E$5:$F$1005,2,0)),0,VLOOKUP(H44,'손익(신용전기)'!$E$5:$F$1005,2,0))</f>
        <v>0</v>
      </c>
    </row>
    <row r="45" spans="1:10" ht="16.5" customHeight="1">
      <c r="A45" s="347" t="s">
        <v>954</v>
      </c>
      <c r="B45" s="1" t="s">
        <v>763</v>
      </c>
      <c r="C45" s="183"/>
      <c r="D45" s="541">
        <f>SUM(D46:D49)</f>
        <v>2017541</v>
      </c>
      <c r="E45" s="542">
        <f>SUM(E46:E49)</f>
        <v>2409434</v>
      </c>
      <c r="F45" s="310">
        <v>5</v>
      </c>
      <c r="G45" s="86" t="s">
        <v>126</v>
      </c>
      <c r="H45" s="194">
        <v>180700</v>
      </c>
      <c r="I45" s="643">
        <f>IF(ISERROR(VLOOKUP(H45,'손익(신용)'!$B$5:$C$1005,2,0)),0,VLOOKUP(H45,'손익(신용)'!$B$5:$C$1005,2,0))+IF(ISERROR(VLOOKUP(H45,'손익(신용)'!$E$5:$F$1005,2,0)),0,VLOOKUP(H45,'손익(신용)'!$E$5:$F$1005,2,0))</f>
        <v>0</v>
      </c>
      <c r="J45" s="666">
        <f>IF(ISERROR(VLOOKUP(H45,'손익(신용전기)'!$B$5:$C$1005,2,0)),0,VLOOKUP(H45,'손익(신용전기)'!$B$5:$C$1005,2,0))+IF(ISERROR(VLOOKUP(H45,'손익(신용전기)'!$E$5:$F$1005,2,0)),0,VLOOKUP(H45,'손익(신용전기)'!$E$5:$F$1005,2,0))</f>
        <v>0</v>
      </c>
    </row>
    <row r="46" spans="1:10" ht="16.5" customHeight="1">
      <c r="A46" s="335">
        <v>1</v>
      </c>
      <c r="B46" s="186" t="s">
        <v>764</v>
      </c>
      <c r="C46" s="190">
        <v>171100</v>
      </c>
      <c r="D46" s="741">
        <f>IF(ISERROR(VLOOKUP(C46,'손익(신용)'!$B$5:$C$1005,2,0)),0,VLOOKUP(C46,'손익(신용)'!$B$5:$C$1005,2,0))+IF(ISERROR(VLOOKUP(C46,'손익(신용)'!$E$5:$F$1005,2,0)),0,VLOOKUP(C46,'손익(신용)'!$E$5:$F$1005,2,0))-IF(ISERROR(VLOOKUP(159100,'손익(신용)'!$B$5:$C$1005,2,0)),0,VLOOKUP(159100,'손익(신용)'!$B$5:$C$1005,2,0))-IF(ISERROR(VLOOKUP(159100,'손익(신용)'!$E$5:$F$1005,2,0)),0,VLOOKUP(159100,'손익(신용)'!$E$5:$F$1005,2,0))</f>
        <v>1711236</v>
      </c>
      <c r="E46" s="742">
        <f>IF(ISERROR(VLOOKUP(C46,'손익(신용전기)'!$B$5:$C$1005,2,0)),0,VLOOKUP(C46,'손익(신용전기)'!$B$5:$C$1005,2,0))+IF(ISERROR(VLOOKUP(C46,'손익(신용전기)'!$E$5:$F$1005,2,0)),0,VLOOKUP(C46,'손익(신용전기)'!$E$5:$F$1005,2,0))-IF(ISERROR(VLOOKUP(159100,'손익(신용전기)'!$B$5:$C$1005,2,0)),0,VLOOKUP(159100,'손익(신용전기)'!$B$5:$C$1005,2,0))-IF(ISERROR(VLOOKUP(159100,'손익(신용전기)'!$E$5:$F$1005,2,0)),0,VLOOKUP(159100,'손익(신용전기)'!$E$5:$F$1005,2,0))</f>
        <v>2115970</v>
      </c>
      <c r="F46" s="310">
        <v>6</v>
      </c>
      <c r="G46" s="86" t="s">
        <v>955</v>
      </c>
      <c r="H46" s="194">
        <v>181000</v>
      </c>
      <c r="I46" s="643">
        <f>IF(ISERROR(VLOOKUP(H46,'손익(신용)'!$B$5:$C$1005,2,0)),0,VLOOKUP(H46,'손익(신용)'!$B$5:$C$1005,2,0))+IF(ISERROR(VLOOKUP(H46,'손익(신용)'!$E$5:$F$1005,2,0)),0,VLOOKUP(H46,'손익(신용)'!$E$5:$F$1005,2,0))</f>
        <v>0</v>
      </c>
      <c r="J46" s="666">
        <f>IF(ISERROR(VLOOKUP(H46,'손익(신용전기)'!$B$5:$C$1005,2,0)),0,VLOOKUP(H46,'손익(신용전기)'!$B$5:$C$1005,2,0))+IF(ISERROR(VLOOKUP(H46,'손익(신용전기)'!$E$5:$F$1005,2,0)),0,VLOOKUP(H46,'손익(신용전기)'!$E$5:$F$1005,2,0))</f>
        <v>0</v>
      </c>
    </row>
    <row r="47" spans="1:10" ht="16.5" customHeight="1">
      <c r="A47" s="336">
        <v>2</v>
      </c>
      <c r="B47" s="84" t="s">
        <v>765</v>
      </c>
      <c r="C47" s="190">
        <v>171200</v>
      </c>
      <c r="D47" s="647">
        <f>IF(ISERROR(VLOOKUP(C47,'손익(신용)'!$B$5:$C$1005,2,0)),0,VLOOKUP(C47,'손익(신용)'!$B$5:$C$1005,2,0))+IF(ISERROR(VLOOKUP(C47,'손익(신용)'!$E$5:$F$1005,2,0)),0,VLOOKUP(C47,'손익(신용)'!$E$5:$F$1005,2,0))-IF(ISERROR(VLOOKUP(159200,'손익(신용)'!$B$5:$C$1005,2,0)),0,VLOOKUP(159200,'손익(신용)'!$B$5:$C$1005,2,0))-IF(ISERROR(VLOOKUP(159200,'손익(신용)'!$E$5:$F$1005,2,0)),0,VLOOKUP(159200,'손익(신용)'!$E$5:$F$1005,2,0))</f>
        <v>288728</v>
      </c>
      <c r="E47" s="648">
        <f>IF(ISERROR(VLOOKUP(C47,'손익(신용전기)'!$B$5:$C$1005,2,0)),0,VLOOKUP(C47,'손익(신용전기)'!$B$5:$C$1005,2,0))+IF(ISERROR(VLOOKUP(C47,'손익(신용전기)'!$E$5:$F$1005,2,0)),0,VLOOKUP(C47,'손익(신용전기)'!$E$5:$F$1005,2,0))-IF(ISERROR(VLOOKUP(159200,'손익(신용전기)'!$B$5:$C$1005,2,0)),0,VLOOKUP(159200,'손익(신용전기)'!$B$5:$C$1005,2,0))-IF(ISERROR(VLOOKUP(159200,'손익(신용전기)'!$E$5:$F$1005,2,0)),0,VLOOKUP(159200,'손익(신용전기)'!$E$5:$F$1005,2,0))</f>
        <v>275373</v>
      </c>
      <c r="F47" s="310">
        <v>7</v>
      </c>
      <c r="G47" s="86" t="s">
        <v>957</v>
      </c>
      <c r="H47" s="194">
        <v>181200</v>
      </c>
      <c r="I47" s="643">
        <f>IF(ISERROR(VLOOKUP(H47,'손익(신용)'!$B$5:$C$1005,2,0)),0,VLOOKUP(H47,'손익(신용)'!$B$5:$C$1005,2,0))+IF(ISERROR(VLOOKUP(H47,'손익(신용)'!$E$5:$F$1005,2,0)),0,VLOOKUP(H47,'손익(신용)'!$E$5:$F$1005,2,0))</f>
        <v>761</v>
      </c>
      <c r="J47" s="666">
        <f>IF(ISERROR(VLOOKUP(H47,'손익(신용전기)'!$B$5:$C$1005,2,0)),0,VLOOKUP(H47,'손익(신용전기)'!$B$5:$C$1005,2,0))+IF(ISERROR(VLOOKUP(H47,'손익(신용전기)'!$E$5:$F$1005,2,0)),0,VLOOKUP(H47,'손익(신용전기)'!$E$5:$F$1005,2,0))</f>
        <v>0</v>
      </c>
    </row>
    <row r="48" spans="1:10" ht="16.5" customHeight="1">
      <c r="A48" s="336">
        <v>3</v>
      </c>
      <c r="B48" s="84" t="s">
        <v>766</v>
      </c>
      <c r="C48" s="190">
        <v>171300</v>
      </c>
      <c r="D48" s="664">
        <f>IF(ISERROR(VLOOKUP(C48,'손익(신용)'!$B$5:$C$1005,2,0)),0,VLOOKUP(C48,'손익(신용)'!$B$5:$C$1005,2,0))+IF(ISERROR(VLOOKUP(C48,'손익(신용)'!$E$5:$F$1005,2,0)),0,VLOOKUP(C48,'손익(신용)'!$E$5:$F$1005,2,0))-IF(ISERROR(VLOOKUP(159901,'손익(신용)'!$B$5:$C$1005,2,0)),0,VLOOKUP(159901,'손익(신용)'!$B$5:$C$1005,2,0))-IF(ISERROR(VLOOKUP(159901,'손익(신용)'!$E$5:$F$1005,2,0)),0,VLOOKUP(159901,'손익(신용)'!$E$5:$F$1005,2,0))</f>
        <v>11708</v>
      </c>
      <c r="E48" s="648">
        <f>IF(ISERROR(VLOOKUP(C48,'손익(신용전기)'!$B$5:$C$1005,2,0)),0,VLOOKUP(C48,'손익(신용전기)'!$B$5:$C$1005,2,0))+IF(ISERROR(VLOOKUP(C48,'손익(신용전기)'!$E$5:$F$1005,2,0)),0,VLOOKUP(C48,'손익(신용전기)'!$E$5:$F$1005,2,0))-IF(ISERROR(VLOOKUP(159901,'손익(신용전기)'!$B$5:$C$1005,2,0)),0,VLOOKUP(159901,'손익(신용전기)'!$B$5:$C$1005,2,0))-IF(ISERROR(VLOOKUP(159901,'손익(신용전기)'!$E$5:$F$1005,2,0)),0,VLOOKUP(159901,'손익(신용전기)'!$E$5:$F$1005,2,0))</f>
        <v>11458</v>
      </c>
      <c r="F48" s="310">
        <v>8</v>
      </c>
      <c r="G48" s="86" t="s">
        <v>959</v>
      </c>
      <c r="H48" s="194">
        <v>181300</v>
      </c>
      <c r="I48" s="643">
        <f>IF(ISERROR(VLOOKUP(H48,'손익(신용)'!$B$5:$C$1005,2,0)),0,VLOOKUP(H48,'손익(신용)'!$B$5:$C$1005,2,0))+IF(ISERROR(VLOOKUP(H48,'손익(신용)'!$E$5:$F$1005,2,0)),0,VLOOKUP(H48,'손익(신용)'!$E$5:$F$1005,2,0))</f>
        <v>0</v>
      </c>
      <c r="J48" s="666">
        <f>IF(ISERROR(VLOOKUP(H48,'손익(신용전기)'!$B$5:$C$1005,2,0)),0,VLOOKUP(H48,'손익(신용전기)'!$B$5:$C$1005,2,0))+IF(ISERROR(VLOOKUP(H48,'손익(신용전기)'!$E$5:$F$1005,2,0)),0,VLOOKUP(H48,'손익(신용전기)'!$E$5:$F$1005,2,0))</f>
        <v>0</v>
      </c>
    </row>
    <row r="49" spans="1:10" ht="16.5" customHeight="1">
      <c r="A49" s="337">
        <v>4</v>
      </c>
      <c r="B49" s="189" t="s">
        <v>956</v>
      </c>
      <c r="C49" s="190">
        <v>177100</v>
      </c>
      <c r="D49" s="743">
        <f>IF(ISERROR(VLOOKUP(C49,'손익(신용)'!$B$5:$C$1005,2,0)),0,VLOOKUP(C49,'손익(신용)'!$B$5:$C$1005,2,0))+IF(ISERROR(VLOOKUP(C49,'손익(신용)'!$E$5:$F$1005,2,0)),0,VLOOKUP(C49,'손익(신용)'!$E$5:$F$1005,2,0))</f>
        <v>5869</v>
      </c>
      <c r="E49" s="744">
        <f>IF(ISERROR(VLOOKUP(C49,'손익(신용전기)'!$B$5:$C$1005,2,0)),0,VLOOKUP(C49,'손익(신용전기)'!$B$5:$C$1005,2,0))+IF(ISERROR(VLOOKUP(C49,'손익(신용전기)'!$E$5:$F$1005,2,0)),0,VLOOKUP(C49,'손익(신용전기)'!$E$5:$F$1005,2,0))</f>
        <v>6633</v>
      </c>
      <c r="F49" s="310">
        <v>9</v>
      </c>
      <c r="G49" s="86" t="s">
        <v>357</v>
      </c>
      <c r="H49" s="194">
        <v>181600</v>
      </c>
      <c r="I49" s="643">
        <f>IF(ISERROR(VLOOKUP(H49,'손익(신용)'!$B$5:$C$1005,2,0)),0,VLOOKUP(H49,'손익(신용)'!$B$5:$C$1005,2,0))+IF(ISERROR(VLOOKUP(H49,'손익(신용)'!$E$5:$F$1005,2,0)),0,VLOOKUP(H49,'손익(신용)'!$E$5:$F$1005,2,0))</f>
        <v>0</v>
      </c>
      <c r="J49" s="666">
        <f>IF(ISERROR(VLOOKUP(H49,'손익(신용전기)'!$B$5:$C$1005,2,0)),0,VLOOKUP(H49,'손익(신용전기)'!$B$5:$C$1005,2,0))+IF(ISERROR(VLOOKUP(H49,'손익(신용전기)'!$E$5:$F$1005,2,0)),0,VLOOKUP(H49,'손익(신용전기)'!$E$5:$F$1005,2,0))</f>
        <v>0</v>
      </c>
    </row>
    <row r="50" spans="1:10" ht="16.5" customHeight="1">
      <c r="A50" s="347" t="s">
        <v>270</v>
      </c>
      <c r="B50" s="1" t="s">
        <v>958</v>
      </c>
      <c r="C50" s="183"/>
      <c r="D50" s="541">
        <f>SUM(D51:D58)</f>
        <v>0</v>
      </c>
      <c r="E50" s="542">
        <f>SUM(E51:E58)</f>
        <v>0</v>
      </c>
      <c r="F50" s="310">
        <v>10</v>
      </c>
      <c r="G50" s="86" t="s">
        <v>961</v>
      </c>
      <c r="H50" s="194">
        <v>178000</v>
      </c>
      <c r="I50" s="643">
        <f>IF(ISERROR(VLOOKUP(H50,'손익(신용)'!$B$5:$C$1005,2,0)),0,VLOOKUP(H50,'손익(신용)'!$B$5:$C$1005,2,0))+IF(ISERROR(VLOOKUP(H50,'손익(신용)'!$E$5:$F$1005,2,0)),0,VLOOKUP(H50,'손익(신용)'!$E$5:$F$1005,2,0))</f>
        <v>660403</v>
      </c>
      <c r="J50" s="666">
        <f>IF(ISERROR(VLOOKUP(H50,'손익(신용전기)'!$B$5:$C$1005,2,0)),0,VLOOKUP(H50,'손익(신용전기)'!$B$5:$C$1005,2,0))+IF(ISERROR(VLOOKUP(H50,'손익(신용전기)'!$E$5:$F$1005,2,0)),0,VLOOKUP(H50,'손익(신용전기)'!$E$5:$F$1005,2,0))</f>
        <v>633309</v>
      </c>
    </row>
    <row r="51" spans="1:10" ht="16.5" customHeight="1">
      <c r="A51" s="335">
        <v>1</v>
      </c>
      <c r="B51" s="186" t="s">
        <v>439</v>
      </c>
      <c r="C51" s="190">
        <v>173400</v>
      </c>
      <c r="D51" s="753">
        <f>IF(ISERROR(VLOOKUP(C51,'손익(신용)'!$B$5:$C$1005,2,0)),0,VLOOKUP(C51,'손익(신용)'!$B$5:$C$1005,2,0))+IF(ISERROR(VLOOKUP(C51,'손익(신용)'!$E$5:$F$1005,2,0)),0,VLOOKUP(C51,'손익(신용)'!$E$5:$F$1005,2,0))</f>
        <v>0</v>
      </c>
      <c r="E51" s="742">
        <f>IF(ISERROR(VLOOKUP(C51,'손익(신용전기)'!$B$5:$C$1005,2,0)),0,VLOOKUP(C51,'손익(신용전기)'!$B$5:$C$1005,2,0))+IF(ISERROR(VLOOKUP(C51,'손익(신용전기)'!$E$5:$F$1005,2,0)),0,VLOOKUP(C51,'손익(신용전기)'!$E$5:$F$1005,2,0))</f>
        <v>0</v>
      </c>
      <c r="F51" s="310">
        <v>11</v>
      </c>
      <c r="G51" s="86" t="s">
        <v>250</v>
      </c>
      <c r="H51" s="194">
        <v>182200</v>
      </c>
      <c r="I51" s="643">
        <f>IF(ISERROR(VLOOKUP(H51,'손익(신용)'!$B$5:$C$1005,2,0)),0,VLOOKUP(H51,'손익(신용)'!$B$5:$C$1005,2,0))+IF(ISERROR(VLOOKUP(H51,'손익(신용)'!$E$5:$F$1005,2,0)),0,VLOOKUP(H51,'손익(신용)'!$E$5:$F$1005,2,0))</f>
        <v>0</v>
      </c>
      <c r="J51" s="666">
        <f>IF(ISERROR(VLOOKUP(H51,'손익(신용전기)'!$B$5:$C$1005,2,0)),0,VLOOKUP(H51,'손익(신용전기)'!$B$5:$C$1005,2,0))+IF(ISERROR(VLOOKUP(H51,'손익(신용전기)'!$E$5:$F$1005,2,0)),0,VLOOKUP(H51,'손익(신용전기)'!$E$5:$F$1005,2,0))</f>
        <v>0</v>
      </c>
    </row>
    <row r="52" spans="1:10" ht="16.5" customHeight="1">
      <c r="A52" s="350">
        <v>2</v>
      </c>
      <c r="B52" s="54" t="s">
        <v>960</v>
      </c>
      <c r="C52" s="190">
        <v>173300</v>
      </c>
      <c r="D52" s="532">
        <f>IF(ISERROR(VLOOKUP(C52,'손익(신용)'!$B$5:$C$1005,2,0)),0,VLOOKUP(C52,'손익(신용)'!$B$5:$C$1005,2,0))+IF(ISERROR(VLOOKUP(C52,'손익(신용)'!$E$5:$F$1005,2,0)),0,VLOOKUP(C52,'손익(신용)'!$E$5:$F$1005,2,0))</f>
        <v>0</v>
      </c>
      <c r="E52" s="528">
        <f>IF(ISERROR(VLOOKUP(C52,'손익(신용전기)'!$B$5:$C$1005,2,0)),0,VLOOKUP(C52,'손익(신용전기)'!$B$5:$C$1005,2,0))+IF(ISERROR(VLOOKUP(C52,'손익(신용전기)'!$E$5:$F$1005,2,0)),0,VLOOKUP(C52,'손익(신용전기)'!$E$5:$F$1005,2,0))</f>
        <v>0</v>
      </c>
      <c r="F52" s="310">
        <v>12</v>
      </c>
      <c r="G52" s="86" t="s">
        <v>358</v>
      </c>
      <c r="H52" s="185">
        <v>182300</v>
      </c>
      <c r="I52" s="643">
        <f>IF(ISERROR(VLOOKUP(H52,'손익(신용)'!$B$5:$C$1005,2,0)),0,VLOOKUP(H52,'손익(신용)'!$B$5:$C$1005,2,0))+IF(ISERROR(VLOOKUP(H52,'손익(신용)'!$E$5:$F$1005,2,0)),0,VLOOKUP(H52,'손익(신용)'!$E$5:$F$1005,2,0))</f>
        <v>0</v>
      </c>
      <c r="J52" s="666">
        <f>IF(ISERROR(VLOOKUP(H52,'손익(신용전기)'!$B$5:$C$1005,2,0)),0,VLOOKUP(H52,'손익(신용전기)'!$B$5:$C$1005,2,0))+IF(ISERROR(VLOOKUP(H52,'손익(신용전기)'!$E$5:$F$1005,2,0)),0,VLOOKUP(H52,'손익(신용전기)'!$E$5:$F$1005,2,0))</f>
        <v>0</v>
      </c>
    </row>
    <row r="53" spans="1:10" ht="16.5" customHeight="1">
      <c r="A53" s="357">
        <v>3</v>
      </c>
      <c r="B53" s="54" t="s">
        <v>962</v>
      </c>
      <c r="C53" s="190">
        <v>174100</v>
      </c>
      <c r="D53" s="750">
        <f>IF(ISERROR(VLOOKUP(C53,'손익(신용)'!$B$5:$C$1005,2,0)),0,VLOOKUP(C53,'손익(신용)'!$B$5:$C$1005,2,0))+IF(ISERROR(VLOOKUP(C53,'손익(신용)'!$E$5:$F$1005,2,0)),0,VLOOKUP(C53,'손익(신용)'!$E$5:$F$1005,2,0))+IF(ISERROR(VLOOKUP(181500,'손익(신용)'!$B$5:$C$1005,2,0)),0,VLOOKUP(181500,'손익(신용)'!$B$5:$C$1005,2,0))+IF(ISERROR(VLOOKUP(181500,'손익(신용)'!$E$5:$F$1005,2,0)),0,VLOOKUP(181500,'손익(신용)'!$E$5:$F$1005,2,0))</f>
        <v>0</v>
      </c>
      <c r="E53" s="751">
        <f>IF(ISERROR(VLOOKUP(C53,'손익(신용전기)'!$B$5:$C$1005,2,0)),0,VLOOKUP(C53,'손익(신용전기)'!$B$5:$C$1005,2,0))+IF(ISERROR(VLOOKUP(C53,'손익(신용전기)'!$E$5:$F$1005,2,0)),0,VLOOKUP(C53,'손익(신용전기)'!$E$5:$F$1005,2,0))+IF(ISERROR(VLOOKUP(181500,'손익(신용전기)'!$B$5:$C$1005,2,0)),0,VLOOKUP(181500,'손익(신용전기)'!$B$5:$C$1005,2,0))+IF(ISERROR(VLOOKUP(ㅍ,'손익(신용전기)'!$E$5:$F$1005,2,0)),0,VLOOKUP(181500,'손익(신용전기)'!$E$5:$F$1005,2,0))</f>
        <v>0</v>
      </c>
      <c r="F53" s="310">
        <v>13</v>
      </c>
      <c r="G53" s="86" t="s">
        <v>964</v>
      </c>
      <c r="H53" s="185">
        <v>182400</v>
      </c>
      <c r="I53" s="643">
        <f>IF(ISERROR(VLOOKUP(H53,'손익(신용)'!$B$5:$C$1005,2,0)),0,VLOOKUP(H53,'손익(신용)'!$B$5:$C$1005,2,0))+IF(ISERROR(VLOOKUP(H53,'손익(신용)'!$E$5:$F$1005,2,0)),0,VLOOKUP(H53,'손익(신용)'!$E$5:$F$1005,2,0))+IF(ISERROR(VLOOKUP(183100,'손익(신용)'!$B$5:$C$1005,2,0)),0,VLOOKUP(183100,'손익(신용)'!$B$5:$C$1005,2,0))+IF(ISERROR(VLOOKUP(183100,'손익(신용)'!$E$5:$F$1005,2,0)),0,VLOOKUP(183100,'손익(신용)'!$E$5:$F$1005,2,0))</f>
        <v>0</v>
      </c>
      <c r="J53" s="666">
        <f>IF(ISERROR(VLOOKUP(H53,'손익(신용전기)'!$B$5:$C$1005,2,0)),0,VLOOKUP(H53,'손익(신용전기)'!$B$5:$C$1005,2,0))+IF(ISERROR(VLOOKUP(H53,'손익(신용전기)'!$E$5:$F$1005,2,0)),0,VLOOKUP(H53,'손익(신용전기)'!$E$5:$F$1005,2,0))+IF(ISERROR(VLOOKUP(183100,'손익(신용전기)'!$B$5:$C$1005,2,0)),0,VLOOKUP(183100,'손익(신용전기)'!$B$5:$C$1005,2,0))+IF(ISERROR(VLOOKUP(183100,'손익(신용전기)'!$E$5:$F$1005,2,0)),0,VLOOKUP(183100,'손익(신용전기)'!$E$5:$F$1005,2,0))</f>
        <v>0</v>
      </c>
    </row>
    <row r="54" spans="1:10" ht="16.5" customHeight="1">
      <c r="A54" s="351">
        <v>4</v>
      </c>
      <c r="B54" s="54" t="s">
        <v>447</v>
      </c>
      <c r="C54" s="190">
        <v>174300</v>
      </c>
      <c r="D54" s="533">
        <f>IF(ISERROR(VLOOKUP(C54,'손익(신용)'!$B$5:$C$1005,2,0)),0,VLOOKUP(C54,'손익(신용)'!$B$5:$C$1005,2,0))+IF(ISERROR(VLOOKUP(C54,'손익(신용)'!$E$5:$F$1005,2,0)),0,VLOOKUP(C54,'손익(신용)'!$E$5:$F$1005,2,0))+IF(ISERROR(VLOOKUP(181800,'손익(신용)'!$B$5:$C$1005,2,0)),0,VLOOKUP(181800,'손익(신용)'!$B$5:$C$1005,2,0))+IF(ISERROR(VLOOKUP(181800,'손익(신용)'!$E$5:$F$1005,2,0)),0,VLOOKUP(181800,'손익(신용)'!$E$5:$F$1005,2,0))</f>
        <v>0</v>
      </c>
      <c r="E54" s="534">
        <f>IF(ISERROR(VLOOKUP(C54,'손익(신용전기)'!$B$5:$C$1005,2,0)),0,VLOOKUP(C54,'손익(신용전기)'!$B$5:$C$1005,2,0))+IF(ISERROR(VLOOKUP(C54,'손익(신용전기)'!$E$5:$F$1005,2,0)),0,VLOOKUP(C54,'손익(신용전기)'!$E$5:$F$1005,2,0))+IF(ISERROR(VLOOKUP(181800,'손익(신용전기)'!$B$5:$C$1005,2,0)),0,VLOOKUP(181800,'손익(신용전기)'!$B$5:$C$1005,2,0))+IF(ISERROR(VLOOKUP(181800,'손익(신용전기)'!$E$5:$F$1005,2,0)),0,VLOOKUP(181800,'손익(신용전기)'!$E$5:$F$1005,2,0))</f>
        <v>0</v>
      </c>
      <c r="F54" s="314">
        <v>14</v>
      </c>
      <c r="G54" s="233" t="s">
        <v>706</v>
      </c>
      <c r="H54" s="185">
        <v>182500</v>
      </c>
      <c r="I54" s="649">
        <f>IF(ISERROR(VLOOKUP(H54,'손익(신용)'!$B$5:$C$1005,2,0)),0,VLOOKUP(H54,'손익(신용)'!$B$5:$C$1005,2,0))+IF(ISERROR(VLOOKUP(H54,'손익(신용)'!$E$5:$F$1005,2,0)),0,VLOOKUP(H54,'손익(신용)'!$E$5:$F$1005,2,0))</f>
        <v>0</v>
      </c>
      <c r="J54" s="764">
        <f>IF(ISERROR(VLOOKUP(H54,'손익(신용전기)'!$B$5:$C$1005,2,0)),0,VLOOKUP(H54,'손익(신용전기)'!$B$5:$C$1005,2,0))+IF(ISERROR(VLOOKUP(H54,'손익(신용전기)'!$E$5:$F$1005,2,0)),0,VLOOKUP(H54,'손익(신용전기)'!$E$5:$F$1005,2,0))</f>
        <v>0</v>
      </c>
    </row>
    <row r="55" spans="1:10" ht="16.5" customHeight="1">
      <c r="A55" s="351">
        <v>5</v>
      </c>
      <c r="B55" s="54" t="s">
        <v>963</v>
      </c>
      <c r="C55" s="190">
        <v>180400</v>
      </c>
      <c r="D55" s="532">
        <f>IF(ISERROR(VLOOKUP(C55,'손익(신용)'!$B$5:$C$1005,2,0)),0,VLOOKUP(C55,'손익(신용)'!$B$5:$C$1005,2,0))+IF(ISERROR(VLOOKUP(C55,'손익(신용)'!$E$5:$F$1005,2,0)),0,VLOOKUP(C55,'손익(신용)'!$E$5:$F$1005,2,0))</f>
        <v>0</v>
      </c>
      <c r="E55" s="528">
        <f>IF(ISERROR(VLOOKUP(C55,'손익(신용전기)'!$B$5:$C$1005,2,0)),0,VLOOKUP(C55,'손익(신용전기)'!$B$5:$C$1005,2,0))+IF(ISERROR(VLOOKUP(C55,'손익(신용전기)'!$E$5:$F$1005,2,0)),0,VLOOKUP(C55,'손익(신용전기)'!$E$5:$F$1005,2,0))</f>
        <v>0</v>
      </c>
      <c r="F55" s="315">
        <v>14</v>
      </c>
      <c r="G55" s="199" t="s">
        <v>965</v>
      </c>
      <c r="H55" s="185">
        <v>181900</v>
      </c>
      <c r="I55" s="765">
        <f>IF(ISERROR(VLOOKUP(H55,'손익(신용)'!$B$5:$C$1005,2,0)),0,VLOOKUP(H55,'손익(신용)'!$B$5:$C$1005,2,0))+IF(ISERROR(VLOOKUP(H55,'손익(신용)'!$E$5:$F$1005,2,0)),0,VLOOKUP(H55,'손익(신용)'!$E$5:$F$1005,2,0))+IF(ISERROR(VLOOKUP(183500,'손익(신용)'!$B$5:$C$1005,2,0)),0,VLOOKUP(183500,'손익(신용)'!$B$5:$C$1005,2,0))+IF(ISERROR(VLOOKUP(183500,'손익(신용)'!$E$5:$F$1005,2,0)),0,VLOOKUP(183500,'손익(신용)'!$E$5:$F$1005,2,0))-IF(ISERROR(VLOOKUP(159911,'손익(신용)'!$B$5:$C$1005,2,0)),0,VLOOKUP(159911,'손익(신용)'!$B$5:$C$1005,2,0))-IF(ISERROR(VLOOKUP(159911,'손익(신용)'!$E$5:$F$1005,2,0)),0,VLOOKUP(159911,'손익(신용)'!$E$5:$F$1005,2,0))</f>
        <v>12026</v>
      </c>
      <c r="J55" s="766">
        <f>IF(ISERROR(VLOOKUP(H55,'손익(신용전기)'!$B$5:$C$1005,2,0)),0,VLOOKUP(H55,'손익(신용전기)'!$B$5:$C$1005,2,0))+IF(ISERROR(VLOOKUP(H55,'손익(신용전기)'!$E$5:$F$1005,2,0)),0,VLOOKUP(H55,'손익(신용전기)'!$E$5:$F$1005,2,0))+IF(ISERROR(VLOOKUP(183500,'손익(신용전기)'!$B$5:$C$1005,2,0)),0,VLOOKUP(183500,'손익(신용전기)'!$B$5:$C$1005,2,0))+IF(ISERROR(VLOOKUP(183500,'손익(신용전기)'!$E$5:$F$1005,2,0)),0,VLOOKUP(183500,'손익(신용전기)'!$E$5:$F$1005,2,0))-IF(ISERROR(VLOOKUP(159911,'손익(신용전기)'!$B$5:$C$1005,2,0)),0,VLOOKUP(159911,'손익(신용전기)'!$B$5:$C$1005,2,0))-IF(ISERROR(VLOOKUP(159911,'손익(신용전기)'!$E$5:$F$1005,2,0)),0,VLOOKUP(159911,'손익(신용전기)'!$E$5:$F$1005,2,0))</f>
        <v>8134</v>
      </c>
    </row>
    <row r="56" spans="1:10" ht="16.5" customHeight="1">
      <c r="A56" s="351">
        <v>6</v>
      </c>
      <c r="B56" s="54" t="s">
        <v>355</v>
      </c>
      <c r="C56" s="191">
        <v>174200</v>
      </c>
      <c r="D56" s="750">
        <f>IF(ISERROR(VLOOKUP(C56,'손익(신용)'!$B$5:$C$1005,2,0)),0,VLOOKUP(C56,'손익(신용)'!$B$5:$C$1005,2,0))+IF(ISERROR(VLOOKUP(C56,'손익(신용)'!$E$5:$F$1005,2,0)),0,VLOOKUP(C56,'손익(신용)'!$E$5:$F$1005,2,0))+IF(ISERROR(VLOOKUP(181700,'손익(신용)'!$B$5:$C$1005,2,0)),0,VLOOKUP(181700,'손익(신용)'!$B$5:$C$1005,2,0))+IF(ISERROR(VLOOKUP(181700,'손익(신용)'!$E$5:$F$1005,2,0)),0,VLOOKUP(181700,'손익(신용)'!$E$5:$F$1005,2,0))</f>
        <v>0</v>
      </c>
      <c r="E56" s="751">
        <f>IF(ISERROR(VLOOKUP(C56,'손익(신용전기)'!$B$5:$C$1005,2,0)),0,VLOOKUP(C56,'손익(신용전기)'!$B$5:$C$1005,2,0))+IF(ISERROR(VLOOKUP(C56,'손익(신용전기)'!$E$5:$F$1005,2,0)),0,VLOOKUP(C56,'손익(신용전기)'!$E$5:$F$1005,2,0))+IF(ISERROR(VLOOKUP(181700,'손익(신용전기)'!$B$5:$C$1005,2,0)),0,VLOOKUP(181700,'손익(신용전기)'!$B$5:$C$1005,2,0))+IF(ISERROR(VLOOKUP(181700,'손익(신용전기)'!$E$5:$F$1005,2,0)),0,VLOOKUP(181700,'손익(신용전기)'!$E$5:$F$1005,2,0))</f>
        <v>0</v>
      </c>
      <c r="F56" s="202" t="s">
        <v>429</v>
      </c>
      <c r="G56" s="8" t="s">
        <v>966</v>
      </c>
      <c r="H56" s="184"/>
      <c r="I56" s="523">
        <f>I57</f>
        <v>28585</v>
      </c>
      <c r="J56" s="663">
        <f>J57</f>
        <v>2152</v>
      </c>
    </row>
    <row r="57" spans="1:10" ht="16.5" customHeight="1">
      <c r="A57" s="351">
        <v>7</v>
      </c>
      <c r="B57" s="54" t="s">
        <v>356</v>
      </c>
      <c r="C57" s="190">
        <v>174400</v>
      </c>
      <c r="D57" s="533">
        <f>IF(ISERROR(VLOOKUP(C57,'손익(신용)'!$B$5:$C$1005,2,0)),0,VLOOKUP(C57,'손익(신용)'!$B$5:$C$1005,2,0))+IF(ISERROR(VLOOKUP(C57,'손익(신용)'!$E$5:$F$1005,2,0)),0,VLOOKUP(C57,'손익(신용)'!$E$5:$F$1005,2,0))+IF(ISERROR(VLOOKUP(182100,'손익(신용)'!$B$5:$C$1005,2,0)),0,VLOOKUP(182100,'손익(신용)'!$B$5:$C$1005,2,0))+IF(ISERROR(VLOOKUP(182100,'손익(신용)'!$E$5:$F$1005,2,0)),0,VLOOKUP(182100,'손익(신용)'!$E$5:$F$1005,2,0))</f>
        <v>0</v>
      </c>
      <c r="E57" s="534">
        <f>IF(ISERROR(VLOOKUP(C57,'손익(신용전기)'!$B$5:$C$1005,2,0)),0,VLOOKUP(C57,'손익(신용전기)'!$B$5:$C$1005,2,0))+IF(ISERROR(VLOOKUP(C57,'손익(신용전기)'!$E$5:$F$1005,2,0)),0,VLOOKUP(C57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57" s="316">
        <v>1</v>
      </c>
      <c r="G57" s="17" t="s">
        <v>968</v>
      </c>
      <c r="H57" s="185">
        <v>185120</v>
      </c>
      <c r="I57" s="768">
        <f>IF(ISERROR(VLOOKUP(H57,'손익(신용)'!$B$5:$C$1005,2,0)),0,VLOOKUP(H57,'손익(신용)'!$B$5:$C$1005,2,0))+IF(ISERROR(VLOOKUP(H57,'손익(신용)'!$E$5:$F$1005,2,0)),0,VLOOKUP(H57,'손익(신용)'!$E$5:$F$1005,2,0))</f>
        <v>28585</v>
      </c>
      <c r="J57" s="769">
        <f>IF(ISERROR(VLOOKUP(H57,'손익(신용전기)'!$B$5:$C$1005,2,0)),0,VLOOKUP(H57,'손익(신용전기)'!$B$5:$C$1005,2,0))+IF(ISERROR(VLOOKUP(H57,'손익(신용전기)'!$E$5:$F$1005,2,0)),0,VLOOKUP(H57,'손익(신용전기)'!$E$5:$F$1005,2,0))</f>
        <v>2152</v>
      </c>
    </row>
    <row r="58" spans="1:10" ht="16.5" customHeight="1">
      <c r="A58" s="352">
        <v>8</v>
      </c>
      <c r="B58" s="72" t="s">
        <v>967</v>
      </c>
      <c r="C58" s="190">
        <v>180500</v>
      </c>
      <c r="D58" s="533">
        <f>IF(ISERROR(VLOOKUP(C58,'손익(신용)'!$B$5:$C$1005,2,0)),0,VLOOKUP(C58,'손익(신용)'!$B$5:$C$1005,2,0))+IF(ISERROR(VLOOKUP(C58,'손익(신용)'!$E$5:$F$1005,2,0)),0,VLOOKUP(C58,'손익(신용)'!$E$5:$F$1005,2,0))</f>
        <v>0</v>
      </c>
      <c r="E58" s="534">
        <f>IF(ISERROR(VLOOKUP(C58,'손익(신용전기)'!$B$5:$C$1005,2,0)),0,VLOOKUP(C58,'손익(신용전기)'!$B$5:$C$1005,2,0))+IF(ISERROR(VLOOKUP(C58,'손익(신용전기)'!$E$5:$F$1005,2,0)),0,VLOOKUP(C58,'손익(신용전기)'!$E$5:$F$1005,2,0))</f>
        <v>0</v>
      </c>
      <c r="F58" s="202" t="s">
        <v>27</v>
      </c>
      <c r="G58" s="8" t="s">
        <v>971</v>
      </c>
      <c r="H58" s="185">
        <v>185200</v>
      </c>
      <c r="I58" s="523">
        <f>IF(ISERROR(VLOOKUP(H58,'손익(신용)'!$B$5:$C$1005,2,0)),0,VLOOKUP(H58,'손익(신용)'!$B$5:$C$1005,2,0))+IF(ISERROR(VLOOKUP(H58,'손익(신용)'!$E$5:$F$1005,2,0)),0,VLOOKUP(H58,'손익(신용)'!$E$5:$F$1005,2,0))</f>
        <v>529316</v>
      </c>
      <c r="J58" s="663">
        <f>IF(ISERROR(VLOOKUP(H58,'손익(신용전기)'!$B$5:$C$1005,2,0)),0,VLOOKUP(H58,'손익(신용전기)'!$B$5:$C$1005,2,0))+IF(ISERROR(VLOOKUP(H58,'손익(신용전기)'!$E$5:$F$1005,2,0)),0,VLOOKUP(H58,'손익(신용전기)'!$E$5:$F$1005,2,0))</f>
        <v>324744</v>
      </c>
    </row>
    <row r="59" spans="1:10" ht="16.5" customHeight="1">
      <c r="A59" s="353" t="s">
        <v>969</v>
      </c>
      <c r="B59" s="1" t="s">
        <v>970</v>
      </c>
      <c r="C59" s="195"/>
      <c r="D59" s="541">
        <f>SUM(D60:D62)</f>
        <v>0</v>
      </c>
      <c r="E59" s="542">
        <f>SUM(E60:E62)</f>
        <v>0</v>
      </c>
      <c r="F59" s="202" t="s">
        <v>160</v>
      </c>
      <c r="G59" s="200" t="s">
        <v>973</v>
      </c>
      <c r="H59" s="184"/>
      <c r="I59" s="523">
        <f>I19+I20-I40-I56-I58</f>
        <v>1418439</v>
      </c>
      <c r="J59" s="663">
        <f>J19+J20-J40-J56-J58</f>
        <v>1693082</v>
      </c>
    </row>
    <row r="60" spans="1:10" ht="16.5" customHeight="1">
      <c r="A60" s="355">
        <v>1</v>
      </c>
      <c r="B60" s="178" t="s">
        <v>972</v>
      </c>
      <c r="C60" s="190">
        <v>173100</v>
      </c>
      <c r="D60" s="746">
        <f>IF(ISERROR(VLOOKUP(C60,'손익(신용)'!$B$5:$C$1005,2,0)),0,VLOOKUP(C60,'손익(신용)'!$B$5:$C$1005,2,0))+IF(ISERROR(VLOOKUP(C60,'손익(신용)'!$E$5:$F$1005,2,0)),0,VLOOKUP(C60,'손익(신용)'!$E$5:$F$1005,2,0))</f>
        <v>0</v>
      </c>
      <c r="E60" s="747">
        <f>IF(ISERROR(VLOOKUP(C60,'손익(신용전기)'!$B$5:$C$1005,2,0)),0,VLOOKUP(C60,'손익(신용전기)'!$B$5:$C$1005,2,0))+IF(ISERROR(VLOOKUP(C60,'손익(신용전기)'!$E$5:$F$1005,2,0)),0,VLOOKUP(C60,'손익(신용전기)'!$E$5:$F$1005,2,0))</f>
        <v>0</v>
      </c>
      <c r="F60" s="202" t="s">
        <v>161</v>
      </c>
      <c r="G60" s="8" t="s">
        <v>976</v>
      </c>
      <c r="H60" s="184">
        <v>187000</v>
      </c>
      <c r="I60" s="523">
        <f>IF(ISERROR(VLOOKUP(H60,'손익(신용)'!$B$5:$C$1005,2,0)),0,VLOOKUP(H60,'손익(신용)'!$B$5:$C$1005,2,0))+IF(ISERROR(VLOOKUP(H60,'손익(신용)'!$E$5:$F$1005,2,0)),0,VLOOKUP(H60,'손익(신용)'!$E$5:$F$1005,2,0))+IF(ISERROR(VLOOKUP(181100,'손익(신용)'!$B$5:$C$1005,2,0)),0,VLOOKUP(181100,'손익(신용)'!$B$5:$C$1005,2,0))+IF(ISERROR(VLOOKUP(181100,'손익(신용)'!$E$5:$F$1005,2,0)),0,VLOOKUP(181100,'손익(신용)'!$E$5:$F$1005,2,0))-(IF(ISERROR(VLOOKUP(161200,'손익(신용)'!$B$5:$C$1005,2,0)),0,VLOOKUP(161200,'손익(신용)'!$B$5:$C$1005,2,0))+IF(ISERROR(VLOOKUP(161200,'손익(신용)'!$E$5:$F$1005,2,0)),0,VLOOKUP(161200,'손익(신용)'!$E$5:$F$1005,2,0))+IF(ISERROR(VLOOKUP(162900,'손익(신용)'!$B$5:$C$1005,2,0)),0,VLOOKUP(162900,'손익(신용)'!$B$5:$C$1005,2,0))+IF(ISERROR(VLOOKUP(162900,'손익(신용)'!$E$5:$F$1005,2,0)),0,VLOOKUP(162900,'손익(신용)'!$E$5:$F$1005,2,0)))</f>
        <v>174</v>
      </c>
      <c r="J60" s="663">
        <f>IF(ISERROR(VLOOKUP(H60,'손익(신용전기)'!$B$5:$C$1005,2,0)),0,VLOOKUP(H60,'손익(신용전기)'!$B$5:$C$1005,2,0))+IF(ISERROR(VLOOKUP(H60,'손익(신용전기)'!$E$5:$F$1005,2,0)),0,VLOOKUP(H60,'손익(신용전기)'!$E$5:$F$1005,2,0))+IF(ISERROR(VLOOKUP(181100,'손익(신용전기)'!$B$5:$C$1005,2,0)),0,VLOOKUP(181100,'손익(신용전기)'!$B$5:$C$1005,2,0))+IF(ISERROR(VLOOKUP(181100,'손익(신용전기)'!$E$5:$F$1005,2,0)),0,VLOOKUP(181100,'손익(신용전기)'!$E$5:$F$1005,2,0))-(IF(ISERROR(VLOOKUP(161200,'손익(신용전기)'!$B$5:$C$1005,2,0)),0,VLOOKUP(161200,'손익(신용전기)'!$B$5:$C$1005,2,0))+IF(ISERROR(VLOOKUP(161200,'손익(신용전기)'!$E$5:$F$1005,2,0)),0,VLOOKUP(161200,'손익(신용전기)'!$E$5:$F$1005,2,0))+IF(ISERROR(VLOOKUP(162900,'손익(신용전기)'!$B$5:$C$1005,2,0)),0,VLOOKUP(162900,'손익(신용전기)'!$B$5:$C$1005,2,0))+IF(ISERROR(VLOOKUP(162900,'손익(신용전기)'!$E$5:$F$1005,2,0)),0,VLOOKUP(162900,'손익(신용전기)'!$E$5:$F$1005,2,0)))</f>
        <v>53</v>
      </c>
    </row>
    <row r="61" spans="1:10" ht="16.5" customHeight="1">
      <c r="A61" s="351">
        <v>2</v>
      </c>
      <c r="B61" s="54" t="s">
        <v>974</v>
      </c>
      <c r="C61" s="190">
        <v>174700</v>
      </c>
      <c r="D61" s="532">
        <f>IF(ISERROR(VLOOKUP(C61,'손익(신용)'!$B$5:$C$1005,2,0)),0,VLOOKUP(C61,'손익(신용)'!$B$5:$C$1005,2,0))+IF(ISERROR(VLOOKUP(C61,'손익(신용)'!$E$5:$F$1005,2,0)),0,VLOOKUP(C61,'손익(신용)'!$E$5:$F$1005,2,0))+IF(ISERROR(VLOOKUP(181400,'손익(신용)'!$B$5:$C$1005,2,0)),0,VLOOKUP(181400,'손익(신용)'!$B$5:$C$1005,2,0))+IF(ISERROR(VLOOKUP(181400,'손익(신용)'!$E$5:$F$1005,2,0)),0,VLOOKUP(181400,'손익(신용)'!$E$5:$F$1005,2,0))</f>
        <v>0</v>
      </c>
      <c r="E61" s="528">
        <f>IF(ISERROR(VLOOKUP(C61,'손익(신용전기)'!$B$5:$C$1005,2,0)),0,VLOOKUP(C61,'손익(신용전기)'!$B$5:$C$1005,2,0))+IF(ISERROR(VLOOKUP(C61,'손익(신용전기)'!$E$5:$F$1005,2,0)),0,VLOOKUP(C61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61" s="202" t="s">
        <v>173</v>
      </c>
      <c r="G61" s="8" t="s">
        <v>175</v>
      </c>
      <c r="H61" s="184"/>
      <c r="I61" s="523">
        <f>I59-I60</f>
        <v>1418265</v>
      </c>
      <c r="J61" s="663">
        <f>J59-J60</f>
        <v>1693029</v>
      </c>
    </row>
    <row r="62" spans="1:10" ht="16.5" customHeight="1">
      <c r="A62" s="352">
        <v>3</v>
      </c>
      <c r="B62" s="189" t="s">
        <v>107</v>
      </c>
      <c r="C62" s="190">
        <v>173110</v>
      </c>
      <c r="D62" s="533">
        <f>IF(ISERROR(VLOOKUP(C62,'손익(신용)'!$B$5:$C$1005,2,0)),0,VLOOKUP(C62,'손익(신용)'!$B$5:$C$1005,2,0))+IF(ISERROR(VLOOKUP(C62,'손익(신용)'!$E$5:$F$1005,2,0)),0,VLOOKUP(C62,'손익(신용)'!$E$5:$F$1005,2,0))+IF(ISERROR(VLOOKUP(181400,'손익(신용)'!$B$5:$C$1005,2,0)),0,VLOOKUP(181400,'손익(신용)'!$B$5:$C$1005,2,0))+IF(ISERROR(VLOOKUP(181400,'손익(신용)'!$E$5:$F$1005,2,0)),0,VLOOKUP(181400,'손익(신용)'!$E$5:$F$1005,2,0))</f>
        <v>0</v>
      </c>
      <c r="E62" s="534">
        <f>IF(ISERROR(VLOOKUP(C62,'손익(신용전기)'!$B$5:$C$1005,2,0)),0,VLOOKUP(C62,'손익(신용전기)'!$B$5:$C$1005,2,0))+IF(ISERROR(VLOOKUP(C62,'손익(신용전기)'!$E$5:$F$1005,2,0)),0,VLOOKUP(C62,'손익(신용전기)'!$E$5:$F$1005,2,0))+IF(ISERROR(VLOOKUP(182100,'손익(신용전기)'!$B$5:$C$1005,2,0)),0,VLOOKUP(182100,'손익(신용전기)'!$B$5:$C$1005,2,0))+IF(ISERROR(VLOOKUP(182100,'손익(신용전기)'!$E$5:$F$1005,2,0)),0,VLOOKUP(182100,'손익(신용전기)'!$E$5:$F$1005,2,0))</f>
        <v>0</v>
      </c>
      <c r="F62" s="202"/>
      <c r="G62" s="8"/>
      <c r="H62" s="201"/>
      <c r="I62" s="770"/>
      <c r="J62" s="771"/>
    </row>
    <row r="63" spans="1:10" ht="16.5" customHeight="1">
      <c r="A63" s="353" t="s">
        <v>158</v>
      </c>
      <c r="B63" s="1" t="s">
        <v>841</v>
      </c>
      <c r="C63" s="195"/>
      <c r="D63" s="541">
        <f>SUM(D64:D65)</f>
        <v>0</v>
      </c>
      <c r="E63" s="542">
        <f>SUM(E64:E65)</f>
        <v>0</v>
      </c>
      <c r="F63" s="202" t="s">
        <v>179</v>
      </c>
      <c r="G63" s="8" t="s">
        <v>180</v>
      </c>
      <c r="H63" s="184"/>
      <c r="I63" s="523">
        <f>'6.일반(PL)'!I62</f>
        <v>-246070</v>
      </c>
      <c r="J63" s="663">
        <f>'6.일반(PL)'!J62</f>
        <v>-311558</v>
      </c>
    </row>
    <row r="64" spans="1:10" ht="16.5" customHeight="1">
      <c r="A64" s="355">
        <v>1</v>
      </c>
      <c r="B64" s="178" t="s">
        <v>977</v>
      </c>
      <c r="C64" s="190">
        <v>174500</v>
      </c>
      <c r="D64" s="746">
        <f>IF(ISERROR(VLOOKUP(C64,'손익(신용)'!$B$5:$C$1005,2,0)),0,VLOOKUP(C64,'손익(신용)'!$B$5:$C$1005,2,0))+IF(ISERROR(VLOOKUP(C64,'손익(신용)'!$E$5:$F$1005,2,0)),0,VLOOKUP(C64,'손익(신용)'!$E$5:$F$1005,2,0))+IF(ISERROR(VLOOKUP(180800,'손익(신용)'!$B$5:$C$1005,2,0)),0,VLOOKUP(180800,'손익(신용)'!$B$5:$C$1005,2,0))+IF(ISERROR(VLOOKUP(180800,'손익(신용)'!$E$5:$F$1005,2,0)),0,VLOOKUP(180800,'손익(신용)'!$E$5:$F$1005,2,0))</f>
        <v>0</v>
      </c>
      <c r="E64" s="747">
        <f>IF(ISERROR(VLOOKUP(C64,'손익(신용전기)'!$B$5:$C$1005,2,0)),0,VLOOKUP(C64,'손익(신용전기)'!$B$5:$C$1005,2,0))+IF(ISERROR(VLOOKUP(C64,'손익(신용전기)'!$E$5:$F$1005,2,0)),0,VLOOKUP(C64,'손익(신용전기)'!$E$5:$F$1005,2,0))+IF(ISERROR(VLOOKUP(180800,'손익(신용전기)'!$B$5:$C$1005,2,0)),0,VLOOKUP(180800,'손익(신용전기)'!$B$5:$C$1005,2,0))+IF(ISERROR(VLOOKUP(180800,'손익(신용전기)'!$E$5:$F$1005,2,0)),0,VLOOKUP(180800,'손익(신용전기)'!$E$5:$F$1005,2,0))</f>
        <v>0</v>
      </c>
      <c r="F64" s="202"/>
      <c r="G64" s="8"/>
      <c r="H64" s="201"/>
      <c r="I64" s="770"/>
      <c r="J64" s="771"/>
    </row>
    <row r="65" spans="1:10" ht="15" customHeight="1">
      <c r="A65" s="352">
        <v>2</v>
      </c>
      <c r="B65" s="72" t="s">
        <v>176</v>
      </c>
      <c r="C65" s="190">
        <v>174600</v>
      </c>
      <c r="D65" s="533">
        <f>IF(ISERROR(VLOOKUP(C65,'손익(신용)'!$B$5:$C$1005,2,0)),0,VLOOKUP(C65,'손익(신용)'!$B$5:$C$1005,2,0))+IF(ISERROR(VLOOKUP(C65,'손익(신용)'!$E$5:$F$1005,2,0)),0,VLOOKUP(C65,'손익(신용)'!$E$5:$F$1005,2,0))+IF(ISERROR(VLOOKUP(180900,'손익(신용)'!$B$5:$C$1005,2,0)),0,VLOOKUP(180900,'손익(신용)'!$B$5:$C$1005,2,0))+IF(ISERROR(VLOOKUP(180900,'손익(신용)'!$E$5:$F$1005,2,0)),0,VLOOKUP(180900,'손익(신용)'!$E$5:$F$1005,2,0))</f>
        <v>0</v>
      </c>
      <c r="E65" s="534">
        <f>IF(ISERROR(VLOOKUP(C65,'손익(신용전기)'!$B$5:$C$1005,2,0)),0,VLOOKUP(C65,'손익(신용전기)'!$B$5:$C$1005,2,0))+IF(ISERROR(VLOOKUP(C65,'손익(신용전기)'!$E$5:$F$1005,2,0)),0,VLOOKUP(C65,'손익(신용전기)'!$E$5:$F$1005,2,0))+IF(ISERROR(VLOOKUP(180900,'손익(신용전기)'!$B$5:$C$1005,2,0)),0,VLOOKUP(180900,'손익(신용전기)'!$B$5:$C$1005,2,0))+IF(ISERROR(VLOOKUP(180900,'손익(신용전기)'!$E$5:$F$1005,2,0)),0,VLOOKUP(180900,'손익(신용전기)'!$E$5:$F$1005,2,0))</f>
        <v>0</v>
      </c>
      <c r="F65" s="202" t="s">
        <v>778</v>
      </c>
      <c r="G65" s="8" t="s">
        <v>183</v>
      </c>
      <c r="H65" s="184"/>
      <c r="I65" s="523"/>
      <c r="J65" s="663"/>
    </row>
    <row r="66" spans="1:10" ht="16.5" customHeight="1">
      <c r="A66" s="353" t="s">
        <v>177</v>
      </c>
      <c r="B66" s="1" t="s">
        <v>178</v>
      </c>
      <c r="C66" s="195"/>
      <c r="D66" s="541">
        <f>SUM(D67:D67)</f>
        <v>43131</v>
      </c>
      <c r="E66" s="542">
        <f>SUM(E67:E67)</f>
        <v>39283</v>
      </c>
      <c r="F66" s="202"/>
      <c r="G66" s="17" t="s">
        <v>185</v>
      </c>
      <c r="H66" s="201"/>
      <c r="I66" s="770"/>
      <c r="J66" s="771"/>
    </row>
    <row r="67" spans="1:10" ht="16.5" customHeight="1">
      <c r="A67" s="355">
        <v>1</v>
      </c>
      <c r="B67" s="178" t="s">
        <v>181</v>
      </c>
      <c r="C67" s="190">
        <v>172100</v>
      </c>
      <c r="D67" s="746">
        <f>IF(ISERROR(VLOOKUP(C67,'손익(신용)'!$B$5:$C$1005,2,0)),0,VLOOKUP(C67,'손익(신용)'!$B$5:$C$1005,2,0))+IF(ISERROR(VLOOKUP(C67,'손익(신용)'!$E$5:$F$1005,2,0)),0,VLOOKUP(C67,'손익(신용)'!$E$5:$F$1005,2,0))-IF(ISERROR(VLOOKUP(159904,'손익(신용)'!$B$5:$C$1005,2,0)),0,VLOOKUP(159904,'손익(신용)'!$B$5:$C$1005,2,0))-IF(ISERROR(VLOOKUP(159904,'손익(신용)'!$E$5:$F$1005,2,0)),0,VLOOKUP(159904,'손익(신용)'!$E$5:$F$1005,2,0))-IF(ISERROR(VLOOKUP(159903,'손익(신용)'!$B$5:$C$1005,2,0)),0,VLOOKUP(159903,'손익(신용)'!$B$5:$C$1005,2,0))-IF(ISERROR(VLOOKUP(159903,'손익(신용)'!$E$5:$F$1005,2,0)),0,VLOOKUP(159903,'손익(신용)'!$E$5:$F$1005,2,0))-IF(ISERROR(VLOOKUP(159918,'손익(신용)'!$B$5:$C$1005,2,0)),0,VLOOKUP(159918,'손익(신용)'!$B$5:$C$1005,2,0))-IF(ISERROR(VLOOKUP(159918,'손익(신용)'!$E$5:$F$1005,2,0)),0,VLOOKUP(159918,'손익(신용)'!$E$5:$F$1005,2,0))</f>
        <v>43131</v>
      </c>
      <c r="E67" s="747">
        <f>IF(ISERROR(VLOOKUP(C67,'손익(신용전기)'!$B$5:$C$1005,2,0)),0,VLOOKUP(C67,'손익(신용전기)'!$B$5:$C$1005,2,0))+IF(ISERROR(VLOOKUP(C67,'손익(신용전기)'!$E$5:$F$1005,2,0)),0,VLOOKUP(C67,'손익(신용전기)'!$E$5:$F$1005,2,0))-IF(ISERROR(VLOOKUP(159904,'손익(신용전기)'!$B$5:$C$1005,2,0)),0,VLOOKUP(159904,'손익(신용전기)'!$B$5:$C$1005,2,0))-IF(ISERROR(VLOOKUP(159904,'손익(신용전기)'!$E$5:$F$1005,2,0)),0,VLOOKUP(159904,'손익(신용전기)'!$E$5:$F$1005,2,0))-IF(ISERROR(VLOOKUP(159903,'손익(신용전기)'!$B$5:$C$1005,2,0)),0,VLOOKUP(159903,'손익(신용전기)'!$B$5:$C$1005,2,0))-IF(ISERROR(VLOOKUP(159903,'손익(신용전기)'!$E$5:$F$1005,2,0)),0,VLOOKUP(159903,'손익(신용전기)'!$E$5:$F$1005,2,0))-IF(ISERROR(VLOOKUP(159918,'손익(신용전기)'!$B$5:$C$1005,2,0)),0,VLOOKUP(159918,'손익(신용전기)'!$B$5:$C$1005,2,0))-IF(ISERROR(VLOOKUP(159918,'손익(신용전기)'!$E$5:$F$1005,2,0)),0,VLOOKUP(159918,'손익(신용전기)'!$E$5:$F$1005,2,0))</f>
        <v>39283</v>
      </c>
      <c r="F67" s="202" t="s">
        <v>187</v>
      </c>
      <c r="G67" s="8" t="s">
        <v>188</v>
      </c>
      <c r="H67" s="184"/>
      <c r="I67" s="523">
        <f>I61+I63+I65</f>
        <v>1172195</v>
      </c>
      <c r="J67" s="663">
        <f>J61+J63+J65</f>
        <v>1381471</v>
      </c>
    </row>
    <row r="68" spans="1:10" ht="16.5" customHeight="1">
      <c r="A68" s="353" t="s">
        <v>184</v>
      </c>
      <c r="B68" s="1" t="s">
        <v>845</v>
      </c>
      <c r="C68" s="195"/>
      <c r="D68" s="541">
        <f>SUM(D69:D76)</f>
        <v>252872</v>
      </c>
      <c r="E68" s="542">
        <f>SUM(E69:E76)</f>
        <v>218156</v>
      </c>
      <c r="F68" s="507"/>
      <c r="G68" s="508"/>
      <c r="H68" s="509"/>
      <c r="I68" s="535"/>
      <c r="J68" s="772"/>
    </row>
    <row r="69" spans="1:10" ht="16.5" customHeight="1">
      <c r="A69" s="355">
        <v>1</v>
      </c>
      <c r="B69" s="178" t="s">
        <v>186</v>
      </c>
      <c r="C69" s="190">
        <v>173200</v>
      </c>
      <c r="D69" s="746">
        <f>IF(ISERROR(VLOOKUP(C69,'손익(신용)'!$B$5:$C$1005,2,0)),0,VLOOKUP(C69,'손익(신용)'!$B$5:$C$1005,2,0))+IF(ISERROR(VLOOKUP(C69,'손익(신용)'!$E$5:$F$1005,2,0)),0,VLOOKUP(C69,'손익(신용)'!$E$5:$F$1005,2,0))</f>
        <v>90299</v>
      </c>
      <c r="E69" s="747">
        <f>IF(ISERROR(VLOOKUP(C69,'손익(신용전기)'!$B$5:$C$1005,2,0)),0,VLOOKUP(C69,'손익(신용전기)'!$B$5:$C$1005,2,0))+IF(ISERROR(VLOOKUP(C69,'손익(신용전기)'!$E$5:$F$1005,2,0)),0,VLOOKUP(C69,'손익(신용전기)'!$E$5:$F$1005,2,0))</f>
        <v>87099</v>
      </c>
      <c r="F69" s="510"/>
      <c r="G69" s="143"/>
      <c r="H69" s="511"/>
      <c r="I69" s="733"/>
      <c r="J69" s="773"/>
    </row>
    <row r="70" spans="1:10" ht="16.5" customHeight="1">
      <c r="A70" s="351">
        <v>2</v>
      </c>
      <c r="B70" s="54" t="s">
        <v>189</v>
      </c>
      <c r="C70" s="190">
        <v>173500</v>
      </c>
      <c r="D70" s="532">
        <f>IF(ISERROR(VLOOKUP(C70,'손익(신용)'!$B$5:$C$1005,2,0)),0,VLOOKUP(C70,'손익(신용)'!$B$5:$C$1005,2,0))+IF(ISERROR(VLOOKUP(C70,'손익(신용)'!$E$5:$F$1005,2,0)),0,VLOOKUP(C70,'손익(신용)'!$E$5:$F$1005,2,0))</f>
        <v>0</v>
      </c>
      <c r="E70" s="528">
        <f>IF(ISERROR(VLOOKUP(C70,'손익(신용전기)'!$B$5:$C$1005,2,0)),0,VLOOKUP(C70,'손익(신용전기)'!$B$5:$C$1005,2,0))+IF(ISERROR(VLOOKUP(C70,'손익(신용전기)'!$E$5:$F$1005,2,0)),0,VLOOKUP(C70,'손익(신용전기)'!$E$5:$F$1005,2,0))</f>
        <v>0</v>
      </c>
      <c r="F70" s="510"/>
      <c r="G70" s="143"/>
      <c r="H70" s="511"/>
      <c r="I70" s="733"/>
      <c r="J70" s="773"/>
    </row>
    <row r="71" spans="1:10" ht="16.5" customHeight="1">
      <c r="A71" s="351">
        <v>3</v>
      </c>
      <c r="B71" s="54" t="s">
        <v>190</v>
      </c>
      <c r="C71" s="190">
        <v>173600</v>
      </c>
      <c r="D71" s="532">
        <f>IF(ISERROR(VLOOKUP(C71,'손익(신용)'!$B$5:$C$1005,2,0)),0,VLOOKUP(C71,'손익(신용)'!$B$5:$C$1005,2,0))+IF(ISERROR(VLOOKUP(C71,'손익(신용)'!$E$5:$F$1005,2,0)),0,VLOOKUP(C71,'손익(신용)'!$E$5:$F$1005,2,0))</f>
        <v>0</v>
      </c>
      <c r="E71" s="528">
        <f>IF(ISERROR(VLOOKUP(C71,'손익(신용전기)'!$B$5:$C$1005,2,0)),0,VLOOKUP(C71,'손익(신용전기)'!$B$5:$C$1005,2,0))+IF(ISERROR(VLOOKUP(C71,'손익(신용전기)'!$E$5:$F$1005,2,0)),0,VLOOKUP(C71,'손익(신용전기)'!$E$5:$F$1005,2,0))</f>
        <v>0</v>
      </c>
      <c r="F71" s="510"/>
      <c r="G71" s="143"/>
      <c r="H71" s="511"/>
      <c r="I71" s="733"/>
      <c r="J71" s="773"/>
    </row>
    <row r="72" spans="1:10" ht="16.5" customHeight="1">
      <c r="A72" s="351">
        <v>4</v>
      </c>
      <c r="B72" s="54" t="s">
        <v>354</v>
      </c>
      <c r="C72" s="190">
        <v>173900</v>
      </c>
      <c r="D72" s="532">
        <f>IF(ISERROR(VLOOKUP(C72,'손익(신용)'!$B$5:$C$1005,2,0)),0,VLOOKUP(C72,'손익(신용)'!$B$5:$C$1005,2,0))+IF(ISERROR(VLOOKUP(C72,'손익(신용)'!$E$5:$F$1005,2,0)),0,VLOOKUP(C72,'손익(신용)'!$E$5:$F$1005,2,0))</f>
        <v>1615</v>
      </c>
      <c r="E72" s="528">
        <f>IF(ISERROR(VLOOKUP(C72,'손익(신용전기)'!$B$5:$C$1005,2,0)),0,VLOOKUP(C72,'손익(신용전기)'!$B$5:$C$1005,2,0))+IF(ISERROR(VLOOKUP(C72,'손익(신용전기)'!$E$5:$F$1005,2,0)),0,VLOOKUP(C72,'손익(신용전기)'!$E$5:$F$1005,2,0))</f>
        <v>738</v>
      </c>
      <c r="F72" s="510"/>
      <c r="G72" s="143"/>
      <c r="H72" s="511"/>
      <c r="I72" s="733"/>
      <c r="J72" s="773"/>
    </row>
    <row r="73" spans="1:10" ht="16.5" customHeight="1">
      <c r="A73" s="358">
        <v>5</v>
      </c>
      <c r="B73" s="58" t="s">
        <v>194</v>
      </c>
      <c r="C73" s="280">
        <v>173700</v>
      </c>
      <c r="D73" s="656">
        <f>IF(ISERROR(VLOOKUP(C73,'손익(신용)'!$B$5:$C$1005,2,0)),0,VLOOKUP(C73,'손익(신용)'!$B$5:$C$1005,2,0))+IF(ISERROR(VLOOKUP(C73,'손익(신용)'!$E$5:$F$1005,2,0)),0,VLOOKUP(C73,'손익(신용)'!$E$5:$F$1005,2,0))-IF(ISERROR(VLOOKUP(159902,'손익(신용)'!$B$5:$C$1005,2,0)),0,VLOOKUP(159902,'손익(신용)'!$B$5:$C$1005,2,0))-IF(ISERROR(VLOOKUP(159902,'손익(신용)'!$E$5:$F$1005,2,0)),0,VLOOKUP(159902,'손익(신용)'!$E$5:$F$1005,2,0))</f>
        <v>32951</v>
      </c>
      <c r="E73" s="657">
        <f>IF(ISERROR(VLOOKUP(C73,'손익(신용전기)'!$B$5:$C$1005,2,0)),0,VLOOKUP(C73,'손익(신용전기)'!$B$5:$C$1005,2,0))+IF(ISERROR(VLOOKUP(C73,'손익(신용전기)'!$E$5:$F$1005,2,0)),0,VLOOKUP(C73,'손익(신용전기)'!$E$5:$F$1005,2,0))-IF(ISERROR(VLOOKUP(159902,'손익(신용전기)'!$B$5:$C$1005,2,0)),0,VLOOKUP(159902,'손익(신용전기)'!$B$5:$C$1005,2,0))-IF(ISERROR(VLOOKUP(159902,'손익(신용전기)'!$E$5:$F$1005,2,0)),0,VLOOKUP(159902,'손익(신용전기)'!$E$5:$F$1005,2,0))</f>
        <v>18063</v>
      </c>
      <c r="F73" s="512"/>
      <c r="G73" s="513"/>
      <c r="H73" s="514"/>
      <c r="I73" s="743"/>
      <c r="J73" s="766"/>
    </row>
    <row r="74" spans="1:10" ht="16.5" customHeight="1">
      <c r="A74" s="351">
        <v>6</v>
      </c>
      <c r="B74" s="54" t="s">
        <v>182</v>
      </c>
      <c r="C74" s="281">
        <v>173800</v>
      </c>
      <c r="D74" s="532">
        <f>IF(ISERROR(VLOOKUP(C74,'손익(신용)'!$B$5:$C$1005,2,0)),0,VLOOKUP(C74,'손익(신용)'!$B$5:$C$1005,2,0))+IF(ISERROR(VLOOKUP(C74,'손익(신용)'!$E$5:$F$1005,2,0)),0,VLOOKUP(C74,'손익(신용)'!$E$5:$F$1005,2,0))-IF(ISERROR(VLOOKUP(159300,'손익(신용)'!$B$5:$C$1005,2,0)),0,VLOOKUP(159300,'손익(신용)'!$B$5:$C$1005,2,0))-IF(ISERROR(VLOOKUP(159300,'손익(신용)'!$E$5:$F$1005,2,0)),0,VLOOKUP(159300,'손익(신용)'!$E$5:$F$1005,2,0))</f>
        <v>64582</v>
      </c>
      <c r="E74" s="528">
        <f>IF(ISERROR(VLOOKUP(C74,'손익(신용전기)'!$B$5:$C$1005,2,0)),0,VLOOKUP(C74,'손익(신용전기)'!$B$5:$C$1005,2,0))+IF(ISERROR(VLOOKUP(C74,'손익(신용전기)'!$E$5:$F$1005,2,0)),0,VLOOKUP(C74,'손익(신용전기)'!$E$5:$F$1005,2,0))-IF(ISERROR(VLOOKUP(159300,'손익(신용전기)'!$B$5:$C$1005,2,0)),0,VLOOKUP(159300,'손익(신용전기)'!$B$5:$C$1005,2,0))-IF(ISERROR(VLOOKUP(159300,'손익(신용전기)'!$E$5:$F$1005,2,0)),0,VLOOKUP(159300,'손익(신용전기)'!$E$5:$F$1005,2,0))</f>
        <v>54925</v>
      </c>
      <c r="F74" s="202" t="s">
        <v>191</v>
      </c>
      <c r="G74" s="8" t="s">
        <v>192</v>
      </c>
      <c r="H74" s="201"/>
      <c r="I74" s="770"/>
      <c r="J74" s="771"/>
    </row>
    <row r="75" spans="1:10" ht="16.5" customHeight="1">
      <c r="A75" s="351">
        <v>7</v>
      </c>
      <c r="B75" s="84" t="s">
        <v>104</v>
      </c>
      <c r="C75" s="281">
        <v>174800</v>
      </c>
      <c r="D75" s="532">
        <f>IF(ISERROR(VLOOKUP(C75,'손익(신용)'!$B$5:$C$1005,2,0)),0,VLOOKUP(C75,'손익(신용)'!$B$5:$C$1005,2,0))+IF(ISERROR(VLOOKUP(C75,'손익(신용)'!$E$5:$F$1005,2,0)),0,VLOOKUP(C75,'손익(신용)'!$E$5:$F$1005,2,0))-IF(ISERROR(VLOOKUP(159500,'손익(신용)'!$B$5:$C$1005,2,0)),0,VLOOKUP(159500,'손익(신용)'!$B$5:$C$1005,2,0))-IF(ISERROR(VLOOKUP(159500,'손익(신용)'!$E$5:$F$1005,2,0)),0,VLOOKUP(159500,'손익(신용)'!$E$5:$F$1005,2,0))</f>
        <v>63425</v>
      </c>
      <c r="E75" s="528">
        <f>IF(ISERROR(VLOOKUP(C75,'손익(신용전기)'!$B$5:$C$1005,2,0)),0,VLOOKUP(C75,'손익(신용전기)'!$B$5:$C$1005,2,0))+IF(ISERROR(VLOOKUP(C75,'손익(신용전기)'!$E$5:$F$1005,2,0)),0,VLOOKUP(C75,'손익(신용전기)'!$E$5:$F$1005,2,0))-IF(ISERROR(VLOOKUP(159500,'손익(신용전기)'!$B$5:$C$1005,2,0)),0,VLOOKUP(159500,'손익(신용전기)'!$B$5:$C$1005,2,0))-IF(ISERROR(VLOOKUP(159500,'손익(신용전기)'!$E$5:$F$1005,2,0)),0,VLOOKUP(159500,'손익(신용전기)'!$E$5:$F$1005,2,0))</f>
        <v>57331</v>
      </c>
      <c r="F75" s="307"/>
      <c r="G75" s="203" t="s">
        <v>193</v>
      </c>
      <c r="H75" s="204"/>
      <c r="I75" s="774"/>
      <c r="J75" s="775"/>
    </row>
    <row r="76" spans="1:10" ht="16.5" customHeight="1" thickBot="1">
      <c r="A76" s="359">
        <v>8</v>
      </c>
      <c r="B76" s="329" t="s">
        <v>105</v>
      </c>
      <c r="C76" s="360">
        <v>174900</v>
      </c>
      <c r="D76" s="754">
        <f>IF(ISERROR(VLOOKUP(C76,'손익(신용)'!$B$5:$C$1005,2,0)),0,VLOOKUP(C76,'손익(신용)'!$B$5:$C$1005,2,0))+IF(ISERROR(VLOOKUP(C76,'손익(신용)'!$E$5:$F$1005,2,0)),0,VLOOKUP(C76,'손익(신용)'!$E$5:$F$1005,2,0))</f>
        <v>0</v>
      </c>
      <c r="E76" s="755">
        <f>IF(ISERROR(VLOOKUP(C76,'손익(신용전기)'!$B$5:$C$1005,2,0)),0,VLOOKUP(C76,'손익(신용전기)'!$B$5:$C$1005,2,0))+IF(ISERROR(VLOOKUP(C76,'손익(신용전기)'!$E$5:$F$1005,2,0)),0,VLOOKUP(C76,'손익(신용전기)'!$E$5:$F$1005,2,0))</f>
        <v>0</v>
      </c>
      <c r="F76" s="342"/>
      <c r="G76" s="343" t="s">
        <v>195</v>
      </c>
      <c r="H76" s="361"/>
      <c r="I76" s="776"/>
      <c r="J76" s="777"/>
    </row>
  </sheetData>
  <mergeCells count="5">
    <mergeCell ref="A1:J1"/>
    <mergeCell ref="A2:J2"/>
    <mergeCell ref="A3:J3"/>
    <mergeCell ref="A5:B6"/>
    <mergeCell ref="F5:G6"/>
  </mergeCells>
  <phoneticPr fontId="2" type="noConversion"/>
  <pageMargins left="0.48" right="0.43307086614173229" top="0.61" bottom="0.5" header="0.38" footer="0.42"/>
  <pageSetup paperSize="9" scale="59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>
    <tabColor indexed="10"/>
    <pageSetUpPr fitToPage="1"/>
  </sheetPr>
  <dimension ref="A1:N74"/>
  <sheetViews>
    <sheetView showGridLines="0" showZeros="0" view="pageBreakPreview" zoomScale="115" zoomScaleNormal="100" zoomScaleSheetLayoutView="115" workbookViewId="0">
      <pane xSplit="3" ySplit="6" topLeftCell="D28" activePane="bottomRight" state="frozen"/>
      <selection activeCell="P10" sqref="P10:V10"/>
      <selection pane="topRight" activeCell="P10" sqref="P10:V10"/>
      <selection pane="bottomLeft" activeCell="P10" sqref="P10:V10"/>
      <selection pane="bottomRight" activeCell="I74" sqref="I74"/>
    </sheetView>
  </sheetViews>
  <sheetFormatPr defaultRowHeight="18" customHeight="1"/>
  <cols>
    <col min="1" max="1" width="4.33203125" style="4" customWidth="1"/>
    <col min="2" max="2" width="32.5" style="4" customWidth="1"/>
    <col min="3" max="3" width="9.5" style="206" hidden="1" customWidth="1"/>
    <col min="4" max="5" width="20.83203125" style="4" customWidth="1"/>
    <col min="6" max="6" width="5.1640625" style="4" customWidth="1"/>
    <col min="7" max="7" width="35" style="4" customWidth="1"/>
    <col min="8" max="8" width="10" style="206" hidden="1" customWidth="1"/>
    <col min="9" max="10" width="20.83203125" style="4" customWidth="1"/>
    <col min="11" max="13" width="9.33203125" style="4"/>
    <col min="14" max="14" width="18.33203125" style="4" customWidth="1"/>
    <col min="15" max="16384" width="9.33203125" style="4"/>
  </cols>
  <sheetData>
    <row r="1" spans="1:14" ht="34.5" customHeight="1">
      <c r="A1" s="917" t="s">
        <v>1014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4" ht="15.75" customHeight="1">
      <c r="A2" s="910" t="str">
        <f>"제( "&amp;자료입력!F13&amp;" )기"&amp;" 2014년 1월 1일 ~ "&amp;YEAR(자료입력!C13)&amp;"년 "&amp;MONTH(자료입력!C13)&amp;"월 "&amp;DAY(자료입력!C13)&amp;"일 까지"</f>
        <v>제( 49 )기 2014년 1월 1일 ~ 2014년 6월 30일 까지</v>
      </c>
      <c r="B2" s="910"/>
      <c r="C2" s="910"/>
      <c r="D2" s="910"/>
      <c r="E2" s="910"/>
      <c r="F2" s="910"/>
      <c r="G2" s="910"/>
      <c r="H2" s="910"/>
      <c r="I2" s="910"/>
      <c r="J2" s="910"/>
    </row>
    <row r="3" spans="1:14" ht="13.5" customHeight="1">
      <c r="A3" s="910" t="str">
        <f>"제( "&amp;자료입력!F15&amp;" )기 "&amp;"2013년 1월 1일 ~ "&amp;YEAR(자료입력!C15)&amp;"년 "&amp;MONTH(자료입력!C15)&amp;"월 "&amp;DAY(자료입력!C15)&amp;"일 까지"</f>
        <v>제( 48 )기 2013년 1월 1일 ~ 2013년 6월 30일 까지</v>
      </c>
      <c r="B3" s="910"/>
      <c r="C3" s="910"/>
      <c r="D3" s="910"/>
      <c r="E3" s="910"/>
      <c r="F3" s="910"/>
      <c r="G3" s="910"/>
      <c r="H3" s="910"/>
      <c r="I3" s="910"/>
      <c r="J3" s="910"/>
    </row>
    <row r="4" spans="1:14" ht="18" customHeight="1" thickBot="1">
      <c r="A4" s="31" t="s">
        <v>196</v>
      </c>
      <c r="J4" s="222" t="s">
        <v>10</v>
      </c>
    </row>
    <row r="5" spans="1:14" ht="17.649999999999999" customHeight="1">
      <c r="A5" s="922" t="s">
        <v>144</v>
      </c>
      <c r="B5" s="923"/>
      <c r="C5" s="330"/>
      <c r="D5" s="330" t="str">
        <f>'1.통합(FP)'!C6</f>
        <v>제 49 (당)기</v>
      </c>
      <c r="E5" s="331" t="str">
        <f>'1.통합(FP)'!D6</f>
        <v>제 48 (전)기</v>
      </c>
      <c r="F5" s="912" t="s">
        <v>144</v>
      </c>
      <c r="G5" s="923"/>
      <c r="H5" s="330"/>
      <c r="I5" s="330" t="str">
        <f>D5</f>
        <v>제 49 (당)기</v>
      </c>
      <c r="J5" s="332" t="str">
        <f>E5</f>
        <v>제 48 (전)기</v>
      </c>
    </row>
    <row r="6" spans="1:14" ht="17.649999999999999" customHeight="1">
      <c r="A6" s="920"/>
      <c r="B6" s="921"/>
      <c r="C6" s="51"/>
      <c r="D6" s="51" t="s">
        <v>654</v>
      </c>
      <c r="E6" s="319" t="s">
        <v>654</v>
      </c>
      <c r="F6" s="906"/>
      <c r="G6" s="921"/>
      <c r="H6" s="51"/>
      <c r="I6" s="51" t="s">
        <v>654</v>
      </c>
      <c r="J6" s="333" t="s">
        <v>654</v>
      </c>
    </row>
    <row r="7" spans="1:14" ht="17.649999999999999" customHeight="1">
      <c r="A7" s="334" t="s">
        <v>420</v>
      </c>
      <c r="B7" s="1" t="s">
        <v>781</v>
      </c>
      <c r="C7" s="207"/>
      <c r="D7" s="523">
        <f>SUM(D8:D18)</f>
        <v>16836011</v>
      </c>
      <c r="E7" s="524">
        <f>SUM(E8:E18)</f>
        <v>18381233</v>
      </c>
      <c r="F7" s="317">
        <v>21</v>
      </c>
      <c r="G7" s="84" t="s">
        <v>198</v>
      </c>
      <c r="H7" s="208">
        <v>261000</v>
      </c>
      <c r="I7" s="647">
        <f>IF(ISERROR(VLOOKUP(H7,'손익(일반)'!$B$5:$C$1005,2,0)),0,VLOOKUP(H7,'손익(일반)'!$B$5:$C$1005,2,0))+IF(ISERROR(VLOOKUP(H7,'손익(일반)'!$E$5:$F$1005,2,0)),0,VLOOKUP(H7,'손익(일반)'!$E$5:$F$1005,2,0))</f>
        <v>0</v>
      </c>
      <c r="J7" s="666">
        <f>IF(ISERROR(VLOOKUP(H7,'손익(일반전기)'!$B$5:$C$1005,2,0)),0,VLOOKUP(H7,'손익(일반전기)'!$B$5:$C$1005,2,0))+IF(ISERROR(VLOOKUP(H7,'손익(일반전기)'!$E$5:$F$1005,2,0)),0,VLOOKUP(H7,'손익(일반전기)'!$E$5:$F$1005,2,0))</f>
        <v>0</v>
      </c>
    </row>
    <row r="8" spans="1:14" ht="17.649999999999999" customHeight="1">
      <c r="A8" s="335">
        <v>1</v>
      </c>
      <c r="B8" s="186" t="s">
        <v>744</v>
      </c>
      <c r="C8" s="209"/>
      <c r="D8" s="741">
        <f>IF(ISERROR(VLOOKUP(250100,'손익(일반)'!$B$5:$C$1005,2,0)),0,VLOOKUP(250100,'손익(일반)'!$B$5:$C$1005,2,0))+IF(ISERROR(VLOOKUP(250100,'손익(일반)'!$E$5:$F$1005,2,0)),0,VLOOKUP(250100,'손익(일반)'!$E$5:$F$1005,2,0))-(IF(ISERROR(VLOOKUP(273101,'손익(일반)'!$B$5:$C$1005,2,0)),0,VLOOKUP(273101,'손익(일반)'!$B$5:$C$1005,2,0))+IF(ISERROR(VLOOKUP(273101,'손익(일반)'!$E$5:$F$1005,2,0)),0,VLOOKUP(273101,'손익(일반)'!$E$5:$F$1005,2,0)))-(IF(ISERROR(VLOOKUP(273201,'손익(일반)'!$B$5:$C$1005,2,0)),0,VLOOKUP(273201,'손익(일반)'!$B$5:$C$1005,2,0))+IF(ISERROR(VLOOKUP(273201,'손익(일반)'!$E$5:$F$1005,2,0)),0,VLOOKUP(273201,'손익(일반)'!$E$5:$F$1005,2,0)))</f>
        <v>16292434</v>
      </c>
      <c r="E8" s="742">
        <f>IF(ISERROR(VLOOKUP(250100,'손익(일반전기)'!$B$5:$C$1005,2,0)),0,VLOOKUP(250100,'손익(일반전기)'!$B$5:$C$1005,2,0))+IF(ISERROR(VLOOKUP(250100,'손익(일반전기)'!$E$5:$F$1005,2,0)),0,VLOOKUP(250100,'손익(일반전기)'!$E$5:$F$1005,2,0))-(IF(ISERROR(VLOOKUP(273101,'손익(일반전기)'!$B$5:$C$1005,2,0)),0,VLOOKUP(273101,'손익(일반전기)'!$B$5:$C$1005,2,0))+IF(ISERROR(VLOOKUP(273101,'손익(일반전기)'!$E$5:$F$1005,2,0)),0,VLOOKUP(273101,'손익(일반전기)'!$E$5:$F$1005,2,0)))-(IF(ISERROR(VLOOKUP(273201,'손익(일반전기)'!$B$5:$C$1005,2,0)),0,VLOOKUP(273201,'손익(일반전기)'!$B$5:$C$1005,2,0))+IF(ISERROR(VLOOKUP(273201,'손익(일반전기)'!$E$5:$F$1005,2,0)),0,VLOOKUP(273201,'손익(일반전기)'!$E$5:$F$1005,2,0)))</f>
        <v>17774498</v>
      </c>
      <c r="F8" s="317">
        <v>22</v>
      </c>
      <c r="G8" s="54" t="s">
        <v>199</v>
      </c>
      <c r="H8" s="210">
        <v>261100</v>
      </c>
      <c r="I8" s="647">
        <f>IF(ISERROR(VLOOKUP(H8,'손익(일반)'!$B$5:$C$1005,2,0)),0,VLOOKUP(H8,'손익(일반)'!$B$5:$C$1005,2,0))+IF(ISERROR(VLOOKUP(H8,'손익(일반)'!$E$5:$F$1005,2,0)),0,VLOOKUP(H8,'손익(일반)'!$E$5:$F$1005,2,0))</f>
        <v>0</v>
      </c>
      <c r="J8" s="666">
        <f>IF(ISERROR(VLOOKUP(H8,'손익(일반전기)'!$B$5:$C$1005,2,0)),0,VLOOKUP(H8,'손익(일반전기)'!$B$5:$C$1005,2,0))+IF(ISERROR(VLOOKUP(H8,'손익(일반전기)'!$E$5:$F$1005,2,0)),0,VLOOKUP(H8,'손익(일반전기)'!$E$5:$F$1005,2,0))</f>
        <v>0</v>
      </c>
    </row>
    <row r="9" spans="1:14" ht="17.649999999999999" customHeight="1">
      <c r="A9" s="336">
        <v>2</v>
      </c>
      <c r="B9" s="84" t="s">
        <v>362</v>
      </c>
      <c r="C9" s="209"/>
      <c r="D9" s="647">
        <f>IF(ISERROR(VLOOKUP(250500,'손익(일반)'!$B$5:$C$1005,2,0)),0,VLOOKUP(250500,'손익(일반)'!$B$5:$C$1005,2,0))+IF(ISERROR(VLOOKUP(250500,'손익(일반)'!$E$5:$F$1005,2,0)),0,VLOOKUP(250500,'손익(일반)'!$E$5:$F$1005,2,0))-(IF(ISERROR(VLOOKUP(273112,'손익(일반)'!$B$5:$C$1005,2,0)),0,VLOOKUP(273112,'손익(일반)'!$B$5:$C$1005,2,0))+IF(ISERROR(VLOOKUP(273112,'손익(일반)'!$E$5:$F$1005,2,0)),0,VLOOKUP(273112,'손익(일반)'!$E$5:$F$1005,2,0)))-(IF(ISERROR(VLOOKUP(273212,'손익(일반)'!$B$5:$C$1005,2,0)),0,VLOOKUP(273212,'손익(일반)'!$B$5:$C$1005,2,0))+IF(ISERROR(VLOOKUP(273212,'손익(일반)'!$E$5:$F$1005,2,0)),0,VLOOKUP(273212,'손익(일반)'!$E$5:$F$1005,2,0)))</f>
        <v>195008</v>
      </c>
      <c r="E9" s="648">
        <f>IF(ISERROR(VLOOKUP(250500,'손익(일반전기)'!$B$5:$C$1005,2,0)),0,VLOOKUP(250500,'손익(일반전기)'!$B$5:$C$1005,2,0))+IF(ISERROR(VLOOKUP(250500,'손익(일반전기)'!$E$5:$F$1005,2,0)),0,VLOOKUP(250500,'손익(일반전기)'!$E$5:$F$1005,2,0))-(IF(ISERROR(VLOOKUP(273112,'손익(일반전기)'!$B$5:$C$1005,2,0)),0,VLOOKUP(273112,'손익(일반전기)'!$B$5:$C$1005,2,0))+IF(ISERROR(VLOOKUP(273112,'손익(일반전기)'!$E$5:$F$1005,2,0)),0,VLOOKUP(273112,'손익(일반전기)'!$E$5:$F$1005,2,0)))-(IF(ISERROR(VLOOKUP(273212,'손익(일반전기)'!$B$5:$C$1005,2,0)),0,VLOOKUP(273212,'손익(일반전기)'!$B$5:$C$1005,2,0))+IF(ISERROR(VLOOKUP(273212,'손익(일반전기)'!$E$5:$F$1005,2,0)),0,VLOOKUP(273212,'손익(일반전기)'!$E$5:$F$1005,2,0)))</f>
        <v>189302</v>
      </c>
      <c r="F9" s="317">
        <v>23</v>
      </c>
      <c r="G9" s="84" t="s">
        <v>1001</v>
      </c>
      <c r="H9" s="208">
        <v>261200</v>
      </c>
      <c r="I9" s="647">
        <f>IF(ISERROR(VLOOKUP(H9,'손익(일반)'!$B$5:$C$1005,2,0)),0,VLOOKUP(H9,'손익(일반)'!$B$5:$C$1005,2,0))+IF(ISERROR(VLOOKUP(H9,'손익(일반)'!$E$5:$F$1005,2,0)),0,VLOOKUP(H9,'손익(일반)'!$E$5:$F$1005,2,0))</f>
        <v>0</v>
      </c>
      <c r="J9" s="666">
        <f>IF(ISERROR(VLOOKUP(H9,'손익(일반전기)'!$B$5:$C$1005,2,0)),0,VLOOKUP(H9,'손익(일반전기)'!$B$5:$C$1005,2,0))+IF(ISERROR(VLOOKUP(H9,'손익(일반전기)'!$E$5:$F$1005,2,0)),0,VLOOKUP(H9,'손익(일반전기)'!$E$5:$F$1005,2,0))</f>
        <v>259</v>
      </c>
    </row>
    <row r="10" spans="1:14" ht="17.649999999999999" customHeight="1">
      <c r="A10" s="336">
        <v>3</v>
      </c>
      <c r="B10" s="84" t="s">
        <v>746</v>
      </c>
      <c r="C10" s="209"/>
      <c r="D10" s="664">
        <f>IF(ISERROR(VLOOKUP(250600,'손익(일반)'!$B$5:$C$1005,2,0)),0,VLOOKUP(250600,'손익(일반)'!$B$5:$C$1005,2,0))+IF(ISERROR(VLOOKUP(250600,'손익(일반)'!$E$5:$F$1005,2,0)),0,VLOOKUP(250600,'손익(일반)'!$E$5:$F$1005,2,0))-(IF(ISERROR(VLOOKUP(273111,'손익(일반)'!$B$5:$C$1005,2,0)),0,VLOOKUP(273111,'손익(일반)'!$B$5:$C$1005,2,0))+IF(ISERROR(VLOOKUP(273111,'손익(일반)'!$E$5:$F$1005,2,0)),0,VLOOKUP(273111,'손익(일반)'!$E$5:$F$1005,2,0)))-(IF(ISERROR(VLOOKUP(273211,'손익(일반)'!$B$5:$C$1005,2,0)),0,VLOOKUP(273211,'손익(일반)'!$B$5:$C$1005,2,0))+IF(ISERROR(VLOOKUP(273211,'손익(일반)'!$E$5:$F$1005,2,0)),0,VLOOKUP(273211,'손익(일반)'!$E$5:$F$1005,2,0)))</f>
        <v>0</v>
      </c>
      <c r="E10" s="648">
        <f>IF(ISERROR(VLOOKUP(250600,'손익(일반전기)'!$B$5:$C$1005,2,0)),0,VLOOKUP(250600,'손익(일반전기)'!$B$5:$C$1005,2,0))+IF(ISERROR(VLOOKUP(250600,'손익(일반전기)'!$E$5:$F$1005,2,0)),0,VLOOKUP(250600,'손익(일반전기)'!$E$5:$F$1005,2,0))-(IF(ISERROR(VLOOKUP(273111,'손익(일반전기)'!$B$5:$C$1005,2,0)),0,VLOOKUP(273111,'손익(일반전기)'!$B$5:$C$1005,2,0))+IF(ISERROR(VLOOKUP(273111,'손익(일반전기)'!$E$5:$F$1005,2,0)),0,VLOOKUP(273111,'손익(일반전기)'!$E$5:$F$1005,2,0)))-(IF(ISERROR(VLOOKUP(273211,'손익(일반전기)'!$B$5:$C$1005,2,0)),0,VLOOKUP(273211,'손익(일반전기)'!$B$5:$C$1005,2,0))+IF(ISERROR(VLOOKUP(273211,'손익(일반전기)'!$E$5:$F$1005,2,0)),0,VLOOKUP(273211,'손익(일반전기)'!$E$5:$F$1005,2,0)))</f>
        <v>0</v>
      </c>
      <c r="F10" s="317">
        <v>24</v>
      </c>
      <c r="G10" s="84" t="s">
        <v>200</v>
      </c>
      <c r="H10" s="208">
        <v>261400</v>
      </c>
      <c r="I10" s="647">
        <f>IF(ISERROR(VLOOKUP(H10,'손익(일반)'!$B$5:$C$1005,2,0)),0,VLOOKUP(H10,'손익(일반)'!$B$5:$C$1005,2,0))+IF(ISERROR(VLOOKUP(H10,'손익(일반)'!$E$5:$F$1005,2,0)),0,VLOOKUP(H10,'손익(일반)'!$E$5:$F$1005,2,0))</f>
        <v>0</v>
      </c>
      <c r="J10" s="666">
        <f>IF(ISERROR(VLOOKUP(H10,'손익(일반전기)'!$B$5:$C$1005,2,0)),0,VLOOKUP(H10,'손익(일반전기)'!$B$5:$C$1005,2,0))+IF(ISERROR(VLOOKUP(H10,'손익(일반전기)'!$E$5:$F$1005,2,0)),0,VLOOKUP(H10,'손익(일반전기)'!$E$5:$F$1005,2,0))</f>
        <v>0</v>
      </c>
    </row>
    <row r="11" spans="1:14" ht="17.649999999999999" customHeight="1">
      <c r="A11" s="336">
        <v>4</v>
      </c>
      <c r="B11" s="84" t="s">
        <v>748</v>
      </c>
      <c r="C11" s="208">
        <v>250700</v>
      </c>
      <c r="D11" s="647">
        <f>IF(ISERROR(VLOOKUP(C11,'손익(일반)'!$B$5:$C$1005,2,0)),0,VLOOKUP(C11,'손익(일반)'!$B$5:$C$1005,2,0))+IF(ISERROR(VLOOKUP(C11,'손익(일반)'!$E$5:$F$1005,2,0)),0,VLOOKUP(C11,'손익(일반)'!$E$5:$F$1005,2,0))</f>
        <v>150547</v>
      </c>
      <c r="E11" s="648">
        <f>IF(ISERROR(VLOOKUP(C11,'손익(일반전기)'!$B$5:$C$1005,2,0)),0,VLOOKUP(C11,'손익(일반전기)'!$B$5:$C$1005,2,0))+IF(ISERROR(VLOOKUP(C11,'손익(일반전기)'!$E$5:$F$1005,2,0)),0,VLOOKUP(C11,'손익(일반전기)'!$E$5:$F$1005,2,0))</f>
        <v>166755</v>
      </c>
      <c r="F11" s="317">
        <v>25</v>
      </c>
      <c r="G11" s="84" t="s">
        <v>201</v>
      </c>
      <c r="H11" s="208">
        <v>261500</v>
      </c>
      <c r="I11" s="647">
        <f>IF(ISERROR(VLOOKUP(H11,'손익(일반)'!$B$5:$C$1005,2,0)),0,VLOOKUP(H11,'손익(일반)'!$B$5:$C$1005,2,0))+IF(ISERROR(VLOOKUP(H11,'손익(일반)'!$E$5:$F$1005,2,0)),0,VLOOKUP(H11,'손익(일반)'!$E$5:$F$1005,2,0))</f>
        <v>0</v>
      </c>
      <c r="J11" s="666">
        <f>IF(ISERROR(VLOOKUP(H11,'손익(일반전기)'!$B$5:$C$1005,2,0)),0,VLOOKUP(H11,'손익(일반전기)'!$B$5:$C$1005,2,0))+IF(ISERROR(VLOOKUP(H11,'손익(일반전기)'!$E$5:$F$1005,2,0)),0,VLOOKUP(H11,'손익(일반전기)'!$E$5:$F$1005,2,0))</f>
        <v>0</v>
      </c>
    </row>
    <row r="12" spans="1:14" ht="17.649999999999999" customHeight="1">
      <c r="A12" s="336">
        <v>5</v>
      </c>
      <c r="B12" s="84" t="s">
        <v>749</v>
      </c>
      <c r="C12" s="208">
        <v>250800</v>
      </c>
      <c r="D12" s="647">
        <f>IF(ISERROR(VLOOKUP(C12,'손익(일반)'!$B$5:$C$1005,2,0)),0,VLOOKUP(C12,'손익(일반)'!$B$5:$C$1005,2,0))+IF(ISERROR(VLOOKUP(C12,'손익(일반)'!$E$5:$F$1005,2,0)),0,VLOOKUP(C12,'손익(일반)'!$E$5:$F$1005,2,0))</f>
        <v>19746</v>
      </c>
      <c r="E12" s="648">
        <f>IF(ISERROR(VLOOKUP(C12,'손익(일반전기)'!$B$5:$C$1005,2,0)),0,VLOOKUP(C12,'손익(일반전기)'!$B$5:$C$1005,2,0))+IF(ISERROR(VLOOKUP(C12,'손익(일반전기)'!$E$5:$F$1005,2,0)),0,VLOOKUP(C12,'손익(일반전기)'!$E$5:$F$1005,2,0))</f>
        <v>17254</v>
      </c>
      <c r="F12" s="317">
        <v>26</v>
      </c>
      <c r="G12" s="54" t="s">
        <v>351</v>
      </c>
      <c r="H12" s="210">
        <v>261600</v>
      </c>
      <c r="I12" s="647">
        <f>IF(ISERROR(VLOOKUP(H12,'손익(일반)'!$B$5:$C$1005,2,0)),0,VLOOKUP(H12,'손익(일반)'!$B$5:$C$1005,2,0))+IF(ISERROR(VLOOKUP(H12,'손익(일반)'!$E$5:$F$1005,2,0)),0,VLOOKUP(H12,'손익(일반)'!$E$5:$F$1005,2,0))</f>
        <v>0</v>
      </c>
      <c r="J12" s="666">
        <f>IF(ISERROR(VLOOKUP(H12,'손익(일반전기)'!$B$5:$C$1005,2,0)),0,VLOOKUP(H12,'손익(일반전기)'!$B$5:$C$1005,2,0))+IF(ISERROR(VLOOKUP(H12,'손익(일반전기)'!$E$5:$F$1005,2,0)),0,VLOOKUP(H12,'손익(일반전기)'!$E$5:$F$1005,2,0))</f>
        <v>0</v>
      </c>
    </row>
    <row r="13" spans="1:14" ht="17.649999999999999" customHeight="1">
      <c r="A13" s="336">
        <v>6</v>
      </c>
      <c r="B13" s="84" t="s">
        <v>750</v>
      </c>
      <c r="C13" s="208">
        <v>250900</v>
      </c>
      <c r="D13" s="647">
        <f>IF(ISERROR(VLOOKUP(C13,'손익(일반)'!$B$5:$C$1005,2,0)),0,VLOOKUP(C13,'손익(일반)'!$B$5:$C$1005,2,0))+IF(ISERROR(VLOOKUP(C13,'손익(일반)'!$E$5:$F$1005,2,0)),0,VLOOKUP(C13,'손익(일반)'!$E$5:$F$1005,2,0))</f>
        <v>87247</v>
      </c>
      <c r="E13" s="648">
        <f>IF(ISERROR(VLOOKUP(C13,'손익(일반전기)'!$B$5:$C$1005,2,0)),0,VLOOKUP(C13,'손익(일반전기)'!$B$5:$C$1005,2,0))+IF(ISERROR(VLOOKUP(C13,'손익(일반전기)'!$E$5:$F$1005,2,0)),0,VLOOKUP(C13,'손익(일반전기)'!$E$5:$F$1005,2,0))</f>
        <v>121320</v>
      </c>
      <c r="F13" s="317">
        <v>27</v>
      </c>
      <c r="G13" s="84" t="s">
        <v>349</v>
      </c>
      <c r="H13" s="208">
        <v>261800</v>
      </c>
      <c r="I13" s="647">
        <f>IF(ISERROR(VLOOKUP(H13,'손익(일반)'!$B$5:$C$1005,2,0)),0,VLOOKUP(H13,'손익(일반)'!$B$5:$C$1005,2,0))+IF(ISERROR(VLOOKUP(H13,'손익(일반)'!$E$5:$F$1005,2,0)),0,VLOOKUP(H13,'손익(일반)'!$E$5:$F$1005,2,0))</f>
        <v>0</v>
      </c>
      <c r="J13" s="666">
        <f>IF(ISERROR(VLOOKUP(H13,'손익(일반전기)'!$B$5:$C$1005,2,0)),0,VLOOKUP(H13,'손익(일반전기)'!$B$5:$C$1005,2,0))+IF(ISERROR(VLOOKUP(H13,'손익(일반전기)'!$E$5:$F$1005,2,0)),0,VLOOKUP(H13,'손익(일반전기)'!$E$5:$F$1005,2,0))</f>
        <v>0</v>
      </c>
    </row>
    <row r="14" spans="1:14" ht="17.649999999999999" customHeight="1">
      <c r="A14" s="336">
        <v>7</v>
      </c>
      <c r="B14" s="84" t="s">
        <v>752</v>
      </c>
      <c r="C14" s="208">
        <v>251000</v>
      </c>
      <c r="D14" s="647">
        <f>IF(ISERROR(VLOOKUP(C14,'손익(일반)'!$B$5:$C$1005,2,0)),0,VLOOKUP(C14,'손익(일반)'!$B$5:$C$1005,2,0))+IF(ISERROR(VLOOKUP(C14,'손익(일반)'!$E$5:$F$1005,2,0)),0,VLOOKUP(C14,'손익(일반)'!$E$5:$F$1005,2,0))</f>
        <v>15896</v>
      </c>
      <c r="E14" s="648">
        <f>IF(ISERROR(VLOOKUP(C14,'손익(일반전기)'!$B$5:$C$1005,2,0)),0,VLOOKUP(C14,'손익(일반전기)'!$B$5:$C$1005,2,0))+IF(ISERROR(VLOOKUP(C14,'손익(일반전기)'!$E$5:$F$1005,2,0)),0,VLOOKUP(C14,'손익(일반전기)'!$E$5:$F$1005,2,0))</f>
        <v>22759</v>
      </c>
      <c r="F14" s="317">
        <v>28</v>
      </c>
      <c r="G14" s="84" t="s">
        <v>202</v>
      </c>
      <c r="H14" s="208">
        <v>265100</v>
      </c>
      <c r="I14" s="647">
        <f>IF(ISERROR(VLOOKUP(H14,'손익(일반)'!$B$5:$C$1005,2,0)),0,VLOOKUP(H14,'손익(일반)'!$B$5:$C$1005,2,0))+IF(ISERROR(VLOOKUP(H14,'손익(일반)'!$E$5:$F$1005,2,0)),0,VLOOKUP(H14,'손익(일반)'!$E$5:$F$1005,2,0))</f>
        <v>5869</v>
      </c>
      <c r="J14" s="666">
        <f>IF(ISERROR(VLOOKUP(H14,'손익(일반전기)'!$B$5:$C$1005,2,0)),0,VLOOKUP(H14,'손익(일반전기)'!$B$5:$C$1005,2,0))+IF(ISERROR(VLOOKUP(H14,'손익(일반전기)'!$E$5:$F$1005,2,0)),0,VLOOKUP(H14,'손익(일반전기)'!$E$5:$F$1005,2,0))</f>
        <v>6633</v>
      </c>
    </row>
    <row r="15" spans="1:14" ht="17.649999999999999" customHeight="1">
      <c r="A15" s="336">
        <v>8</v>
      </c>
      <c r="B15" s="84" t="s">
        <v>753</v>
      </c>
      <c r="C15" s="209"/>
      <c r="D15" s="647">
        <f>IF(ISERROR(VLOOKUP(251500,'손익(일반)'!$B$5:$C$1005,2,0)),0,VLOOKUP(251500,'손익(일반)'!$B$5:$C$1005,2,0))+IF(ISERROR(VLOOKUP(251500,'손익(일반)'!$E$5:$F$1005,2,0)),0,VLOOKUP(251500,'손익(일반)'!$E$5:$F$1005,2,0))-(IF(ISERROR(VLOOKUP(273121,'손익(일반)'!$B$5:$C$1005,2,0)),0,VLOOKUP(273121,'손익(일반)'!$B$5:$C$1005,2,0))+IF(ISERROR(VLOOKUP(273121,'손익(일반)'!$E$5:$F$1005,2,0)),0,VLOOKUP(273121,'손익(일반)'!$E$5:$F$1005,2,0)))-(IF(ISERROR(VLOOKUP(273231,'손익(일반)'!$B$5:$C$1005,2,0)),0,VLOOKUP(273231,'손익(일반)'!$B$5:$C$1005,2,0))+IF(ISERROR(VLOOKUP(273231,'손익(일반)'!$E$5:$F$1005,2,0)),0,VLOOKUP(273231,'손익(일반)'!$E$5:$F$1005,2,0)))</f>
        <v>45219</v>
      </c>
      <c r="E15" s="648">
        <f>IF(ISERROR(VLOOKUP(251500,'손익(일반전기)'!$B$5:$C$1005,2,0)),0,VLOOKUP(251500,'손익(일반전기)'!$B$5:$C$1005,2,0))+IF(ISERROR(VLOOKUP(251500,'손익(일반전기)'!$E$5:$F$1005,2,0)),0,VLOOKUP(251500,'손익(일반전기)'!$E$5:$F$1005,2,0))-(IF(ISERROR(VLOOKUP(273121,'손익(일반전기)'!$B$5:$C$1005,2,0)),0,VLOOKUP(273121,'손익(일반전기)'!$B$5:$C$1005,2,0))+IF(ISERROR(VLOOKUP(273121,'손익(일반전기)'!$E$5:$F$1005,2,0)),0,VLOOKUP(273121,'손익(일반전기)'!$E$5:$F$1005,2,0)))-(IF(ISERROR(VLOOKUP(273231,'손익(일반전기)'!$B$5:$C$1005,2,0)),0,VLOOKUP(273231,'손익(일반전기)'!$B$5:$C$1005,2,0))+IF(ISERROR(VLOOKUP(273231,'손익(일반전기)'!$E$5:$F$1005,2,0)),0,VLOOKUP(273231,'손익(일반전기)'!$E$5:$F$1005,2,0)))</f>
        <v>48910</v>
      </c>
      <c r="F15" s="317">
        <v>29</v>
      </c>
      <c r="G15" s="84" t="s">
        <v>203</v>
      </c>
      <c r="H15" s="208">
        <v>264000</v>
      </c>
      <c r="I15" s="647">
        <f>IF(ISERROR(VLOOKUP(H15,'손익(일반)'!$B$5:$C$1005,2,0)),0,VLOOKUP(H15,'손익(일반)'!$B$5:$C$1005,2,0))+IF(ISERROR(VLOOKUP(H15,'손익(일반)'!$E$5:$F$1005,2,0)),0,VLOOKUP(H15,'손익(일반)'!$E$5:$F$1005,2,0))</f>
        <v>2092981</v>
      </c>
      <c r="J15" s="666">
        <f>IF(ISERROR(VLOOKUP(H15,'손익(일반전기)'!$B$5:$C$1005,2,0)),0,VLOOKUP(H15,'손익(일반전기)'!$B$5:$C$1005,2,0))+IF(ISERROR(VLOOKUP(H15,'손익(일반전기)'!$E$5:$F$1005,2,0)),0,VLOOKUP(H15,'손익(일반전기)'!$E$5:$F$1005,2,0))</f>
        <v>1980574</v>
      </c>
      <c r="N15" s="219">
        <f>I15-I51</f>
        <v>126024</v>
      </c>
    </row>
    <row r="16" spans="1:14" ht="17.649999999999999" customHeight="1">
      <c r="A16" s="336">
        <v>9</v>
      </c>
      <c r="B16" s="84" t="s">
        <v>117</v>
      </c>
      <c r="C16" s="209"/>
      <c r="D16" s="647">
        <f>IF(ISERROR(VLOOKUP(252000,'손익(일반)'!$B$5:$C$1005,2,0)),0,VLOOKUP(252000,'손익(일반)'!$B$5:$C$1005,2,0))+IF(ISERROR(VLOOKUP(252000,'손익(일반)'!$E$5:$F$1005,2,0)),0,VLOOKUP(252000,'손익(일반)'!$E$5:$F$1005,2,0))-((IF(ISERROR(VLOOKUP(283600,'손익(일반)'!$B$5:$C$1005,2,0)),0,VLOOKUP(283600,'손익(일반)'!$B$5:$C$1005,2,0))+IF(ISERROR(VLOOKUP(283600,'손익(일반)'!$E$5:$F$1005,2,0)),0,VLOOKUP(283600,'손익(일반)'!$E$5:$F$1005,2,0)))-(IF(ISERROR(VLOOKUP(283609,'손익(일반)'!$B$5:$C$1005,2,0)),0,VLOOKUP(283609,'손익(일반)'!$B$5:$C$1005,2,0))+IF(ISERROR(VLOOKUP(283609,'손익(일반)'!$E$5:$F$1005,2,0)),0,VLOOKUP(283609,'손익(일반)'!$E$5:$F$1005,2,0)))-(IF(ISERROR(VLOOKUP(283610,'손익(일반)'!$B$5:$C$1005,2,0)),0,VLOOKUP(283610,'손익(일반)'!$B$5:$C$1005,2,0))+IF(ISERROR(VLOOKUP(283610,'손익(일반)'!$E$5:$F$1005,2,0)),0,VLOOKUP(283610,'손익(일반)'!$E$5:$F$1005,2,0))))</f>
        <v>29914</v>
      </c>
      <c r="E16" s="648">
        <f>IF(ISERROR(VLOOKUP(252000,'손익(일반전기)'!$B$5:$C$1005,2,0)),0,VLOOKUP(252000,'손익(일반전기)'!$B$5:$C$1005,2,0))+IF(ISERROR(VLOOKUP(252000,'손익(일반전기)'!$E$5:$F$1005,2,0)),0,VLOOKUP(252000,'손익(일반전기)'!$E$5:$F$1005,2,0))-((IF(ISERROR(VLOOKUP(283600,'손익(일반전기)'!$B$5:$C$1005,2,0)),0,VLOOKUP(283600,'손익(일반전기)'!$B$5:$C$1005,2,0))+IF(ISERROR(VLOOKUP(283600,'손익(일반전기)'!$E$5:$F$1005,2,0)),0,VLOOKUP(283600,'손익(일반전기)'!$E$5:$F$1005,2,0)))-(IF(ISERROR(VLOOKUP(283609,'손익(일반전기)'!$B$5:$C$1005,2,0)),0,VLOOKUP(283609,'손익(일반전기)'!$B$5:$C$1005,2,0))+IF(ISERROR(VLOOKUP(283609,'손익(일반전기)'!$E$5:$F$1005,2,0)),0,VLOOKUP(283609,'손익(일반전기)'!$E$5:$F$1005,2,0)))-(IF(ISERROR(VLOOKUP(283610,'손익(일반전기)'!$B$5:$C$1005,2,0)),0,VLOOKUP(283610,'손익(일반전기)'!$B$5:$C$1005,2,0))+IF(ISERROR(VLOOKUP(283610,'손익(일반전기)'!$E$5:$F$1005,2,0)),0,VLOOKUP(283610,'손익(일반전기)'!$E$5:$F$1005,2,0))))</f>
        <v>40435</v>
      </c>
      <c r="F16" s="317">
        <v>30</v>
      </c>
      <c r="G16" s="84" t="s">
        <v>350</v>
      </c>
      <c r="H16" s="208">
        <v>267100</v>
      </c>
      <c r="I16" s="647">
        <f>IF(ISERROR(VLOOKUP(H16,'손익(일반)'!$B$5:$C$1005,2,0)),0,VLOOKUP(H16,'손익(일반)'!$B$5:$C$1005,2,0))+IF(ISERROR(VLOOKUP(H16,'손익(일반)'!$E$5:$F$1005,2,0)),0,VLOOKUP(H16,'손익(일반)'!$E$5:$F$1005,2,0))</f>
        <v>0</v>
      </c>
      <c r="J16" s="666">
        <f>IF(ISERROR(VLOOKUP(H16,'손익(일반전기)'!$B$5:$C$1005,2,0)),0,VLOOKUP(H16,'손익(일반전기)'!$B$5:$C$1005,2,0))+IF(ISERROR(VLOOKUP(H16,'손익(일반전기)'!$E$5:$F$1005,2,0)),0,VLOOKUP(H16,'손익(일반전기)'!$E$5:$F$1005,2,0))</f>
        <v>0</v>
      </c>
    </row>
    <row r="17" spans="1:13" ht="17.649999999999999" customHeight="1">
      <c r="A17" s="336">
        <v>10</v>
      </c>
      <c r="B17" s="84" t="s">
        <v>759</v>
      </c>
      <c r="C17" s="209"/>
      <c r="D17" s="647">
        <f>IF(ISERROR(VLOOKUP(254000,'손익(일반)'!$B$5:$C$1005,2,0)),0,VLOOKUP(254000,'손익(일반)'!$B$5:$C$1005,2,0))+IF(ISERROR(VLOOKUP(254000,'손익(일반)'!$E$5:$F$1005,2,0)),0,VLOOKUP(254000,'손익(일반)'!$E$5:$F$1005,2,0))-(IF(ISERROR(VLOOKUP(283609,'손익(일반)'!$B$5:$C$1005,2,0)),0,VLOOKUP(283609,'손익(일반)'!$B$5:$C$1005,2,0))+IF(ISERROR(VLOOKUP(283609,'손익(일반)'!$E$5:$F$1005,2,0)),0,VLOOKUP(283609,'손익(일반)'!$E$5:$F$1005,2,0)))-(IF(ISERROR(VLOOKUP(283200,'손익(일반)'!$B$5:$C$1005,2,0)),0,VLOOKUP(283200,'손익(일반)'!$B$5:$C$1005,2,0))+IF(ISERROR(VLOOKUP(283200,'손익(일반)'!$E$5:$F$1005,2,0)),0,VLOOKUP(283200,'손익(일반)'!$E$5:$F$1005,2,0)))</f>
        <v>0</v>
      </c>
      <c r="E17" s="648">
        <f>IF(ISERROR(VLOOKUP(254000,'손익(일반전기)'!$B$5:$C$1005,2,0)),0,VLOOKUP(254000,'손익(일반전기)'!$B$5:$C$1005,2,0))+IF(ISERROR(VLOOKUP(254000,'손익(일반전기)'!$E$5:$F$1005,2,0)),0,VLOOKUP(254000,'손익(일반전기)'!$E$5:$F$1005,2,0))-(IF(ISERROR(VLOOKUP(283609,'손익(일반전기)'!$B$5:$C$1005,2,0)),0,VLOOKUP(283609,'손익(일반전기)'!$B$5:$C$1005,2,0))+IF(ISERROR(VLOOKUP(283609,'손익(일반전기)'!$E$5:$F$1005,2,0)),0,VLOOKUP(283609,'손익(일반전기)'!$E$5:$F$1005,2,0)))-(IF(ISERROR(VLOOKUP(283200,'손익(일반전기)'!$B$5:$C$1005,2,0)),0,VLOOKUP(283200,'손익(일반전기)'!$B$5:$C$1005,2,0))+IF(ISERROR(VLOOKUP(283200,'손익(일반전기)'!$E$5:$F$1005,2,0)),0,VLOOKUP(283200,'손익(일반전기)'!$E$5:$F$1005,2,0)))</f>
        <v>0</v>
      </c>
      <c r="F17" s="317">
        <v>31</v>
      </c>
      <c r="G17" s="84" t="s">
        <v>204</v>
      </c>
      <c r="H17" s="208">
        <v>267200</v>
      </c>
      <c r="I17" s="647">
        <f>IF(ISERROR(VLOOKUP(H17,'손익(일반)'!$B$5:$C$1005,2,0)),0,VLOOKUP(H17,'손익(일반)'!$B$5:$C$1005,2,0))+IF(ISERROR(VLOOKUP(H17,'손익(일반)'!$E$5:$F$1005,2,0)),0,VLOOKUP(H17,'손익(일반)'!$E$5:$F$1005,2,0))</f>
        <v>0</v>
      </c>
      <c r="J17" s="666">
        <f>IF(ISERROR(VLOOKUP(H17,'손익(일반전기)'!$B$5:$C$1005,2,0)),0,VLOOKUP(H17,'손익(일반전기)'!$B$5:$C$1005,2,0))+IF(ISERROR(VLOOKUP(H17,'손익(일반전기)'!$E$5:$F$1005,2,0)),0,VLOOKUP(H17,'손익(일반전기)'!$E$5:$F$1005,2,0))</f>
        <v>0</v>
      </c>
    </row>
    <row r="18" spans="1:13" ht="17.649999999999999" customHeight="1">
      <c r="A18" s="337">
        <v>11</v>
      </c>
      <c r="B18" s="189" t="s">
        <v>756</v>
      </c>
      <c r="C18" s="209"/>
      <c r="D18" s="647">
        <f>IF(ISERROR(VLOOKUP(255000,'손익(일반)'!$B$5:$C$1005,2,0)),0,VLOOKUP(255000,'손익(일반)'!$B$5:$C$1005,2,0))+IF(ISERROR(VLOOKUP(255000,'손익(일반)'!$E$5:$F$1005,2,0)),0,VLOOKUP(255000,'손익(일반)'!$E$5:$F$1005,2,0))-(IF(ISERROR(VLOOKUP(283610,'손익(일반)'!$B$5:$C$1005,2,0)),0,VLOOKUP(283610,'손익(일반)'!$B$5:$C$1005,2,0))+IF(ISERROR(VLOOKUP(283610,'손익(일반)'!$E$5:$F$1005,2,0)),0,VLOOKUP(283610,'손익(일반)'!$E$5:$F$1005,2,0)))</f>
        <v>0</v>
      </c>
      <c r="E18" s="744">
        <f>IF(ISERROR(VLOOKUP(255000,'손익(일반전기)'!$B$5:$C$1005,2,0)),0,VLOOKUP(255000,'손익(일반전기)'!$B$5:$C$1005,2,0))+IF(ISERROR(VLOOKUP(255000,'손익(일반전기)'!$E$5:$F$1005,2,0)),0,VLOOKUP(255000,'손익(일반전기)'!$E$5:$F$1005,2,0))-(IF(ISERROR(VLOOKUP(283610,'손익(일반전기)'!$B$5:$C$1005,2,0)),0,VLOOKUP(283610,'손익(일반전기)'!$B$5:$C$1005,2,0))+IF(ISERROR(VLOOKUP(283610,'손익(일반전기)'!$E$5:$F$1005,2,0)),0,VLOOKUP(283610,'손익(일반전기)'!$E$5:$F$1005,2,0)))</f>
        <v>0</v>
      </c>
      <c r="F18" s="317">
        <v>32</v>
      </c>
      <c r="G18" s="84" t="s">
        <v>205</v>
      </c>
      <c r="H18" s="208">
        <v>267300</v>
      </c>
      <c r="I18" s="647">
        <f>IF(ISERROR(VLOOKUP(H18,'손익(일반)'!$B$5:$C$1005,2,0)),0,VLOOKUP(H18,'손익(일반)'!$B$5:$C$1005,2,0))+IF(ISERROR(VLOOKUP(H18,'손익(일반)'!$E$5:$F$1005,2,0)),0,VLOOKUP(H18,'손익(일반)'!$E$5:$F$1005,2,0))</f>
        <v>0</v>
      </c>
      <c r="J18" s="666">
        <f>IF(ISERROR(VLOOKUP(H18,'손익(일반전기)'!$B$5:$C$1005,2,0)),0,VLOOKUP(H18,'손익(일반전기)'!$B$5:$C$1005,2,0))+IF(ISERROR(VLOOKUP(H18,'손익(일반전기)'!$E$5:$F$1005,2,0)),0,VLOOKUP(H18,'손익(일반전기)'!$E$5:$F$1005,2,0))</f>
        <v>0</v>
      </c>
    </row>
    <row r="19" spans="1:13" ht="17.649999999999999" customHeight="1">
      <c r="A19" s="334" t="s">
        <v>602</v>
      </c>
      <c r="B19" s="1" t="s">
        <v>782</v>
      </c>
      <c r="C19" s="207"/>
      <c r="D19" s="523">
        <f>SUM(D20:D25)</f>
        <v>15445595</v>
      </c>
      <c r="E19" s="524">
        <f>SUM(E20:E25)</f>
        <v>16756550</v>
      </c>
      <c r="F19" s="317">
        <v>33</v>
      </c>
      <c r="G19" s="84" t="s">
        <v>206</v>
      </c>
      <c r="H19" s="211">
        <v>262500</v>
      </c>
      <c r="I19" s="647">
        <f>IF(ISERROR(VLOOKUP(H19,'손익(일반)'!$B$5:$C$1005,2,0)),0,VLOOKUP(H19,'손익(일반)'!$B$5:$C$1005,2,0))+IF(ISERROR(VLOOKUP(H19,'손익(일반)'!$E$5:$F$1005,2,0)),0,VLOOKUP(H19,'손익(일반)'!$E$5:$F$1005,2,0))+IF(ISERROR(VLOOKUP(262200,'손익(일반)'!$B$5:$C$1005,2,0)),0,VLOOKUP(262200,'손익(일반)'!$B$5:$C$1005,2,0))+IF(ISERROR(VLOOKUP(262200,'손익(일반)'!$E$5:$F$1005,2,0)),0,VLOOKUP(262200,'손익(일반)'!$E$5:$F$1005,2,0))</f>
        <v>0</v>
      </c>
      <c r="J19" s="666">
        <f>IF(ISERROR(VLOOKUP(H19,'손익(일반전기)'!$B$5:$C$1005,2,0)),0,VLOOKUP(H19,'손익(일반전기)'!$B$5:$C$1005,2,0))+IF(ISERROR(VLOOKUP(H19,'손익(일반전기)'!$E$5:$F$1005,2,0)),0,VLOOKUP(H19,'손익(일반전기)'!$E$5:$F$1005,2,0))+IF(ISERROR(VLOOKUP(262200,'손익(일반전기)'!$B$5:$C$1005,2,0)),0,VLOOKUP(262200,'손익(일반전기)'!$B$5:$C$1005,2,0))+IF(ISERROR(VLOOKUP(262200,'손익(일반전기)'!$E$5:$F$1005,2,0)),0,VLOOKUP(262200,'손익(일반전기)'!$E$5:$F$1005,2,0))</f>
        <v>0</v>
      </c>
      <c r="L19" s="224">
        <f>IF(ISERROR(VLOOKUP(270100,'손익(일반)'!$B$5:$C$1005,2,0)),0,VLOOKUP(270100,'손익(일반)'!$B$5:$C$1005,2,0))+IF(ISERROR(VLOOKUP(270100,'손익(일반)'!$E$5:$F$1005,2,0)),0,VLOOKUP(270100,'손익(일반)'!$E$5:$F$1005,2,0))-(IF(ISERROR(VLOOKUP(253101,'손익(일반)'!$B$5:$C$1005,2,0)),0,VLOOKUP(253101,'손익(일반)'!$B$5:$C$1005,2,0))+IF(ISERROR(VLOOKUP(253101,'손익(일반)'!$E$5:$F$1005,2,0)),0,VLOOKUP(253101,'손익(일반)'!$E$5:$F$1005,2,0)))-(IF(ISERROR(VLOOKUP(253111,'손익(일반)'!$B$5:$C$1005,2,0)),0,VLOOKUP(253111,'손익(일반)'!$B$5:$C$1005,2,0))+IF(ISERROR(VLOOKUP(253111,'손익(일반)'!$E$5:$F$1005,2,0)),0,VLOOKUP(253111,'손익(일반)'!$E$5:$F$1005,2,0)))-(IF(ISERROR(VLOOKUP(253201,'손익(일반)'!$B$5:$C$1005,2,0)),0,VLOOKUP(253201,'손익(일반)'!$B$5:$C$1005,2,0))+IF(ISERROR(VLOOKUP(253201,'손익(일반)'!$E$5:$F$1005,2,0)),0,VLOOKUP(253201,'손익(일반)'!$E$5:$F$1005,2,0)))-(IF(ISERROR(VLOOKUP(253211,'손익(일반)'!$B$5:$C$1005,2,0)),0,VLOOKUP(253211,'손익(일반)'!$B$5:$C$1005,2,0))+IF(ISERROR(VLOOKUP(253211,'손익(일반)'!$E$5:$F$1005,2,0)),0,VLOOKUP(253211,'손익(일반)'!$E$5:$F$1005,2,0)))</f>
        <v>15262287</v>
      </c>
      <c r="M19" s="224">
        <f>IF(ISERROR(VLOOKUP(270100,'손익(일반전기)'!$B$5:$C$1005,2,0)),0,VLOOKUP(270100,'손익(일반전기)'!$B$5:$C$1005,2,0))-(IF(ISERROR(VLOOKUP(253101,'손익(일반전기)'!$B$5:$C$1005,2,0)),0,VLOOKUP(253101,'손익(일반전기)'!$B$5:$C$1005,2,0))+IF(ISERROR(VLOOKUP(253101,'손익(일반전기)'!$E$5:$F$1005,2,0)),0,VLOOKUP(253101,'손익(일반전기)'!$E$5:$F$1005,2,0)))-(IF(ISERROR(VLOOKUP(253111,'손익(일반전기)'!$B$5:$C$1005,2,0)),0,VLOOKUP(253111,'손익(일반전기)'!$B$5:$C$1005,2,0))+IF(ISERROR(VLOOKUP(253111,'손익(일반전기)'!$E$5:$F$1005,2,0)),0,VLOOKUP(253111,'손익(일반전기)'!$E$5:$F$1005,2,0)))-(IF(ISERROR(VLOOKUP(253201,'손익(일반전기)'!$B$5:$C$1005,2,0)),0,VLOOKUP(253201,'손익(일반전기)'!$B$5:$C$1005,2,0))+IF(ISERROR(VLOOKUP(253201,'손익(일반전기)'!$E$5:$F$1005,2,0)),0,VLOOKUP(253201,'손익(일반전기)'!$E$5:$F$1005,2,0)))-(IF(ISERROR(VLOOKUP(253211,'손익(일반전기)'!$B$5:$C$1005,2,0)),0,VLOOKUP(253211,'손익(일반전기)'!$B$5:$C$1005,2,0))+IF(ISERROR(VLOOKUP(253211,'손익(일반전기)'!$E$5:$F$1005,2,0)),0,VLOOKUP(253211,'손익(일반전기)'!$E$5:$F$1005,2,0)))</f>
        <v>16602793</v>
      </c>
    </row>
    <row r="20" spans="1:13" ht="17.649999999999999" customHeight="1">
      <c r="A20" s="335">
        <v>1</v>
      </c>
      <c r="B20" s="186" t="s">
        <v>774</v>
      </c>
      <c r="C20" s="209"/>
      <c r="D20" s="753">
        <f>L19+L20-L21</f>
        <v>15262287</v>
      </c>
      <c r="E20" s="742">
        <f>M19+M20-M21</f>
        <v>16602793</v>
      </c>
      <c r="F20" s="317">
        <v>34</v>
      </c>
      <c r="G20" s="84" t="s">
        <v>207</v>
      </c>
      <c r="H20" s="211">
        <v>262600</v>
      </c>
      <c r="I20" s="647">
        <f>IF(ISERROR(VLOOKUP(H20,'손익(일반)'!$B$5:$C$1005,2,0)),0,VLOOKUP(H20,'손익(일반)'!$B$5:$C$1005,2,0))+IF(ISERROR(VLOOKUP(H20,'손익(일반)'!$E$5:$F$1005,2,0)),0,VLOOKUP(H20,'손익(일반)'!$E$5:$F$1005,2,0))+IF(ISERROR(VLOOKUP(262300,'손익(일반)'!$B$5:$C$1005,2,0)),0,VLOOKUP(262300,'손익(일반)'!$B$5:$C$1005,2,0))+IF(ISERROR(VLOOKUP(262300,'손익(일반)'!$E$5:$F$1005,2,0)),0,VLOOKUP(262300,'손익(일반)'!$E$5:$F$1005,2,0))</f>
        <v>0</v>
      </c>
      <c r="J20" s="666">
        <f>IF(ISERROR(VLOOKUP(H20,'손익(일반전기)'!$B$5:$C$1005,2,0)),0,VLOOKUP(H20,'손익(일반전기)'!$B$5:$C$1005,2,0))+IF(ISERROR(VLOOKUP(H20,'손익(일반전기)'!$E$5:$F$1005,2,0)),0,VLOOKUP(H20,'손익(일반전기)'!$E$5:$F$1005,2,0))+IF(ISERROR(VLOOKUP(262300,'손익(일반전기)'!$B$5:$C$1005,2,0)),0,VLOOKUP(262300,'손익(일반전기)'!$B$5:$C$1005,2,0))+IF(ISERROR(VLOOKUP(262300,'손익(일반전기)'!$E$5:$F$1005,2,0)),0,VLOOKUP(262300,'손익(일반전기)'!$E$5:$F$1005,2,0))</f>
        <v>0</v>
      </c>
      <c r="L20" s="224">
        <f>IF(ISERROR(VLOOKUP(270901,'손익(일반)'!$B$5:$C$1005,2,0)),0,VLOOKUP(270901,'손익(일반)'!$B$5:$C$1005,2,0))+IF(ISERROR(VLOOKUP(270901,'손익(일반)'!$E$5:$F$1005,2,0)),0,VLOOKUP(270901,'손익(일반)'!$E$5:$F$1005,2,0))+IF(ISERROR(VLOOKUP(270909,'손익(일반)'!$B$5:$C$1005,2,0)),0,VLOOKUP(270909,'손익(일반)'!$B$5:$C$1005,2,0))+IF(ISERROR(VLOOKUP(270909,'손익(일반)'!$E$5:$F$1005,2,0)),0,VLOOKUP(270909,'손익(일반)'!$E$5:$F$1005,2,0))+IF(ISERROR(VLOOKUP(270920,'손익(일반)'!$B$5:$C$1005,2,0)),0,VLOOKUP(270920,'손익(일반)'!$B$5:$C$1005,2,0))+IF(ISERROR(VLOOKUP(270920,'손익(일반)'!$E$5:$F$1005,2,0)),0,VLOOKUP(270920,'손익(일반)'!$E$5:$F$1005,2,0))+IF(ISERROR(VLOOKUP(270930,'손익(일반)'!$B$5:$C$1005,2,0)),0,VLOOKUP(270930,'손익(일반)'!$B$5:$C$1005,2,0))+IF(ISERROR(VLOOKUP(270930,'손익(일반)'!$E$5:$F$1005,2,0)),0,VLOOKUP(270930,'손익(일반)'!$E$5:$F$1005,2,0))+IF(ISERROR(VLOOKUP(270980,'손익(일반)'!$B$5:$C$1005,2,0)),0,VLOOKUP(270980,'손익(일반)'!$B$5:$C$1005,2,0))+IF(ISERROR(VLOOKUP(270980,'손익(일반)'!$E$5:$F$1005,2,0)),0,VLOOKUP(270980,'손익(일반)'!$E$5:$F$1005,2,0))</f>
        <v>0</v>
      </c>
      <c r="M20" s="224">
        <f>IF(ISERROR(VLOOKUP(270901,'손익(일반전기)'!$B$5:$C$1005,2,0)),0,VLOOKUP(270901,'손익(일반전기)'!$B$5:$C$1005,2,0))+IF(ISERROR(VLOOKUP(270901,'손익(일반전기)'!$E$5:$F$1005,2,0)),0,VLOOKUP(270901,'손익(일반전기)'!$E$5:$F$1005,2,0))+IF(ISERROR(VLOOKUP(270920,'손익(일반전기)'!$B$5:$C$1005,2,0)),0,VLOOKUP(270920,'손익(일반전기)'!$B$5:$C$1005,2,0))+IF(ISERROR(VLOOKUP(270920,'손익(일반전기)'!$E$5:$F$1005,2,0)),0,VLOOKUP(270920,'손익(일반전기)'!$E$5:$F$1005,2,0))+IF(ISERROR(VLOOKUP(270930,'손익(일반전기)'!$B$5:$C$1005,2,0)),0,VLOOKUP(270930,'손익(일반전기)'!$B$5:$C$1005,2,0))+IF(ISERROR(VLOOKUP(270930,'손익(일반전기)'!$E$5:$F$1005,2,0)),0,VLOOKUP(270930,'손익(일반전기)'!$E$5:$F$1005,2,0))+IF(ISERROR(VLOOKUP(270980,'손익(일반전기)'!$B$5:$C$1005,2,0)),0,VLOOKUP(270980,'손익(일반전기)'!$B$5:$C$1005,2,0))+IF(ISERROR(VLOOKUP(270980,'손익(일반전기)'!$E$5:$F$1005,2,0)),0,VLOOKUP(270980,'손익(일반전기)'!$E$5:$F$1005,2,0))</f>
        <v>0</v>
      </c>
    </row>
    <row r="21" spans="1:13" ht="17.649999999999999" customHeight="1">
      <c r="A21" s="336">
        <v>2</v>
      </c>
      <c r="B21" s="84" t="s">
        <v>363</v>
      </c>
      <c r="C21" s="209"/>
      <c r="D21" s="647">
        <f>IF(ISERROR(VLOOKUP(270500,'손익(일반)'!$B$5:$C$1005,2,0)),0,VLOOKUP(270500,'손익(일반)'!$B$5:$C$1005,2,0))+IF(ISERROR(VLOOKUP(270500,'손익(일반)'!$E$5:$F$1005,2,0)),0,VLOOKUP(270500,'손익(일반)'!$E$5:$F$1005,2,0))-(IF(ISERROR(VLOOKUP(253106,'손익(일반)'!$B$5:$C$1005,2,0)),0,VLOOKUP(253106,'손익(일반)'!$B$5:$C$1005,2,0))+IF(ISERROR(VLOOKUP(253106,'손익(일반)'!$E$5:$F$1005,2,0)),0,VLOOKUP(253106,'손익(일반)'!$E$5:$F$1005,2,0)))-(IF(ISERROR(VLOOKUP(253206,'손익(일반)'!$B$5:$C$1005,2,0)),0,VLOOKUP(253206,'손익(일반)'!$B$5:$C$1005,2,0))+IF(ISERROR(VLOOKUP(253206,'손익(일반)'!$E$5:$F$1005,2,0)),0,VLOOKUP(253206,'손익(일반)'!$E$5:$F$1005,2,0)))+IF(ISERROR(VLOOKUP(270940,'손익(일반)'!$B$5:$C$1005,2,0)),0,VLOOKUP(270940,'손익(일반)'!$B$5:$C$1005,2,0))+IF(ISERROR(VLOOKUP(270940,'손익(일반)'!$E$5:$F$1005,2,0)),0,VLOOKUP(270940,'손익(일반)'!$E$5:$F$1005,2,0))</f>
        <v>183308</v>
      </c>
      <c r="E21" s="648">
        <f>IF(ISERROR(VLOOKUP(270500,'손익(일반전기)'!$B$5:$C$1005,2,0)),0,VLOOKUP(270500,'손익(일반전기)'!$B$5:$C$1005,2,0))+IF(ISERROR(VLOOKUP(270500,'손익(일반전기)'!$E$5:$F$1005,2,0)),0,VLOOKUP(270500,'손익(일반전기)'!$E$5:$F$1005,2,0))-(IF(ISERROR(VLOOKUP(253106,'손익(일반전기)'!$B$5:$C$1005,2,0)),0,VLOOKUP(253106,'손익(일반전기)'!$B$5:$C$1005,2,0))+IF(ISERROR(VLOOKUP(253106,'손익(일반전기)'!$E$5:$F$1005,2,0)),0,VLOOKUP(253106,'손익(일반전기)'!$E$5:$F$1005,2,0)))-(IF(ISERROR(VLOOKUP(253206,'손익(일반전기)'!$B$5:$C$1005,2,0)),0,VLOOKUP(253206,'손익(일반전기)'!$B$5:$C$1005,2,0))+IF(ISERROR(VLOOKUP(253206,'손익(일반전기)'!$E$5:$F$1005,2,0)),0,VLOOKUP(253206,'손익(일반전기)'!$E$5:$F$1005,2,0)))+IF(ISERROR(VLOOKUP(270940,'손익(일반전기)'!$B$5:$C$1005,2,0)),0,VLOOKUP(270940,'손익(일반전기)'!$B$5:$C$1005,2,0))+IF(ISERROR(VLOOKUP(270940,'손익(일반전기)'!$E$5:$F$1005,2,0)),0,VLOOKUP(270940,'손익(일반전기)'!$E$5:$F$1005,2,0))</f>
        <v>160899</v>
      </c>
      <c r="F21" s="317">
        <v>35</v>
      </c>
      <c r="G21" s="84" t="s">
        <v>353</v>
      </c>
      <c r="H21" s="211">
        <v>262400</v>
      </c>
      <c r="I21" s="647">
        <f>IF(ISERROR(VLOOKUP(H21,'손익(일반)'!$B$5:$C$1005,2,0)),0,VLOOKUP(H21,'손익(일반)'!$B$5:$C$1005,2,0))+IF(ISERROR(VLOOKUP(H21,'손익(일반)'!$E$5:$F$1005,2,0)),0,VLOOKUP(H21,'손익(일반)'!$E$5:$F$1005,2,0))+IF(ISERROR(VLOOKUP(262100,'손익(일반)'!$B$5:$C$1005,2,0)),0,VLOOKUP(262100,'손익(일반)'!$B$5:$C$1005,2,0))+IF(ISERROR(VLOOKUP(262100,'손익(일반)'!$E$5:$F$1005,2,0)),0,VLOOKUP(262100,'손익(일반)'!$E$5:$F$1005,2,0))</f>
        <v>0</v>
      </c>
      <c r="J21" s="666">
        <f>IF(ISERROR(VLOOKUP(H21,'손익(일반전기)'!$B$5:$C$1005,2,0)),0,VLOOKUP(H21,'손익(일반전기)'!$B$5:$C$1005,2,0))+IF(ISERROR(VLOOKUP(H21,'손익(일반전기)'!$E$5:$F$1005,2,0)),0,VLOOKUP(H21,'손익(일반전기)'!$E$5:$F$1005,2,0))+IF(ISERROR(VLOOKUP(262100,'손익(일반전기)'!$B$5:$C$1005,2,0)),0,VLOOKUP(262100,'손익(일반전기)'!$B$5:$C$1005,2,0))+IF(ISERROR(VLOOKUP(262100,'손익(일반전기)'!$E$5:$F$1005,2,0)),0,VLOOKUP(262100,'손익(일반전기)'!$E$5:$F$1005,2,0))</f>
        <v>0</v>
      </c>
      <c r="L21" s="224">
        <f>IF(ISERROR(VLOOKUP(253301,'손익(일반)'!$B$5:$C$1005,2,0)),0,VLOOKUP(253301,'손익(일반)'!$B$5:$C$1005,2,0))+IF(ISERROR(VLOOKUP(253301,'손익(일반)'!$E$5:$F$1005,2,0)),0,VLOOKUP(253301,'손익(일반)'!$E$5:$F$1005,2,0))+IF(ISERROR(VLOOKUP(253309,'손익(일반)'!$B$5:$C$1005,2,0)),0,VLOOKUP(253309,'손익(일반)'!$B$5:$C$1005,2,0))+IF(ISERROR(VLOOKUP(253309,'손익(일반)'!$E$5:$F$1005,2,0)),0,VLOOKUP(253309,'손익(일반)'!$E$5:$F$1005,2,0))+IF(ISERROR(VLOOKUP(253320,'손익(일반)'!$B$5:$C$1005,2,0)),0,VLOOKUP(253320,'손익(일반)'!$B$5:$C$1005,2,0))+IF(ISERROR(VLOOKUP(253320,'손익(일반)'!$E$5:$F$1005,2,0)),0,VLOOKUP(253320,'손익(일반)'!$E$5:$F$1005,2,0))+IF(ISERROR(VLOOKUP(253330,'손익(일반)'!$B$5:$C$1005,2,0)),0,VLOOKUP(253330,'손익(일반)'!$B$5:$C$1005,2,0))+IF(ISERROR(VLOOKUP(253330,'손익(일반)'!$E$5:$F$1005,2,0)),0,VLOOKUP(253330,'손익(일반)'!$E$5:$F$1005,2,0))+IF(ISERROR(VLOOKUP(253380,'손익(일반)'!$B$5:$C$1005,2,0)),0,VLOOKUP(253380,'손익(일반)'!$B$5:$C$1005,2,0))+IF(ISERROR(VLOOKUP(253380,'손익(일반)'!$E$5:$F$1005,2,0)),0,VLOOKUP(253380,'손익(일반)'!$E$5:$F$1005,2,0))</f>
        <v>0</v>
      </c>
      <c r="M21" s="224">
        <f>IF(ISERROR(VLOOKUP(253301,'손익(일반전기)'!$B$5:$C$1005,2,0)),0,VLOOKUP(253301,'손익(일반전기)'!$B$5:$C$1005,2,0))+IF(ISERROR(VLOOKUP(253301,'손익(일반전기)'!$E$5:$F$1005,2,0)),0,VLOOKUP(253301,'손익(일반전기)'!$E$5:$F$1005,2,0))+IF(ISERROR(VLOOKUP(253320,'손익(일반전기)'!$B$5:$C$1005,2,0)),0,VLOOKUP(253320,'손익(일반전기)'!$B$5:$C$1005,2,0))+IF(ISERROR(VLOOKUP(253320,'손익(일반전기)'!$E$5:$F$1005,2,0)),0,VLOOKUP(253320,'손익(일반전기)'!$E$5:$F$1005,2,0))+IF(ISERROR(VLOOKUP(253330,'손익(일반전기)'!$B$5:$C$1005,2,0)),0,VLOOKUP(253330,'손익(일반전기)'!$B$5:$C$1005,2,0))+IF(ISERROR(VLOOKUP(253330,'손익(일반전기)'!$E$5:$F$1005,2,0)),0,VLOOKUP(253330,'손익(일반전기)'!$E$5:$F$1005,2,0))+IF(ISERROR(VLOOKUP(253380,'손익(일반전기)'!$B$5:$C$1005,2,0)),0,VLOOKUP(253380,'손익(일반전기)'!$B$5:$C$1005,2,0))+IF(ISERROR(VLOOKUP(253380,'손익(일반전기)'!$E$5:$F$1005,2,0)),0,VLOOKUP(253380,'손익(일반전기)'!$E$5:$F$1005,2,0))</f>
        <v>0</v>
      </c>
    </row>
    <row r="22" spans="1:13" ht="17.649999999999999" customHeight="1">
      <c r="A22" s="336">
        <v>3</v>
      </c>
      <c r="B22" s="84" t="s">
        <v>127</v>
      </c>
      <c r="C22" s="209"/>
      <c r="D22" s="647">
        <f>L24+L25</f>
        <v>0</v>
      </c>
      <c r="E22" s="648">
        <f>M24+M25</f>
        <v>-7142</v>
      </c>
      <c r="F22" s="317">
        <v>36</v>
      </c>
      <c r="G22" s="54" t="s">
        <v>701</v>
      </c>
      <c r="H22" s="211">
        <v>262700</v>
      </c>
      <c r="I22" s="647">
        <f>IF(ISERROR(VLOOKUP(H22,'손익(일반)'!$B$5:$C$1005,2,0)),0,VLOOKUP(H22,'손익(일반)'!$B$5:$C$1005,2,0))+IF(ISERROR(VLOOKUP(H22,'손익(일반)'!$E$5:$F$1005,2,0)),0,VLOOKUP(H22,'손익(일반)'!$E$5:$F$1005,2,0))</f>
        <v>0</v>
      </c>
      <c r="J22" s="666">
        <f>IF(ISERROR(VLOOKUP(H22,'손익(일반전기)'!$B$5:$C$1005,2,0)),0,VLOOKUP(H22,'손익(일반전기)'!$B$5:$C$1005,2,0))+IF(ISERROR(VLOOKUP(H22,'손익(일반전기)'!$E$5:$F$1005,2,0)),0,VLOOKUP(H22,'손익(일반전기)'!$E$5:$F$1005,2,0))</f>
        <v>0</v>
      </c>
    </row>
    <row r="23" spans="1:13" ht="17.649999999999999" customHeight="1">
      <c r="A23" s="336">
        <v>4</v>
      </c>
      <c r="B23" s="84" t="s">
        <v>208</v>
      </c>
      <c r="C23" s="208">
        <v>270700</v>
      </c>
      <c r="D23" s="647">
        <f>IF(ISERROR(VLOOKUP(C23,'손익(일반)'!$B$5:$C$1005,2,0)),0,VLOOKUP(C23,'손익(일반)'!$B$5:$C$1005,2,0))+IF(ISERROR(VLOOKUP(C23,'손익(일반)'!$E$5:$F$1005,2,0)),0,VLOOKUP(C23,'손익(일반)'!$E$5:$F$1005,2,0))</f>
        <v>0</v>
      </c>
      <c r="E23" s="648">
        <f>IF(ISERROR(VLOOKUP(C23,'손익(일반전기)'!$B$5:$C$1005,2,0)),0,VLOOKUP(C23,'손익(일반전기)'!$B$5:$C$1005,2,0))+IF(ISERROR(VLOOKUP(C23,'손익(일반전기)'!$E$5:$F$1005,2,0)),0,VLOOKUP(C23,'손익(일반전기)'!$E$5:$F$1005,2,0))</f>
        <v>0</v>
      </c>
      <c r="F23" s="317">
        <v>37</v>
      </c>
      <c r="G23" s="84" t="s">
        <v>209</v>
      </c>
      <c r="H23" s="208">
        <v>263000</v>
      </c>
      <c r="I23" s="647">
        <f>IF(ISERROR(VLOOKUP(H23,'손익(일반)'!$B$5:$C$1005,2,0)),0,VLOOKUP(H23,'손익(일반)'!$B$5:$C$1005,2,0))+IF(ISERROR(VLOOKUP(H23,'손익(일반)'!$E$5:$F$1005,2,0)),0,VLOOKUP(H23,'손익(일반)'!$E$5:$F$1005,2,0))</f>
        <v>0</v>
      </c>
      <c r="J23" s="666">
        <f>IF(ISERROR(VLOOKUP(H23,'손익(일반전기)'!$B$5:$C$1005,2,0)),0,VLOOKUP(H23,'손익(일반전기)'!$B$5:$C$1005,2,0))+IF(ISERROR(VLOOKUP(H23,'손익(일반전기)'!$E$5:$F$1005,2,0)),0,VLOOKUP(H23,'손익(일반전기)'!$E$5:$F$1005,2,0))</f>
        <v>0</v>
      </c>
    </row>
    <row r="24" spans="1:13" ht="17.649999999999999" customHeight="1">
      <c r="A24" s="336">
        <v>5</v>
      </c>
      <c r="B24" s="84" t="s">
        <v>133</v>
      </c>
      <c r="C24" s="209"/>
      <c r="D24" s="647">
        <f>IF(ISERROR(VLOOKUP(274000,'손익(일반)'!$B$5:$C$1005,2,0)),0,VLOOKUP(274000,'손익(일반)'!$B$5:$C$1005,2,0))+IF(ISERROR(VLOOKUP(274000,'손익(일반)'!$E$5:$F$1005,2,0)),0,VLOOKUP(274000,'손익(일반)'!$E$5:$F$1005,2,0))-(IF(ISERROR(VLOOKUP(263609,'손익(일반)'!$B$5:$C$1005,2,0)),0,VLOOKUP(263609,'손익(일반)'!$B$5:$C$1005,2,0))+IF(ISERROR(VLOOKUP(263609,'손익(일반)'!$E$5:$F$1005,2,0)),0,VLOOKUP(263609,'손익(일반)'!$E$5:$F$1005,2,0)))-(IF(ISERROR(VLOOKUP(257100,'손익(일반)'!$B$5:$C$1005,2,0)),0,VLOOKUP(257100,'손익(일반)'!$B$5:$C$1005,2,0))+IF(ISERROR(VLOOKUP(257100,'손익(일반)'!$E$5:$F$1005,2,0)),0,VLOOKUP(257100,'손익(일반)'!$E$5:$F$1005,2,0)))</f>
        <v>0</v>
      </c>
      <c r="E24" s="648">
        <f>IF(ISERROR(VLOOKUP(274000,'손익(일반전기)'!$B$5:$C$1005,2,0)),0,VLOOKUP(274000,'손익(일반전기)'!$B$5:$C$1005,2,0))+IF(ISERROR(VLOOKUP(274000,'손익(일반전기)'!$E$5:$F$1005,2,0)),0,VLOOKUP(274000,'손익(일반전기)'!$E$5:$F$1005,2,0))-(IF(ISERROR(VLOOKUP(263609,'손익(일반전기)'!$B$5:$C$1005,2,0)),0,VLOOKUP(263609,'손익(일반전기)'!$B$5:$C$1005,2,0))+IF(ISERROR(VLOOKUP(263609,'손익(일반전기)'!$E$5:$F$1005,2,0)),0,VLOOKUP(263609,'손익(일반전기)'!$E$5:$F$1005,2,0)))-(IF(ISERROR(VLOOKUP(257100,'손익(일반전기)'!$B$5:$C$1005,2,0)),0,VLOOKUP(257100,'손익(일반전기)'!$B$5:$C$1005,2,0))+IF(ISERROR(VLOOKUP(257100,'손익(일반전기)'!$E$5:$F$1005,2,0)),0,VLOOKUP(257100,'손익(일반전기)'!$E$5:$F$1005,2,0)))</f>
        <v>0</v>
      </c>
      <c r="F24" s="308">
        <v>38</v>
      </c>
      <c r="G24" s="189" t="s">
        <v>210</v>
      </c>
      <c r="H24" s="211">
        <v>261900</v>
      </c>
      <c r="I24" s="743">
        <f>IF(ISERROR(VLOOKUP(H24,'손익(일반)'!$B$5:$C$1005,2,0)),0,VLOOKUP(H24,'손익(일반)'!$B$5:$C$1005,2,0))+IF(ISERROR(VLOOKUP(H24,'손익(일반)'!$E$5:$F$1005,2,0)),0,VLOOKUP(H24,'손익(일반)'!$E$5:$F$1005,2,0))+IF(ISERROR(VLOOKUP(262900,'손익(일반)'!$B$5:$C$1005,2,0)),0,VLOOKUP(262900,'손익(일반)'!$B$5:$C$1005,2,0))+IF(ISERROR(VLOOKUP(262900,'손익(일반)'!$E$5:$F$1005,2,0)),0,VLOOKUP(262900,'손익(일반)'!$E$5:$F$1005,2,0))</f>
        <v>-122834</v>
      </c>
      <c r="J24" s="766">
        <f>IF(ISERROR(VLOOKUP(H24,'손익(일반전기)'!$B$5:$C$1005,2,0)),0,VLOOKUP(H24,'손익(일반전기)'!$B$5:$C$1005,2,0))+IF(ISERROR(VLOOKUP(H24,'손익(일반전기)'!$E$5:$F$1005,2,0)),0,VLOOKUP(H24,'손익(일반전기)'!$E$5:$F$1005,2,0))+IF(ISERROR(VLOOKUP(262900,'손익(일반전기)'!$B$5:$C$1005,2,0)),0,VLOOKUP(262900,'손익(일반전기)'!$B$5:$C$1005,2,0))+IF(ISERROR(VLOOKUP(262900,'손익(일반전기)'!$E$5:$F$1005,2,0)),0,VLOOKUP(262900,'손익(일반전기)'!$E$5:$F$1005,2,0))</f>
        <v>-86083</v>
      </c>
      <c r="L24" s="225">
        <f>IF(ISERROR(VLOOKUP(270600,'손익(일반)'!$B$5:$C$1005,2,0)),0,VLOOKUP(270600,'손익(일반)'!$B$5:$C$1005,2,0))+IF(ISERROR(VLOOKUP(270600,'손익(일반)'!$E$5:$F$1005,2,0)),0,VLOOKUP(270600,'손익(일반)'!$E$5:$F$1005,2,0))-(IF(ISERROR(VLOOKUP(253105,'손익(일반)'!$B$5:$C$1005,2,0)),0,VLOOKUP(253105,'손익(일반)'!$B$5:$C$1005,2,0))+IF(ISERROR(VLOOKUP(253105,'손익(일반)'!$E$5:$F$1005,2,0)),0,VLOOKUP(253105,'손익(일반)'!$E$5:$F$1005,2,0)))-(IF(ISERROR(VLOOKUP(253205,'손익(일반)'!$B$5:$C$1005,2,0)),0,VLOOKUP(253205,'손익(일반)'!$B$5:$C$1005,2,0))+IF(ISERROR(VLOOKUP(253205,'손익(일반)'!$E$5:$F$1005,2,0)),0,VLOOKUP(253205,'손익(일반)'!$E$5:$F$1005,2,0)))</f>
        <v>0</v>
      </c>
      <c r="M24" s="225">
        <f>IF(ISERROR(VLOOKUP(270600,'손익(일반전기)'!$B$5:$C$1005,2,0)),0,VLOOKUP(270600,'손익(일반전기)'!$B$5:$C$1005,2,0))+IF(ISERROR(VLOOKUP(270600,'손익(일반전기)'!$E$5:$F$1005,2,0)),0,VLOOKUP(270600,'손익(일반전기)'!$E$5:$F$1005,2,0))-(IF(ISERROR(VLOOKUP(253105,'손익(일반전기)'!$B$5:$C$1005,2,0)),0,VLOOKUP(253105,'손익(일반전기)'!$B$5:$C$1005,2,0))+IF(ISERROR(VLOOKUP(253105,'손익(일반전기)'!$E$5:$F$1005,2,0)),0,VLOOKUP(253105,'손익(일반전기)'!$E$5:$F$1005,2,0)))-(IF(ISERROR(VLOOKUP(253205,'손익(일반전기)'!$B$5:$C$1005,2,0)),0,VLOOKUP(253205,'손익(일반전기)'!$B$5:$C$1005,2,0))+IF(ISERROR(VLOOKUP(253205,'손익(일반전기)'!$E$5:$F$1005,2,0)),0,VLOOKUP(253205,'손익(일반전기)'!$E$5:$F$1005,2,0)))</f>
        <v>-7142</v>
      </c>
    </row>
    <row r="25" spans="1:13" ht="17.649999999999999" customHeight="1">
      <c r="A25" s="337">
        <v>6</v>
      </c>
      <c r="B25" s="189" t="s">
        <v>129</v>
      </c>
      <c r="C25" s="209"/>
      <c r="D25" s="743">
        <f>IF(ISERROR(VLOOKUP(274600,'손익(일반)'!$B$5:$C$1005,2,0)),0,VLOOKUP(274600,'손익(일반)'!$B$5:$C$1005,2,0))+IF(ISERROR(VLOOKUP(274600,'손익(일반)'!$E$5:$F$1005,2,0)),0,VLOOKUP(274600,'손익(일반)'!$E$5:$F$1005,2,0))-(IF(ISERROR(VLOOKUP(263610,'손익(일반)'!$B$5:$C$1005,2,0)),0,VLOOKUP(263610,'손익(일반)'!$B$5:$C$1005,2,0))+IF(ISERROR(VLOOKUP(263610,'손익(일반)'!$E$5:$F$1005,2,0)),0,VLOOKUP(263610,'손익(일반)'!$E$5:$F$1005,2,0)))</f>
        <v>0</v>
      </c>
      <c r="E25" s="778">
        <f>IF(ISERROR(VLOOKUP(274600,'손익(일반전기)'!$B$5:$C$1005,2,0)),0,VLOOKUP(274600,'손익(일반전기)'!$B$5:$C$1005,2,0))+IF(ISERROR(VLOOKUP(274600,'손익(일반전기)'!$E$5:$F$1005,2,0)),0,VLOOKUP(274600,'손익(일반전기)'!$E$5:$F$1005,2,0))-(IF(ISERROR(VLOOKUP(263610,'손익(일반전기)'!$B$5:$C$1005,2,0)),0,VLOOKUP(263610,'손익(일반전기)'!$B$5:$C$1005,2,0))+IF(ISERROR(VLOOKUP(263610,'손익(일반전기)'!$E$5:$F$1005,2,0)),0,VLOOKUP(263610,'손익(일반전기)'!$E$5:$F$1005,2,0)))</f>
        <v>0</v>
      </c>
      <c r="F25" s="306" t="s">
        <v>161</v>
      </c>
      <c r="G25" s="1" t="s">
        <v>152</v>
      </c>
      <c r="H25" s="207"/>
      <c r="I25" s="523">
        <f>SUM(I26:I58)</f>
        <v>2555076</v>
      </c>
      <c r="J25" s="663">
        <f>SUM(J26:J58)</f>
        <v>2648173</v>
      </c>
      <c r="L25" s="225">
        <f>IF(ISERROR(VLOOKUP(270950,'손익(일반)'!$B$5:$C$1005,2,0)),0,VLOOKUP(270950,'손익(일반)'!$B$5:$C$1005,2,0))+IF(ISERROR(VLOOKUP(270950,'손익(일반)'!$E$5:$F$1005,2,0)),0,VLOOKUP(270950,'손익(일반)'!$E$5:$F$1005,2,0))+IF(ISERROR(VLOOKUP(270960,'손익(일반)'!$B$5:$C$1005,2,0)),0,VLOOKUP(270960,'손익(일반)'!$B$5:$C$1005,2,0))+IF(ISERROR(VLOOKUP(270960,'손익(일반)'!$E$5:$F$1005,2,0)),0,VLOOKUP(270960,'손익(일반)'!$E$5:$F$1005,2,0))-(IF(ISERROR(VLOOKUP(253340,'손익(일반)'!$B$5:$C$1005,2,0)),0,VLOOKUP(253340,'손익(일반)'!$B$5:$C$1005,2,0))+IF(ISERROR(VLOOKUP(253340,'손익(일반)'!$E$5:$F$1005,2,0)),0,VLOOKUP(253340,'손익(일반)'!$E$5:$F$1005,2,0)))</f>
        <v>0</v>
      </c>
      <c r="M25" s="225">
        <f>IF(ISERROR(VLOOKUP(270950,'손익(일반전기)'!$B$5:$C$1005,2,0)),0,VLOOKUP(270950,'손익(일반전기)'!$B$5:$C$1005,2,0))+IF(ISERROR(VLOOKUP(270950,'손익(일반전기)'!$E$5:$F$1005,2,0)),0,VLOOKUP(270950,'손익(일반전기)'!$E$5:$F$1005,2,0))+IF(ISERROR(VLOOKUP(270960,'손익(일반전기)'!$B$5:$C$1005,2,0)),0,VLOOKUP(270960,'손익(일반전기)'!$B$5:$C$1005,2,0))+IF(ISERROR(VLOOKUP(270960,'손익(일반전기)'!$E$5:$F$1005,2,0)),0,VLOOKUP(270960,'손익(일반전기)'!$E$5:$F$1005,2,0))-(IF(ISERROR(VLOOKUP(253340,'손익(일반전기)'!$B$5:$C$1005,2,0)),0,VLOOKUP(253340,'손익(일반전기)'!$B$5:$C$1005,2,0))+IF(ISERROR(VLOOKUP(253340,'손익(일반전기)'!$E$5:$F$1005,2,0)),0,VLOOKUP(253340,'손익(일반전기)'!$E$5:$F$1005,2,0)))</f>
        <v>0</v>
      </c>
    </row>
    <row r="26" spans="1:13" ht="17.649999999999999" customHeight="1">
      <c r="A26" s="334" t="s">
        <v>422</v>
      </c>
      <c r="B26" s="1" t="s">
        <v>211</v>
      </c>
      <c r="C26" s="207"/>
      <c r="D26" s="523">
        <f>D7-D19</f>
        <v>1390416</v>
      </c>
      <c r="E26" s="524">
        <f>E7-E19</f>
        <v>1624683</v>
      </c>
      <c r="F26" s="307">
        <v>1</v>
      </c>
      <c r="G26" s="186" t="s">
        <v>763</v>
      </c>
      <c r="H26" s="208">
        <v>279100</v>
      </c>
      <c r="I26" s="753">
        <f>IF(ISERROR(VLOOKUP(H26,'손익(일반)'!$B$5:$C$1005,2,0)),0,VLOOKUP(H26,'손익(일반)'!$B$5:$C$1005,2,0))+IF(ISERROR(VLOOKUP(H26,'손익(일반)'!$E$5:$F$1005,2,0)),0,VLOOKUP(H26,'손익(일반)'!$E$5:$F$1005,2,0))</f>
        <v>113812</v>
      </c>
      <c r="J26" s="767">
        <f>IF(ISERROR(VLOOKUP(H26,'손익(일반전기)'!$B$5:$C$1005,2,0)),0,VLOOKUP(H26,'손익(일반전기)'!$B$5:$C$1005,2,0))+IF(ISERROR(VLOOKUP(H26,'손익(일반전기)'!$E$5:$F$1005,2,0)),0,VLOOKUP(H26,'손익(일반전기)'!$E$5:$F$1005,2,0))</f>
        <v>214697</v>
      </c>
    </row>
    <row r="27" spans="1:13" ht="17.649999999999999" customHeight="1">
      <c r="A27" s="334" t="s">
        <v>424</v>
      </c>
      <c r="B27" s="1" t="s">
        <v>159</v>
      </c>
      <c r="C27" s="207"/>
      <c r="D27" s="523">
        <f>SUM(D28:D37)</f>
        <v>2208272</v>
      </c>
      <c r="E27" s="524">
        <f>SUM(E28:E37)</f>
        <v>2356054</v>
      </c>
      <c r="F27" s="317">
        <v>2</v>
      </c>
      <c r="G27" s="84" t="s">
        <v>438</v>
      </c>
      <c r="H27" s="208">
        <v>279200</v>
      </c>
      <c r="I27" s="647">
        <f>IF(ISERROR(VLOOKUP(H27,'손익(일반)'!$B$5:$C$1005,2,0)),0,VLOOKUP(H27,'손익(일반)'!$B$5:$C$1005,2,0))+IF(ISERROR(VLOOKUP(H27,'손익(일반)'!$E$5:$F$1005,2,0)),0,VLOOKUP(H27,'손익(일반)'!$E$5:$F$1005,2,0))</f>
        <v>0</v>
      </c>
      <c r="J27" s="666">
        <f>IF(ISERROR(VLOOKUP(H27,'손익(일반전기)'!$B$5:$C$1005,2,0)),0,VLOOKUP(H27,'손익(일반전기)'!$B$5:$C$1005,2,0))+IF(ISERROR(VLOOKUP(H27,'손익(일반전기)'!$E$5:$F$1005,2,0)),0,VLOOKUP(H27,'손익(일반전기)'!$E$5:$F$1005,2,0))</f>
        <v>0</v>
      </c>
    </row>
    <row r="28" spans="1:13" ht="17.649999999999999" customHeight="1">
      <c r="A28" s="335">
        <v>1</v>
      </c>
      <c r="B28" s="186" t="s">
        <v>783</v>
      </c>
      <c r="C28" s="208">
        <v>276100</v>
      </c>
      <c r="D28" s="753">
        <f>IF(ISERROR(VLOOKUP(C28,'손익(일반)'!$B$5:$C$1005,2,0)),0,VLOOKUP(C28,'손익(일반)'!$B$5:$C$1005,2,0))+IF(ISERROR(VLOOKUP(C28,'손익(일반)'!$E$5:$F$1005,2,0)),0,VLOOKUP(C28,'손익(일반)'!$E$5:$F$1005,2,0))</f>
        <v>778321</v>
      </c>
      <c r="E28" s="742">
        <f>IF(ISERROR(VLOOKUP(C28,'손익(일반전기)'!$B$5:$C$1005,2,0)),0,VLOOKUP(C28,'손익(일반전기)'!$B$5:$C$1005,2,0))+IF(ISERROR(VLOOKUP(C28,'손익(일반전기)'!$E$5:$F$1005,2,0)),0,VLOOKUP(C28,'손익(일반전기)'!$E$5:$F$1005,2,0))</f>
        <v>906710</v>
      </c>
      <c r="F28" s="317">
        <v>3</v>
      </c>
      <c r="G28" s="84" t="s">
        <v>439</v>
      </c>
      <c r="H28" s="208">
        <v>279300</v>
      </c>
      <c r="I28" s="647">
        <f>IF(ISERROR(VLOOKUP(H28,'손익(일반)'!$B$5:$C$1005,2,0)),0,VLOOKUP(H28,'손익(일반)'!$B$5:$C$1005,2,0))+IF(ISERROR(VLOOKUP(H28,'손익(일반)'!$E$5:$F$1005,2,0)),0,VLOOKUP(H28,'손익(일반)'!$E$5:$F$1005,2,0))</f>
        <v>0</v>
      </c>
      <c r="J28" s="666">
        <f>IF(ISERROR(VLOOKUP(H28,'손익(일반전기)'!$B$5:$C$1005,2,0)),0,VLOOKUP(H28,'손익(일반전기)'!$B$5:$C$1005,2,0))+IF(ISERROR(VLOOKUP(H28,'손익(일반전기)'!$E$5:$F$1005,2,0)),0,VLOOKUP(H28,'손익(일반전기)'!$E$5:$F$1005,2,0))</f>
        <v>0</v>
      </c>
    </row>
    <row r="29" spans="1:13" ht="17.649999999999999" customHeight="1">
      <c r="A29" s="336">
        <v>2</v>
      </c>
      <c r="B29" s="84" t="s">
        <v>852</v>
      </c>
      <c r="C29" s="208">
        <v>276200</v>
      </c>
      <c r="D29" s="647">
        <f>IF(ISERROR(VLOOKUP(C29,'손익(일반)'!$B$5:$C$1005,2,0)),0,VLOOKUP(C29,'손익(일반)'!$B$5:$C$1005,2,0))+IF(ISERROR(VLOOKUP(C29,'손익(일반)'!$E$5:$F$1005,2,0)),0,VLOOKUP(C29,'손익(일반)'!$E$5:$F$1005,2,0))</f>
        <v>102454</v>
      </c>
      <c r="E29" s="648">
        <f>IF(ISERROR(VLOOKUP(C29,'손익(일반전기)'!$B$5:$C$1005,2,0)),0,VLOOKUP(C29,'손익(일반전기)'!$B$5:$C$1005,2,0))+IF(ISERROR(VLOOKUP(C29,'손익(일반전기)'!$E$5:$F$1005,2,0)),0,VLOOKUP(C29,'손익(일반전기)'!$E$5:$F$1005,2,0))</f>
        <v>108911</v>
      </c>
      <c r="F29" s="317">
        <v>4</v>
      </c>
      <c r="G29" s="84" t="s">
        <v>767</v>
      </c>
      <c r="H29" s="208">
        <v>279400</v>
      </c>
      <c r="I29" s="647">
        <f>IF(ISERROR(VLOOKUP(H29,'손익(일반)'!$B$5:$C$1005,2,0)),0,VLOOKUP(H29,'손익(일반)'!$B$5:$C$1005,2,0))+IF(ISERROR(VLOOKUP(H29,'손익(일반)'!$E$5:$F$1005,2,0)),0,VLOOKUP(H29,'손익(일반)'!$E$5:$F$1005,2,0))</f>
        <v>0</v>
      </c>
      <c r="J29" s="666">
        <f>IF(ISERROR(VLOOKUP(H29,'손익(일반전기)'!$B$5:$C$1005,2,0)),0,VLOOKUP(H29,'손익(일반전기)'!$B$5:$C$1005,2,0))+IF(ISERROR(VLOOKUP(H29,'손익(일반전기)'!$E$5:$F$1005,2,0)),0,VLOOKUP(H29,'손익(일반전기)'!$E$5:$F$1005,2,0))</f>
        <v>0</v>
      </c>
    </row>
    <row r="30" spans="1:13" ht="17.649999999999999" customHeight="1">
      <c r="A30" s="336">
        <v>3</v>
      </c>
      <c r="B30" s="84" t="s">
        <v>854</v>
      </c>
      <c r="C30" s="208">
        <v>277700</v>
      </c>
      <c r="D30" s="647">
        <f>IF(ISERROR(VLOOKUP(C30,'손익(일반)'!$B$5:$C$1005,2,0)),0,VLOOKUP(C30,'손익(일반)'!$B$5:$C$1005,2,0))+IF(ISERROR(VLOOKUP(C30,'손익(일반)'!$E$5:$F$1005,2,0)),0,VLOOKUP(C30,'손익(일반)'!$E$5:$F$1005,2,0))</f>
        <v>90111</v>
      </c>
      <c r="E30" s="648">
        <f>IF(ISERROR(VLOOKUP(C30,'손익(일반전기)'!$B$5:$C$1005,2,0)),0,VLOOKUP(C30,'손익(일반전기)'!$B$5:$C$1005,2,0))+IF(ISERROR(VLOOKUP(C30,'손익(일반전기)'!$E$5:$F$1005,2,0)),0,VLOOKUP(C30,'손익(일반전기)'!$E$5:$F$1005,2,0))</f>
        <v>0</v>
      </c>
      <c r="F30" s="317">
        <v>5</v>
      </c>
      <c r="G30" s="84" t="s">
        <v>768</v>
      </c>
      <c r="H30" s="208">
        <v>279500</v>
      </c>
      <c r="I30" s="647">
        <f>IF(ISERROR(VLOOKUP(H30,'손익(일반)'!$B$5:$C$1005,2,0)),0,VLOOKUP(H30,'손익(일반)'!$B$5:$C$1005,2,0))+IF(ISERROR(VLOOKUP(H30,'손익(일반)'!$E$5:$F$1005,2,0)),0,VLOOKUP(H30,'손익(일반)'!$E$5:$F$1005,2,0))</f>
        <v>0</v>
      </c>
      <c r="J30" s="666">
        <f>IF(ISERROR(VLOOKUP(H30,'손익(일반전기)'!$B$5:$C$1005,2,0)),0,VLOOKUP(H30,'손익(일반전기)'!$B$5:$C$1005,2,0))+IF(ISERROR(VLOOKUP(H30,'손익(일반전기)'!$E$5:$F$1005,2,0)),0,VLOOKUP(H30,'손익(일반전기)'!$E$5:$F$1005,2,0))</f>
        <v>0</v>
      </c>
    </row>
    <row r="31" spans="1:13" ht="17.649999999999999" customHeight="1">
      <c r="A31" s="336">
        <v>4</v>
      </c>
      <c r="B31" s="84" t="s">
        <v>135</v>
      </c>
      <c r="C31" s="208">
        <v>276300</v>
      </c>
      <c r="D31" s="647">
        <f>IF(ISERROR(VLOOKUP(C31,'손익(일반)'!$B$5:$C$1005,2,0)),0,VLOOKUP(C31,'손익(일반)'!$B$5:$C$1005,2,0))+IF(ISERROR(VLOOKUP(C31,'손익(일반)'!$E$5:$F$1005,2,0)),0,VLOOKUP(C31,'손익(일반)'!$E$5:$F$1005,2,0))</f>
        <v>7543</v>
      </c>
      <c r="E31" s="648">
        <f>IF(ISERROR(VLOOKUP(C31,'손익(일반전기)'!$B$5:$C$1005,2,0)),0,VLOOKUP(C31,'손익(일반전기)'!$B$5:$C$1005,2,0))+IF(ISERROR(VLOOKUP(C31,'손익(일반전기)'!$E$5:$F$1005,2,0)),0,VLOOKUP(C31,'손익(일반전기)'!$E$5:$F$1005,2,0))</f>
        <v>11177</v>
      </c>
      <c r="F31" s="317">
        <v>6</v>
      </c>
      <c r="G31" s="84" t="s">
        <v>229</v>
      </c>
      <c r="H31" s="208">
        <v>279600</v>
      </c>
      <c r="I31" s="647">
        <f>IF(ISERROR(VLOOKUP(H31,'손익(일반)'!$B$5:$C$1005,2,0)),0,VLOOKUP(H31,'손익(일반)'!$B$5:$C$1005,2,0))+IF(ISERROR(VLOOKUP(H31,'손익(일반)'!$E$5:$F$1005,2,0)),0,VLOOKUP(H31,'손익(일반)'!$E$5:$F$1005,2,0))</f>
        <v>0</v>
      </c>
      <c r="J31" s="666">
        <f>IF(ISERROR(VLOOKUP(H31,'손익(일반전기)'!$B$5:$C$1005,2,0)),0,VLOOKUP(H31,'손익(일반전기)'!$B$5:$C$1005,2,0))+IF(ISERROR(VLOOKUP(H31,'손익(일반전기)'!$E$5:$F$1005,2,0)),0,VLOOKUP(H31,'손익(일반전기)'!$E$5:$F$1005,2,0))</f>
        <v>0</v>
      </c>
    </row>
    <row r="32" spans="1:13" ht="17.649999999999999" customHeight="1">
      <c r="A32" s="336">
        <v>5</v>
      </c>
      <c r="B32" s="84" t="s">
        <v>136</v>
      </c>
      <c r="C32" s="208">
        <v>276400</v>
      </c>
      <c r="D32" s="647">
        <f>IF(ISERROR(VLOOKUP(C32,'손익(일반)'!$B$5:$C$1005,2,0)),0,VLOOKUP(C32,'손익(일반)'!$B$5:$C$1005,2,0))+IF(ISERROR(VLOOKUP(C32,'손익(일반)'!$E$5:$F$1005,2,0)),0,VLOOKUP(C32,'손익(일반)'!$E$5:$F$1005,2,0))</f>
        <v>11</v>
      </c>
      <c r="E32" s="648">
        <f>IF(ISERROR(VLOOKUP(C32,'손익(일반전기)'!$B$5:$C$1005,2,0)),0,VLOOKUP(C32,'손익(일반전기)'!$B$5:$C$1005,2,0))+IF(ISERROR(VLOOKUP(C32,'손익(일반전기)'!$E$5:$F$1005,2,0)),0,VLOOKUP(C32,'손익(일반전기)'!$E$5:$F$1005,2,0))</f>
        <v>1</v>
      </c>
      <c r="F32" s="317">
        <v>7</v>
      </c>
      <c r="G32" s="84" t="s">
        <v>445</v>
      </c>
      <c r="H32" s="208">
        <v>279700</v>
      </c>
      <c r="I32" s="647">
        <f>IF(ISERROR(VLOOKUP(H32,'손익(일반)'!$B$5:$C$1005,2,0)),0,VLOOKUP(H32,'손익(일반)'!$B$5:$C$1005,2,0))+IF(ISERROR(VLOOKUP(H32,'손익(일반)'!$E$5:$F$1005,2,0)),0,VLOOKUP(H32,'손익(일반)'!$E$5:$F$1005,2,0))</f>
        <v>0</v>
      </c>
      <c r="J32" s="666">
        <f>IF(ISERROR(VLOOKUP(H32,'손익(일반전기)'!$B$5:$C$1005,2,0)),0,VLOOKUP(H32,'손익(일반전기)'!$B$5:$C$1005,2,0))+IF(ISERROR(VLOOKUP(H32,'손익(일반전기)'!$E$5:$F$1005,2,0)),0,VLOOKUP(H32,'손익(일반전기)'!$E$5:$F$1005,2,0))</f>
        <v>0</v>
      </c>
    </row>
    <row r="33" spans="1:10" ht="17.649999999999999" customHeight="1">
      <c r="A33" s="336">
        <v>6</v>
      </c>
      <c r="B33" s="84" t="s">
        <v>137</v>
      </c>
      <c r="C33" s="208">
        <v>276500</v>
      </c>
      <c r="D33" s="647">
        <f>IF(ISERROR(VLOOKUP(C33,'손익(일반)'!$B$5:$C$1005,2,0)),0,VLOOKUP(C33,'손익(일반)'!$B$5:$C$1005,2,0))+IF(ISERROR(VLOOKUP(C33,'손익(일반)'!$E$5:$F$1005,2,0)),0,VLOOKUP(C33,'손익(일반)'!$E$5:$F$1005,2,0))</f>
        <v>0</v>
      </c>
      <c r="E33" s="648">
        <f>IF(ISERROR(VLOOKUP(C33,'손익(일반전기)'!$B$5:$C$1005,2,0)),0,VLOOKUP(C33,'손익(일반전기)'!$B$5:$C$1005,2,0))+IF(ISERROR(VLOOKUP(C33,'손익(일반전기)'!$E$5:$F$1005,2,0)),0,VLOOKUP(C33,'손익(일반전기)'!$E$5:$F$1005,2,0))</f>
        <v>0</v>
      </c>
      <c r="F33" s="317">
        <v>8</v>
      </c>
      <c r="G33" s="84" t="s">
        <v>444</v>
      </c>
      <c r="H33" s="208">
        <v>279800</v>
      </c>
      <c r="I33" s="647">
        <f>IF(ISERROR(VLOOKUP(H33,'손익(일반)'!$B$5:$C$1005,2,0)),0,VLOOKUP(H33,'손익(일반)'!$B$5:$C$1005,2,0))+IF(ISERROR(VLOOKUP(H33,'손익(일반)'!$E$5:$F$1005,2,0)),0,VLOOKUP(H33,'손익(일반)'!$E$5:$F$1005,2,0))</f>
        <v>0</v>
      </c>
      <c r="J33" s="666">
        <f>IF(ISERROR(VLOOKUP(H33,'손익(일반전기)'!$B$5:$C$1005,2,0)),0,VLOOKUP(H33,'손익(일반전기)'!$B$5:$C$1005,2,0))+IF(ISERROR(VLOOKUP(H33,'손익(일반전기)'!$E$5:$F$1005,2,0)),0,VLOOKUP(H33,'손익(일반전기)'!$E$5:$F$1005,2,0))</f>
        <v>0</v>
      </c>
    </row>
    <row r="34" spans="1:10" ht="17.649999999999999" customHeight="1">
      <c r="A34" s="336">
        <v>7</v>
      </c>
      <c r="B34" s="84" t="s">
        <v>138</v>
      </c>
      <c r="C34" s="208">
        <v>276600</v>
      </c>
      <c r="D34" s="647">
        <f>IF(ISERROR(VLOOKUP(C34,'손익(일반)'!$B$5:$C$1005,2,0)),0,VLOOKUP(C34,'손익(일반)'!$B$5:$C$1005,2,0))+IF(ISERROR(VLOOKUP(C34,'손익(일반)'!$E$5:$F$1005,2,0)),0,VLOOKUP(C34,'손익(일반)'!$E$5:$F$1005,2,0))</f>
        <v>125389</v>
      </c>
      <c r="E34" s="648">
        <f>IF(ISERROR(VLOOKUP(C34,'손익(일반전기)'!$B$5:$C$1005,2,0)),0,VLOOKUP(C34,'손익(일반전기)'!$B$5:$C$1005,2,0))+IF(ISERROR(VLOOKUP(C34,'손익(일반전기)'!$E$5:$F$1005,2,0)),0,VLOOKUP(C34,'손익(일반전기)'!$E$5:$F$1005,2,0))</f>
        <v>140032</v>
      </c>
      <c r="F34" s="317">
        <v>9</v>
      </c>
      <c r="G34" s="84" t="s">
        <v>769</v>
      </c>
      <c r="H34" s="208">
        <v>279900</v>
      </c>
      <c r="I34" s="647">
        <f>IF(ISERROR(VLOOKUP(H34,'손익(일반)'!$B$5:$C$1005,2,0)),0,VLOOKUP(H34,'손익(일반)'!$B$5:$C$1005,2,0))+IF(ISERROR(VLOOKUP(H34,'손익(일반)'!$E$5:$F$1005,2,0)),0,VLOOKUP(H34,'손익(일반)'!$E$5:$F$1005,2,0))</f>
        <v>0</v>
      </c>
      <c r="J34" s="666">
        <f>IF(ISERROR(VLOOKUP(H34,'손익(일반전기)'!$B$5:$C$1005,2,0)),0,VLOOKUP(H34,'손익(일반전기)'!$B$5:$C$1005,2,0))+IF(ISERROR(VLOOKUP(H34,'손익(일반전기)'!$E$5:$F$1005,2,0)),0,VLOOKUP(H34,'손익(일반전기)'!$E$5:$F$1005,2,0))</f>
        <v>0</v>
      </c>
    </row>
    <row r="35" spans="1:10" ht="17.649999999999999" customHeight="1">
      <c r="A35" s="336">
        <v>8</v>
      </c>
      <c r="B35" s="84" t="s">
        <v>139</v>
      </c>
      <c r="C35" s="208">
        <v>276700</v>
      </c>
      <c r="D35" s="647">
        <f>IF(ISERROR(VLOOKUP(C35,'손익(일반)'!$B$5:$C$1005,2,0)),0,VLOOKUP(C35,'손익(일반)'!$B$5:$C$1005,2,0))+IF(ISERROR(VLOOKUP(C35,'손익(일반)'!$E$5:$F$1005,2,0)),0,VLOOKUP(C35,'손익(일반)'!$E$5:$F$1005,2,0))</f>
        <v>12</v>
      </c>
      <c r="E35" s="648">
        <f>IF(ISERROR(VLOOKUP(C35,'손익(일반전기)'!$B$5:$C$1005,2,0)),0,VLOOKUP(C35,'손익(일반전기)'!$B$5:$C$1005,2,0))+IF(ISERROR(VLOOKUP(C35,'손익(일반전기)'!$E$5:$F$1005,2,0)),0,VLOOKUP(C35,'손익(일반전기)'!$E$5:$F$1005,2,0))</f>
        <v>2529</v>
      </c>
      <c r="F35" s="317">
        <v>10</v>
      </c>
      <c r="G35" s="84" t="s">
        <v>770</v>
      </c>
      <c r="H35" s="208">
        <v>280000</v>
      </c>
      <c r="I35" s="647">
        <f>IF(ISERROR(VLOOKUP(H35,'손익(일반)'!$B$5:$C$1005,2,0)),0,VLOOKUP(H35,'손익(일반)'!$B$5:$C$1005,2,0))+IF(ISERROR(VLOOKUP(H35,'손익(일반)'!$E$5:$F$1005,2,0)),0,VLOOKUP(H35,'손익(일반)'!$E$5:$F$1005,2,0))</f>
        <v>0</v>
      </c>
      <c r="J35" s="666">
        <f>IF(ISERROR(VLOOKUP(H35,'손익(일반전기)'!$B$5:$C$1005,2,0)),0,VLOOKUP(H35,'손익(일반전기)'!$B$5:$C$1005,2,0))+IF(ISERROR(VLOOKUP(H35,'손익(일반전기)'!$E$5:$F$1005,2,0)),0,VLOOKUP(H35,'손익(일반전기)'!$E$5:$F$1005,2,0))</f>
        <v>0</v>
      </c>
    </row>
    <row r="36" spans="1:10" ht="17.649999999999999" customHeight="1">
      <c r="A36" s="336">
        <v>9</v>
      </c>
      <c r="B36" s="84" t="s">
        <v>140</v>
      </c>
      <c r="C36" s="209"/>
      <c r="D36" s="647">
        <f>IF(ISERROR(VLOOKUP(276800,'손익(일반)'!$B$5:$C$1005,2,0)),0,VLOOKUP(276800,'손익(일반)'!$B$5:$C$1005,2,0))+IF(ISERROR(VLOOKUP(276800,'손익(일반)'!$E$5:$F$1005,2,0)),0,VLOOKUP(276800,'손익(일반)'!$E$5:$F$1005,2,0))-((IF(ISERROR(VLOOKUP(263600,'손익(일반)'!$B$5:$C$1005,2,0)),0,VLOOKUP(263600,'손익(일반)'!$B$5:$C$1005,2,0))+IF(ISERROR(VLOOKUP(263600,'손익(일반)'!$E$5:$F$1005,2,0)),0,VLOOKUP(263600,'손익(일반)'!$E$5:$F$1005,2,0)))-(IF(ISERROR(VLOOKUP(263609,'손익(일반)'!$B$5:$C$1005,2,0)),0,VLOOKUP(263609,'손익(일반)'!$B$5:$C$1005,2,0))+IF(ISERROR(VLOOKUP(263609,'손익(일반)'!$E$5:$F$1005,2,0)),0,VLOOKUP(263609,'손익(일반)'!$E$5:$F$1005,2,0)))-(IF(ISERROR(VLOOKUP(263610,'손익(일반)'!$B$5:$C$1005,2,0)),0,VLOOKUP(263610,'손익(일반)'!$B$5:$C$1005,2,0))+IF(ISERROR(VLOOKUP(263610,'손익(일반)'!$E$5:$F$1005,2,0)),0,VLOOKUP(263610,'손익(일반)'!$E$5:$F$1005,2,0))))</f>
        <v>630759</v>
      </c>
      <c r="E36" s="648">
        <f>IF(ISERROR(VLOOKUP(276800,'손익(일반전기)'!$B$5:$C$1005,2,0)),0,VLOOKUP(276800,'손익(일반전기)'!$B$5:$C$1005,2,0))+IF(ISERROR(VLOOKUP(276800,'손익(일반전기)'!$E$5:$F$1005,2,0)),0,VLOOKUP(276800,'손익(일반전기)'!$E$5:$F$1005,2,0))-((IF(ISERROR(VLOOKUP(263600,'손익(일반전기)'!$B$5:$C$1005,2,0)),0,VLOOKUP(263600,'손익(일반전기)'!$B$5:$C$1005,2,0))+IF(ISERROR(VLOOKUP(263600,'손익(일반전기)'!$E$5:$F$1005,2,0)),0,VLOOKUP(263600,'손익(일반전기)'!$E$5:$F$1005,2,0)))-(IF(ISERROR(VLOOKUP(263609,'손익(일반전기)'!$B$5:$C$1005,2,0)),0,VLOOKUP(263609,'손익(일반전기)'!$B$5:$C$1005,2,0))+IF(ISERROR(VLOOKUP(263609,'손익(일반전기)'!$E$5:$F$1005,2,0)),0,VLOOKUP(263609,'손익(일반전기)'!$E$5:$F$1005,2,0)))-(IF(ISERROR(VLOOKUP(263610,'손익(일반전기)'!$B$5:$C$1005,2,0)),0,VLOOKUP(263610,'손익(일반전기)'!$B$5:$C$1005,2,0))+IF(ISERROR(VLOOKUP(263610,'손익(일반전기)'!$E$5:$F$1005,2,0)),0,VLOOKUP(263610,'손익(일반전기)'!$E$5:$F$1005,2,0))))</f>
        <v>696920</v>
      </c>
      <c r="F36" s="317">
        <v>11</v>
      </c>
      <c r="G36" s="84" t="s">
        <v>955</v>
      </c>
      <c r="H36" s="208">
        <v>280100</v>
      </c>
      <c r="I36" s="647">
        <f>IF(ISERROR(VLOOKUP(H36,'손익(일반)'!$B$5:$C$1005,2,0)),0,VLOOKUP(H36,'손익(일반)'!$B$5:$C$1005,2,0))+IF(ISERROR(VLOOKUP(H36,'손익(일반)'!$E$5:$F$1005,2,0)),0,VLOOKUP(H36,'손익(일반)'!$E$5:$F$1005,2,0))</f>
        <v>0</v>
      </c>
      <c r="J36" s="666">
        <f>IF(ISERROR(VLOOKUP(H36,'손익(일반전기)'!$B$5:$C$1005,2,0)),0,VLOOKUP(H36,'손익(일반전기)'!$B$5:$C$1005,2,0))+IF(ISERROR(VLOOKUP(H36,'손익(일반전기)'!$E$5:$F$1005,2,0)),0,VLOOKUP(H36,'손익(일반전기)'!$E$5:$F$1005,2,0))</f>
        <v>0</v>
      </c>
    </row>
    <row r="37" spans="1:10" ht="17.649999999999999" customHeight="1">
      <c r="A37" s="337">
        <v>10</v>
      </c>
      <c r="B37" s="189" t="s">
        <v>141</v>
      </c>
      <c r="C37" s="208">
        <v>278000</v>
      </c>
      <c r="D37" s="743">
        <f>IF(ISERROR(VLOOKUP(C37,'손익(일반)'!$B$5:$C$1005,2,0)),0,VLOOKUP(C37,'손익(일반)'!$B$5:$C$1005,2,0))+IF(ISERROR(VLOOKUP(C37,'손익(일반)'!$E$5:$F$1005,2,0)),0,VLOOKUP(C37,'손익(일반)'!$E$5:$F$1005,2,0))</f>
        <v>473672</v>
      </c>
      <c r="E37" s="744">
        <f>IF(ISERROR(VLOOKUP(C37,'손익(일반전기)'!$B$5:$C$1005,2,0)),0,VLOOKUP(C37,'손익(일반전기)'!$B$5:$C$1005,2,0))+IF(ISERROR(VLOOKUP(C37,'손익(일반전기)'!$E$5:$F$1005,2,0)),0,VLOOKUP(C37,'손익(일반전기)'!$E$5:$F$1005,2,0))</f>
        <v>489774</v>
      </c>
      <c r="F37" s="317">
        <v>12</v>
      </c>
      <c r="G37" s="84" t="s">
        <v>771</v>
      </c>
      <c r="H37" s="208">
        <v>280300</v>
      </c>
      <c r="I37" s="647">
        <f>IF(ISERROR(VLOOKUP(H37,'손익(일반)'!$B$5:$C$1005,2,0)),0,VLOOKUP(H37,'손익(일반)'!$B$5:$C$1005,2,0))+IF(ISERROR(VLOOKUP(H37,'손익(일반)'!$E$5:$F$1005,2,0)),0,VLOOKUP(H37,'손익(일반)'!$E$5:$F$1005,2,0))</f>
        <v>0</v>
      </c>
      <c r="J37" s="666">
        <f>IF(ISERROR(VLOOKUP(H37,'손익(일반전기)'!$B$5:$C$1005,2,0)),0,VLOOKUP(H37,'손익(일반전기)'!$B$5:$C$1005,2,0))+IF(ISERROR(VLOOKUP(H37,'손익(일반전기)'!$E$5:$F$1005,2,0)),0,VLOOKUP(H37,'손익(일반전기)'!$E$5:$F$1005,2,0))</f>
        <v>0</v>
      </c>
    </row>
    <row r="38" spans="1:10" ht="17.649999999999999" customHeight="1">
      <c r="A38" s="334" t="s">
        <v>419</v>
      </c>
      <c r="B38" s="1" t="s">
        <v>784</v>
      </c>
      <c r="C38" s="207"/>
      <c r="D38" s="523">
        <f>D39</f>
        <v>312449</v>
      </c>
      <c r="E38" s="524">
        <f>E39</f>
        <v>363868</v>
      </c>
      <c r="F38" s="317">
        <v>13</v>
      </c>
      <c r="G38" s="84" t="s">
        <v>154</v>
      </c>
      <c r="H38" s="208">
        <v>280400</v>
      </c>
      <c r="I38" s="647">
        <f>IF(ISERROR(VLOOKUP(H38,'손익(일반)'!$B$5:$C$1005,2,0)),0,VLOOKUP(H38,'손익(일반)'!$B$5:$C$1005,2,0))+IF(ISERROR(VLOOKUP(H38,'손익(일반)'!$E$5:$F$1005,2,0)),0,VLOOKUP(H38,'손익(일반)'!$E$5:$F$1005,2,0))</f>
        <v>0</v>
      </c>
      <c r="J38" s="666">
        <f>IF(ISERROR(VLOOKUP(H38,'손익(일반전기)'!$B$5:$C$1005,2,0)),0,VLOOKUP(H38,'손익(일반전기)'!$B$5:$C$1005,2,0))+IF(ISERROR(VLOOKUP(H38,'손익(일반전기)'!$E$5:$F$1005,2,0)),0,VLOOKUP(H38,'손익(일반전기)'!$E$5:$F$1005,2,0))</f>
        <v>0</v>
      </c>
    </row>
    <row r="39" spans="1:10" ht="17.649999999999999" customHeight="1">
      <c r="A39" s="338">
        <v>1</v>
      </c>
      <c r="B39" s="6" t="s">
        <v>785</v>
      </c>
      <c r="C39" s="208">
        <v>266100</v>
      </c>
      <c r="D39" s="779">
        <f>IF(ISERROR(VLOOKUP(C39,'손익(일반)'!$B$5:$C$1005,2,0)),0,VLOOKUP(C39,'손익(일반)'!$B$5:$C$1005,2,0))+IF(ISERROR(VLOOKUP(C39,'손익(일반)'!$E$5:$F$1005,2,0)),0,VLOOKUP(C39,'손익(일반)'!$E$5:$F$1005,2,0))</f>
        <v>312449</v>
      </c>
      <c r="E39" s="780">
        <f>IF(ISERROR(VLOOKUP(C39,'손익(일반전기)'!$B$5:$C$1005,2,0)),0,VLOOKUP(C39,'손익(일반전기)'!$B$5:$C$1005,2,0))+IF(ISERROR(VLOOKUP(C39,'손익(일반전기)'!$E$5:$F$1005,2,0)),0,VLOOKUP(C39,'손익(일반전기)'!$E$5:$F$1005,2,0))</f>
        <v>363868</v>
      </c>
      <c r="F39" s="317">
        <v>14</v>
      </c>
      <c r="G39" s="84" t="s">
        <v>786</v>
      </c>
      <c r="H39" s="208">
        <v>280600</v>
      </c>
      <c r="I39" s="647">
        <f>IF(ISERROR(VLOOKUP(H39,'손익(일반)'!$B$5:$C$1005,2,0)),0,VLOOKUP(H39,'손익(일반)'!$B$5:$C$1005,2,0))+IF(ISERROR(VLOOKUP(H39,'손익(일반)'!$E$5:$F$1005,2,0)),0,VLOOKUP(H39,'손익(일반)'!$E$5:$F$1005,2,0))</f>
        <v>0</v>
      </c>
      <c r="J39" s="666">
        <f>IF(ISERROR(VLOOKUP(H39,'손익(일반전기)'!$B$5:$C$1005,2,0)),0,VLOOKUP(H39,'손익(일반전기)'!$B$5:$C$1005,2,0))+IF(ISERROR(VLOOKUP(H39,'손익(일반전기)'!$E$5:$F$1005,2,0)),0,VLOOKUP(H39,'손익(일반전기)'!$E$5:$F$1005,2,0))</f>
        <v>0</v>
      </c>
    </row>
    <row r="40" spans="1:10" ht="17.649999999999999" customHeight="1">
      <c r="A40" s="334" t="s">
        <v>425</v>
      </c>
      <c r="B40" s="1" t="s">
        <v>787</v>
      </c>
      <c r="C40" s="207"/>
      <c r="D40" s="523">
        <f>SUM(D26+D38)-SUM(D27)</f>
        <v>-505407</v>
      </c>
      <c r="E40" s="524">
        <f>SUM(E26+E38)-SUM(E27)</f>
        <v>-367503</v>
      </c>
      <c r="F40" s="317">
        <v>15</v>
      </c>
      <c r="G40" s="79" t="s">
        <v>126</v>
      </c>
      <c r="H40" s="208">
        <v>280700</v>
      </c>
      <c r="I40" s="647">
        <f>IF(ISERROR(VLOOKUP(H40,'손익(일반)'!$B$5:$C$1005,2,0)),0,VLOOKUP(H40,'손익(일반)'!$B$5:$C$1005,2,0))+IF(ISERROR(VLOOKUP(H40,'손익(일반)'!$E$5:$F$1005,2,0)),0,VLOOKUP(H40,'손익(일반)'!$E$5:$F$1005,2,0))</f>
        <v>0</v>
      </c>
      <c r="J40" s="666">
        <f>IF(ISERROR(VLOOKUP(H40,'손익(일반전기)'!$B$5:$C$1005,2,0)),0,VLOOKUP(H40,'손익(일반전기)'!$B$5:$C$1005,2,0))+IF(ISERROR(VLOOKUP(H40,'손익(일반전기)'!$E$5:$F$1005,2,0)),0,VLOOKUP(H40,'손익(일반전기)'!$E$5:$F$1005,2,0))</f>
        <v>0</v>
      </c>
    </row>
    <row r="41" spans="1:10" ht="17.649999999999999" customHeight="1">
      <c r="A41" s="334" t="s">
        <v>429</v>
      </c>
      <c r="B41" s="1" t="s">
        <v>788</v>
      </c>
      <c r="C41" s="210">
        <v>256000</v>
      </c>
      <c r="D41" s="523">
        <f>IF(ISERROR(VLOOKUP(C41,'손익(일반)'!$B$5:$C$1005,2,0)),0,VLOOKUP(C41,'손익(일반)'!$B$5:$C$1005,2,0))+IF(ISERROR(VLOOKUP(C41,'손익(일반)'!$E$5:$F$1005,2,0)),0,VLOOKUP(C41,'손익(일반)'!$E$5:$F$1005,2,0))</f>
        <v>10380</v>
      </c>
      <c r="E41" s="524">
        <f>IF(ISERROR(VLOOKUP(C41,'손익(일반전기)'!$B$5:$C$1005,2,0)),0,VLOOKUP(C41,'손익(일반전기)'!$B$5:$C$1005,2,0))+IF(ISERROR(VLOOKUP(C41,'손익(일반전기)'!$E$5:$F$1005,2,0)),0,VLOOKUP(C41,'손익(일반전기)'!$E$5:$F$1005,2,0))</f>
        <v>17360</v>
      </c>
      <c r="F41" s="317">
        <v>16</v>
      </c>
      <c r="G41" s="84" t="s">
        <v>128</v>
      </c>
      <c r="H41" s="208">
        <v>280800</v>
      </c>
      <c r="I41" s="647">
        <f>IF(ISERROR(VLOOKUP(H41,'손익(일반)'!$B$5:$C$1005,2,0)),0,VLOOKUP(H41,'손익(일반)'!$B$5:$C$1005,2,0))+IF(ISERROR(VLOOKUP(H41,'손익(일반)'!$E$5:$F$1005,2,0)),0,VLOOKUP(H41,'손익(일반)'!$E$5:$F$1005,2,0))</f>
        <v>0</v>
      </c>
      <c r="J41" s="666">
        <f>IF(ISERROR(VLOOKUP(H41,'손익(일반전기)'!$B$5:$C$1005,2,0)),0,VLOOKUP(H41,'손익(일반전기)'!$B$5:$C$1005,2,0))+IF(ISERROR(VLOOKUP(H41,'손익(일반전기)'!$E$5:$F$1005,2,0)),0,VLOOKUP(H41,'손익(일반전기)'!$E$5:$F$1005,2,0))</f>
        <v>0</v>
      </c>
    </row>
    <row r="42" spans="1:10" ht="17.649999999999999" customHeight="1">
      <c r="A42" s="334" t="s">
        <v>27</v>
      </c>
      <c r="B42" s="1" t="s">
        <v>789</v>
      </c>
      <c r="C42" s="207"/>
      <c r="D42" s="523">
        <f>SUM(D43:D49)</f>
        <v>539696</v>
      </c>
      <c r="E42" s="524">
        <f>SUM(E43:E49)</f>
        <v>379900</v>
      </c>
      <c r="F42" s="317">
        <v>17</v>
      </c>
      <c r="G42" s="84" t="s">
        <v>130</v>
      </c>
      <c r="H42" s="208">
        <v>280900</v>
      </c>
      <c r="I42" s="647">
        <f>IF(ISERROR(VLOOKUP(H42,'손익(일반)'!$B$5:$C$1005,2,0)),0,VLOOKUP(H42,'손익(일반)'!$B$5:$C$1005,2,0))+IF(ISERROR(VLOOKUP(H42,'손익(일반)'!$E$5:$F$1005,2,0)),0,VLOOKUP(H42,'손익(일반)'!$E$5:$F$1005,2,0))</f>
        <v>0</v>
      </c>
      <c r="J42" s="666">
        <f>IF(ISERROR(VLOOKUP(H42,'손익(일반전기)'!$B$5:$C$1005,2,0)),0,VLOOKUP(H42,'손익(일반전기)'!$B$5:$C$1005,2,0))+IF(ISERROR(VLOOKUP(H42,'손익(일반전기)'!$E$5:$F$1005,2,0)),0,VLOOKUP(H42,'손익(일반전기)'!$E$5:$F$1005,2,0))</f>
        <v>0</v>
      </c>
    </row>
    <row r="43" spans="1:10" ht="17.649999999999999" customHeight="1">
      <c r="A43" s="335">
        <v>1</v>
      </c>
      <c r="B43" s="186" t="s">
        <v>94</v>
      </c>
      <c r="C43" s="208">
        <v>275100</v>
      </c>
      <c r="D43" s="753">
        <f>IF(ISERROR(VLOOKUP(C43,'손익(일반)'!$B$5:$C$1005,2,0)),0,VLOOKUP(C43,'손익(일반)'!$B$5:$C$1005,2,0))+IF(ISERROR(VLOOKUP(C43,'손익(일반)'!$E$5:$F$1005,2,0)),0,VLOOKUP(C43,'손익(일반)'!$E$5:$F$1005,2,0))</f>
        <v>35593</v>
      </c>
      <c r="E43" s="742">
        <f>IF(ISERROR(VLOOKUP(C43,'손익(일반전기)'!$B$5:$C$1005,2,0)),0,VLOOKUP(C43,'손익(일반전기)'!$B$5:$C$1005,2,0))+IF(ISERROR(VLOOKUP(C43,'손익(일반전기)'!$E$5:$F$1005,2,0)),0,VLOOKUP(C43,'손익(일반전기)'!$E$5:$F$1005,2,0))</f>
        <v>22916</v>
      </c>
      <c r="F43" s="317">
        <v>18</v>
      </c>
      <c r="G43" s="84" t="s">
        <v>728</v>
      </c>
      <c r="H43" s="208">
        <v>281100</v>
      </c>
      <c r="I43" s="647">
        <f>IF(ISERROR(VLOOKUP(H43,'손익(일반)'!$B$5:$C$1005,2,0)),0,VLOOKUP(H43,'손익(일반)'!$B$5:$C$1005,2,0))+IF(ISERROR(VLOOKUP(H43,'손익(일반)'!$E$5:$F$1005,2,0)),0,VLOOKUP(H43,'손익(일반)'!$E$5:$F$1005,2,0))</f>
        <v>0</v>
      </c>
      <c r="J43" s="666">
        <f>IF(ISERROR(VLOOKUP(H43,'손익(일반전기)'!$B$5:$C$1005,2,0)),0,VLOOKUP(H43,'손익(일반전기)'!$B$5:$C$1005,2,0))+IF(ISERROR(VLOOKUP(H43,'손익(일반전기)'!$E$5:$F$1005,2,0)),0,VLOOKUP(H43,'손익(일반전기)'!$E$5:$F$1005,2,0))</f>
        <v>0</v>
      </c>
    </row>
    <row r="44" spans="1:10" ht="17.649999999999999" customHeight="1">
      <c r="A44" s="336">
        <v>2</v>
      </c>
      <c r="B44" s="84" t="s">
        <v>108</v>
      </c>
      <c r="C44" s="208">
        <v>275200</v>
      </c>
      <c r="D44" s="647">
        <f>IF(ISERROR(VLOOKUP(C44,'손익(일반)'!$B$5:$C$1005,2,0)),0,VLOOKUP(C44,'손익(일반)'!$B$5:$C$1005,2,0))+IF(ISERROR(VLOOKUP(C44,'손익(일반)'!$E$5:$F$1005,2,0)),0,VLOOKUP(C44,'손익(일반)'!$E$5:$F$1005,2,0))</f>
        <v>301433</v>
      </c>
      <c r="E44" s="648">
        <f>IF(ISERROR(VLOOKUP(C44,'손익(일반전기)'!$B$5:$C$1005,2,0)),0,VLOOKUP(C44,'손익(일반전기)'!$B$5:$C$1005,2,0))+IF(ISERROR(VLOOKUP(C44,'손익(일반전기)'!$E$5:$F$1005,2,0)),0,VLOOKUP(C44,'손익(일반전기)'!$E$5:$F$1005,2,0))</f>
        <v>214948</v>
      </c>
      <c r="F44" s="317">
        <v>19</v>
      </c>
      <c r="G44" s="84" t="s">
        <v>356</v>
      </c>
      <c r="H44" s="208">
        <v>281200</v>
      </c>
      <c r="I44" s="647">
        <f>IF(ISERROR(VLOOKUP(H44,'손익(일반)'!$B$5:$C$1005,2,0)),0,VLOOKUP(H44,'손익(일반)'!$B$5:$C$1005,2,0))+IF(ISERROR(VLOOKUP(H44,'손익(일반)'!$E$5:$F$1005,2,0)),0,VLOOKUP(H44,'손익(일반)'!$E$5:$F$1005,2,0))</f>
        <v>0</v>
      </c>
      <c r="J44" s="666">
        <f>IF(ISERROR(VLOOKUP(H44,'손익(일반전기)'!$B$5:$C$1005,2,0)),0,VLOOKUP(H44,'손익(일반전기)'!$B$5:$C$1005,2,0))+IF(ISERROR(VLOOKUP(H44,'손익(일반전기)'!$E$5:$F$1005,2,0)),0,VLOOKUP(H44,'손익(일반전기)'!$E$5:$F$1005,2,0))</f>
        <v>0</v>
      </c>
    </row>
    <row r="45" spans="1:10" ht="17.649999999999999" customHeight="1">
      <c r="A45" s="336">
        <v>3</v>
      </c>
      <c r="B45" s="84" t="s">
        <v>110</v>
      </c>
      <c r="C45" s="208">
        <v>275300</v>
      </c>
      <c r="D45" s="647">
        <f>IF(ISERROR(VLOOKUP(C45,'손익(일반)'!$B$5:$C$1005,2,0)),0,VLOOKUP(C45,'손익(일반)'!$B$5:$C$1005,2,0))+IF(ISERROR(VLOOKUP(C45,'손익(일반)'!$E$5:$F$1005,2,0)),0,VLOOKUP(C45,'손익(일반)'!$E$5:$F$1005,2,0))</f>
        <v>0</v>
      </c>
      <c r="E45" s="648">
        <f>IF(ISERROR(VLOOKUP(C45,'손익(일반전기)'!$B$5:$C$1005,2,0)),0,VLOOKUP(C45,'손익(일반전기)'!$B$5:$C$1005,2,0))+IF(ISERROR(VLOOKUP(C45,'손익(일반전기)'!$E$5:$F$1005,2,0)),0,VLOOKUP(C45,'손익(일반전기)'!$E$5:$F$1005,2,0))</f>
        <v>0</v>
      </c>
      <c r="F45" s="317">
        <v>20</v>
      </c>
      <c r="G45" s="54" t="s">
        <v>742</v>
      </c>
      <c r="H45" s="210">
        <v>281300</v>
      </c>
      <c r="I45" s="647">
        <f>IF(ISERROR(VLOOKUP(H45,'손익(일반)'!$B$5:$C$1005,2,0)),0,VLOOKUP(H45,'손익(일반)'!$B$5:$C$1005,2,0))+IF(ISERROR(VLOOKUP(H45,'손익(일반)'!$E$5:$F$1005,2,0)),0,VLOOKUP(H45,'손익(일반)'!$E$5:$F$1005,2,0))</f>
        <v>0</v>
      </c>
      <c r="J45" s="666">
        <f>IF(ISERROR(VLOOKUP(H45,'손익(일반전기)'!$B$5:$C$1005,2,0)),0,VLOOKUP(H45,'손익(일반전기)'!$B$5:$C$1005,2,0))+IF(ISERROR(VLOOKUP(H45,'손익(일반전기)'!$E$5:$F$1005,2,0)),0,VLOOKUP(H45,'손익(일반전기)'!$E$5:$F$1005,2,0))</f>
        <v>0</v>
      </c>
    </row>
    <row r="46" spans="1:10" ht="17.649999999999999" customHeight="1">
      <c r="A46" s="336">
        <v>4</v>
      </c>
      <c r="B46" s="84" t="s">
        <v>111</v>
      </c>
      <c r="C46" s="208">
        <v>275400</v>
      </c>
      <c r="D46" s="647">
        <f>IF(ISERROR(VLOOKUP(C46,'손익(일반)'!$B$5:$C$1005,2,0)),0,VLOOKUP(C46,'손익(일반)'!$B$5:$C$1005,2,0))+IF(ISERROR(VLOOKUP(C46,'손익(일반)'!$E$5:$F$1005,2,0)),0,VLOOKUP(C46,'손익(일반)'!$E$5:$F$1005,2,0))</f>
        <v>11029</v>
      </c>
      <c r="E46" s="648">
        <f>IF(ISERROR(VLOOKUP(C46,'손익(일반전기)'!$B$5:$C$1005,2,0)),0,VLOOKUP(C46,'손익(일반전기)'!$B$5:$C$1005,2,0))+IF(ISERROR(VLOOKUP(C46,'손익(일반전기)'!$E$5:$F$1005,2,0)),0,VLOOKUP(C46,'손익(일반전기)'!$E$5:$F$1005,2,0))</f>
        <v>13432</v>
      </c>
      <c r="F46" s="317">
        <v>21</v>
      </c>
      <c r="G46" s="54" t="s">
        <v>738</v>
      </c>
      <c r="H46" s="210">
        <v>281400</v>
      </c>
      <c r="I46" s="647">
        <f>IF(ISERROR(VLOOKUP(H46,'손익(일반)'!$B$5:$C$1005,2,0)),0,VLOOKUP(H46,'손익(일반)'!$B$5:$C$1005,2,0))+IF(ISERROR(VLOOKUP(H46,'손익(일반)'!$E$5:$F$1005,2,0)),0,VLOOKUP(H46,'손익(일반)'!$E$5:$F$1005,2,0))</f>
        <v>0</v>
      </c>
      <c r="J46" s="666">
        <f>IF(ISERROR(VLOOKUP(H46,'손익(일반전기)'!$B$5:$C$1005,2,0)),0,VLOOKUP(H46,'손익(일반전기)'!$B$5:$C$1005,2,0))+IF(ISERROR(VLOOKUP(H46,'손익(일반전기)'!$E$5:$F$1005,2,0)),0,VLOOKUP(H46,'손익(일반전기)'!$E$5:$F$1005,2,0))</f>
        <v>0</v>
      </c>
    </row>
    <row r="47" spans="1:10" ht="17.649999999999999" customHeight="1">
      <c r="A47" s="336">
        <v>5</v>
      </c>
      <c r="B47" s="84" t="s">
        <v>112</v>
      </c>
      <c r="C47" s="208">
        <v>275500</v>
      </c>
      <c r="D47" s="647">
        <f>IF(ISERROR(VLOOKUP(C47,'손익(일반)'!$B$5:$C$1005,2,0)),0,VLOOKUP(C47,'손익(일반)'!$B$5:$C$1005,2,0))+IF(ISERROR(VLOOKUP(C47,'손익(일반)'!$E$5:$F$1005,2,0)),0,VLOOKUP(C47,'손익(일반)'!$E$5:$F$1005,2,0))</f>
        <v>58682</v>
      </c>
      <c r="E47" s="648">
        <f>IF(ISERROR(VLOOKUP(C47,'손익(일반전기)'!$B$5:$C$1005,2,0)),0,VLOOKUP(C47,'손익(일반전기)'!$B$5:$C$1005,2,0))+IF(ISERROR(VLOOKUP(C47,'손익(일반전기)'!$E$5:$F$1005,2,0)),0,VLOOKUP(C47,'손익(일반전기)'!$E$5:$F$1005,2,0))</f>
        <v>71502</v>
      </c>
      <c r="F47" s="317">
        <v>22</v>
      </c>
      <c r="G47" s="84" t="s">
        <v>446</v>
      </c>
      <c r="H47" s="208">
        <v>281500</v>
      </c>
      <c r="I47" s="647">
        <f>IF(ISERROR(VLOOKUP(H47,'손익(일반)'!$B$5:$C$1005,2,0)),0,VLOOKUP(H47,'손익(일반)'!$B$5:$C$1005,2,0))+IF(ISERROR(VLOOKUP(H47,'손익(일반)'!$E$5:$F$1005,2,0)),0,VLOOKUP(H47,'손익(일반)'!$E$5:$F$1005,2,0))</f>
        <v>0</v>
      </c>
      <c r="J47" s="666">
        <f>IF(ISERROR(VLOOKUP(H47,'손익(일반전기)'!$B$5:$C$1005,2,0)),0,VLOOKUP(H47,'손익(일반전기)'!$B$5:$C$1005,2,0))+IF(ISERROR(VLOOKUP(H47,'손익(일반전기)'!$E$5:$F$1005,2,0)),0,VLOOKUP(H47,'손익(일반전기)'!$E$5:$F$1005,2,0))</f>
        <v>0</v>
      </c>
    </row>
    <row r="48" spans="1:10" ht="17.649999999999999" customHeight="1">
      <c r="A48" s="336">
        <v>6</v>
      </c>
      <c r="B48" s="84" t="s">
        <v>114</v>
      </c>
      <c r="C48" s="208">
        <v>275600</v>
      </c>
      <c r="D48" s="647">
        <f>IF(ISERROR(VLOOKUP(C48,'손익(일반)'!$B$5:$C$1005,2,0)),0,VLOOKUP(C48,'손익(일반)'!$B$5:$C$1005,2,0))+IF(ISERROR(VLOOKUP(C48,'손익(일반)'!$E$5:$F$1005,2,0)),0,VLOOKUP(C48,'손익(일반)'!$E$5:$F$1005,2,0))</f>
        <v>15000</v>
      </c>
      <c r="E48" s="648">
        <f>IF(ISERROR(VLOOKUP(C48,'손익(일반전기)'!$B$5:$C$1005,2,0)),0,VLOOKUP(C48,'손익(일반전기)'!$B$5:$C$1005,2,0))+IF(ISERROR(VLOOKUP(C48,'손익(일반전기)'!$E$5:$F$1005,2,0)),0,VLOOKUP(C48,'손익(일반전기)'!$E$5:$F$1005,2,0))</f>
        <v>1771</v>
      </c>
      <c r="F48" s="317">
        <v>23</v>
      </c>
      <c r="G48" s="84" t="s">
        <v>364</v>
      </c>
      <c r="H48" s="208">
        <v>281600</v>
      </c>
      <c r="I48" s="647">
        <f>IF(ISERROR(VLOOKUP(H48,'손익(일반)'!$B$5:$C$1005,2,0)),0,VLOOKUP(H48,'손익(일반)'!$B$5:$C$1005,2,0))+IF(ISERROR(VLOOKUP(H48,'손익(일반)'!$E$5:$F$1005,2,0)),0,VLOOKUP(H48,'손익(일반)'!$E$5:$F$1005,2,0))</f>
        <v>9277</v>
      </c>
      <c r="J48" s="666">
        <f>IF(ISERROR(VLOOKUP(H48,'손익(일반전기)'!$B$5:$C$1005,2,0)),0,VLOOKUP(H48,'손익(일반전기)'!$B$5:$C$1005,2,0))+IF(ISERROR(VLOOKUP(H48,'손익(일반전기)'!$E$5:$F$1005,2,0)),0,VLOOKUP(H48,'손익(일반전기)'!$E$5:$F$1005,2,0))</f>
        <v>4273</v>
      </c>
    </row>
    <row r="49" spans="1:10" ht="17.649999999999999" customHeight="1">
      <c r="A49" s="337">
        <v>7</v>
      </c>
      <c r="B49" s="189" t="s">
        <v>116</v>
      </c>
      <c r="C49" s="208">
        <v>275700</v>
      </c>
      <c r="D49" s="743">
        <f>IF(ISERROR(VLOOKUP(C49,'손익(일반)'!$B$5:$C$1005,2,0)),0,VLOOKUP(C49,'손익(일반)'!$B$5:$C$1005,2,0))+IF(ISERROR(VLOOKUP(C49,'손익(일반)'!$E$5:$F$1005,2,0)),0,VLOOKUP(C49,'손익(일반)'!$E$5:$F$1005,2,0))</f>
        <v>117959</v>
      </c>
      <c r="E49" s="744">
        <f>IF(ISERROR(VLOOKUP(C49,'손익(일반전기)'!$B$5:$C$1005,2,0)),0,VLOOKUP(C49,'손익(일반전기)'!$B$5:$C$1005,2,0))+IF(ISERROR(VLOOKUP(C49,'손익(일반전기)'!$E$5:$F$1005,2,0)),0,VLOOKUP(C49,'손익(일반전기)'!$E$5:$F$1005,2,0))</f>
        <v>55331</v>
      </c>
      <c r="F49" s="317">
        <v>24</v>
      </c>
      <c r="G49" s="84" t="s">
        <v>447</v>
      </c>
      <c r="H49" s="208">
        <v>281700</v>
      </c>
      <c r="I49" s="647">
        <f>IF(ISERROR(VLOOKUP(H49,'손익(일반)'!$B$5:$C$1005,2,0)),0,VLOOKUP(H49,'손익(일반)'!$B$5:$C$1005,2,0))+IF(ISERROR(VLOOKUP(H49,'손익(일반)'!$E$5:$F$1005,2,0)),0,VLOOKUP(H49,'손익(일반)'!$E$5:$F$1005,2,0))</f>
        <v>0</v>
      </c>
      <c r="J49" s="666">
        <f>IF(ISERROR(VLOOKUP(H49,'손익(일반전기)'!$B$5:$C$1005,2,0)),0,VLOOKUP(H49,'손익(일반전기)'!$B$5:$C$1005,2,0))+IF(ISERROR(VLOOKUP(H49,'손익(일반전기)'!$E$5:$F$1005,2,0)),0,VLOOKUP(H49,'손익(일반전기)'!$E$5:$F$1005,2,0))</f>
        <v>0</v>
      </c>
    </row>
    <row r="50" spans="1:10" ht="17.649999999999999" customHeight="1">
      <c r="A50" s="334" t="s">
        <v>160</v>
      </c>
      <c r="B50" s="1" t="s">
        <v>147</v>
      </c>
      <c r="C50" s="207"/>
      <c r="D50" s="523">
        <f>SUM(D51:D70,I7:I24)</f>
        <v>2814413</v>
      </c>
      <c r="E50" s="524">
        <f>SUM(E51:E70,J7:J24)</f>
        <v>2741914</v>
      </c>
      <c r="F50" s="317">
        <v>25</v>
      </c>
      <c r="G50" s="84" t="s">
        <v>737</v>
      </c>
      <c r="H50" s="208">
        <v>285100</v>
      </c>
      <c r="I50" s="647">
        <f>IF(ISERROR(VLOOKUP(H50,'손익(일반)'!$B$5:$C$1005,2,0)),0,VLOOKUP(H50,'손익(일반)'!$B$5:$C$1005,2,0))+IF(ISERROR(VLOOKUP(H50,'손익(일반)'!$E$5:$F$1005,2,0)),0,VLOOKUP(H50,'손익(일반)'!$E$5:$F$1005,2,0))</f>
        <v>178386</v>
      </c>
      <c r="J50" s="666">
        <f>IF(ISERROR(VLOOKUP(H50,'손익(일반전기)'!$B$5:$C$1005,2,0)),0,VLOOKUP(H50,'손익(일반전기)'!$B$5:$C$1005,2,0))+IF(ISERROR(VLOOKUP(H50,'손익(일반전기)'!$E$5:$F$1005,2,0)),0,VLOOKUP(H50,'손익(일반전기)'!$E$5:$F$1005,2,0))</f>
        <v>177213</v>
      </c>
    </row>
    <row r="51" spans="1:10" ht="17.649999999999999" customHeight="1">
      <c r="A51" s="335">
        <v>1</v>
      </c>
      <c r="B51" s="186" t="s">
        <v>95</v>
      </c>
      <c r="C51" s="208">
        <v>259100</v>
      </c>
      <c r="D51" s="753">
        <f>IF(ISERROR(VLOOKUP(C51,'손익(일반)'!$B$5:$C$1005,2,0)),0,VLOOKUP(C51,'손익(일반)'!$B$5:$C$1005,2,0))+IF(ISERROR(VLOOKUP(C51,'손익(일반)'!$E$5:$F$1005,2,0)),0,VLOOKUP(C51,'손익(일반)'!$E$5:$F$1005,2,0))</f>
        <v>346159</v>
      </c>
      <c r="E51" s="742">
        <f>IF(ISERROR(VLOOKUP(C51,'손익(일반전기)'!$B$5:$C$1005,2,0)),0,VLOOKUP(C51,'손익(일반전기)'!$B$5:$C$1005,2,0))+IF(ISERROR(VLOOKUP(C51,'손익(일반전기)'!$E$5:$F$1005,2,0)),0,VLOOKUP(C51,'손익(일반전기)'!$E$5:$F$1005,2,0))</f>
        <v>294331</v>
      </c>
      <c r="F51" s="317">
        <v>26</v>
      </c>
      <c r="G51" s="84" t="s">
        <v>37</v>
      </c>
      <c r="H51" s="208">
        <v>284000</v>
      </c>
      <c r="I51" s="647">
        <f>IF(ISERROR(VLOOKUP(H51,'손익(일반)'!$B$5:$C$1005,2,0)),0,VLOOKUP(H51,'손익(일반)'!$B$5:$C$1005,2,0))+IF(ISERROR(VLOOKUP(H51,'손익(일반)'!$E$5:$F$1005,2,0)),0,VLOOKUP(H51,'손익(일반)'!$E$5:$F$1005,2,0))</f>
        <v>1966957</v>
      </c>
      <c r="J51" s="666">
        <f>IF(ISERROR(VLOOKUP(H51,'손익(일반전기)'!$B$5:$C$1005,2,0)),0,VLOOKUP(H51,'손익(일반전기)'!$B$5:$C$1005,2,0))+IF(ISERROR(VLOOKUP(H51,'손익(일반전기)'!$E$5:$F$1005,2,0)),0,VLOOKUP(H51,'손익(일반전기)'!$E$5:$F$1005,2,0))</f>
        <v>1980574</v>
      </c>
    </row>
    <row r="52" spans="1:10" ht="17.649999999999999" customHeight="1">
      <c r="A52" s="336">
        <v>2</v>
      </c>
      <c r="B52" s="84" t="s">
        <v>118</v>
      </c>
      <c r="C52" s="208">
        <v>259200</v>
      </c>
      <c r="D52" s="647">
        <f>IF(ISERROR(VLOOKUP(C52,'손익(일반)'!$B$5:$C$1005,2,0)),0,VLOOKUP(C52,'손익(일반)'!$B$5:$C$1005,2,0))+IF(ISERROR(VLOOKUP(C52,'손익(일반)'!$E$5:$F$1005,2,0)),0,VLOOKUP(C52,'손익(일반)'!$E$5:$F$1005,2,0))</f>
        <v>326589</v>
      </c>
      <c r="E52" s="648">
        <f>IF(ISERROR(VLOOKUP(C52,'손익(일반전기)'!$B$5:$C$1005,2,0)),0,VLOOKUP(C52,'손익(일반전기)'!$B$5:$C$1005,2,0))+IF(ISERROR(VLOOKUP(C52,'손익(일반전기)'!$E$5:$F$1005,2,0)),0,VLOOKUP(C52,'손익(일반전기)'!$E$5:$F$1005,2,0))</f>
        <v>373002</v>
      </c>
      <c r="F52" s="317">
        <v>27</v>
      </c>
      <c r="G52" s="84" t="s">
        <v>250</v>
      </c>
      <c r="H52" s="208">
        <v>281800</v>
      </c>
      <c r="I52" s="647">
        <f>IF(ISERROR(VLOOKUP(H52,'손익(일반)'!$B$5:$C$1005,2,0)),0,VLOOKUP(H52,'손익(일반)'!$B$5:$C$1005,2,0))+IF(ISERROR(VLOOKUP(H52,'손익(일반)'!$E$5:$F$1005,2,0)),0,VLOOKUP(H52,'손익(일반)'!$E$5:$F$1005,2,0))</f>
        <v>0</v>
      </c>
      <c r="J52" s="666">
        <f>IF(ISERROR(VLOOKUP(H52,'손익(일반전기)'!$B$5:$C$1005,2,0)),0,VLOOKUP(H52,'손익(일반전기)'!$B$5:$C$1005,2,0))+IF(ISERROR(VLOOKUP(H52,'손익(일반전기)'!$E$5:$F$1005,2,0)),0,VLOOKUP(H52,'손익(일반전기)'!$E$5:$F$1005,2,0))</f>
        <v>0</v>
      </c>
    </row>
    <row r="53" spans="1:10" ht="17.649999999999999" customHeight="1">
      <c r="A53" s="336">
        <v>3</v>
      </c>
      <c r="B53" s="84" t="s">
        <v>119</v>
      </c>
      <c r="C53" s="208">
        <v>259300</v>
      </c>
      <c r="D53" s="647">
        <f>IF(ISERROR(VLOOKUP(C53,'손익(일반)'!$B$5:$C$1005,2,0)),0,VLOOKUP(C53,'손익(일반)'!$B$5:$C$1005,2,0))+IF(ISERROR(VLOOKUP(C53,'손익(일반)'!$E$5:$F$1005,2,0)),0,VLOOKUP(C53,'손익(일반)'!$E$5:$F$1005,2,0))</f>
        <v>5455</v>
      </c>
      <c r="E53" s="648">
        <f>IF(ISERROR(VLOOKUP(C53,'손익(일반전기)'!$B$5:$C$1005,2,0)),0,VLOOKUP(C53,'손익(일반전기)'!$B$5:$C$1005,2,0))+IF(ISERROR(VLOOKUP(C53,'손익(일반전기)'!$E$5:$F$1005,2,0)),0,VLOOKUP(C53,'손익(일반전기)'!$E$5:$F$1005,2,0))</f>
        <v>5455</v>
      </c>
      <c r="F53" s="317">
        <v>28</v>
      </c>
      <c r="G53" s="84" t="s">
        <v>365</v>
      </c>
      <c r="H53" s="208">
        <v>282200</v>
      </c>
      <c r="I53" s="647">
        <f>IF(ISERROR(VLOOKUP(H53,'손익(일반)'!$B$5:$C$1005,2,0)),0,VLOOKUP(H53,'손익(일반)'!$B$5:$C$1005,2,0))+IF(ISERROR(VLOOKUP(H53,'손익(일반)'!$E$5:$F$1005,2,0)),0,VLOOKUP(H53,'손익(일반)'!$E$5:$F$1005,2,0))</f>
        <v>0</v>
      </c>
      <c r="J53" s="666">
        <f>IF(ISERROR(VLOOKUP(H53,'손익(일반전기)'!$B$5:$C$1005,2,0)),0,VLOOKUP(H53,'손익(일반전기)'!$B$5:$C$1005,2,0))+IF(ISERROR(VLOOKUP(H53,'손익(일반전기)'!$E$5:$F$1005,2,0)),0,VLOOKUP(H53,'손익(일반전기)'!$E$5:$F$1005,2,0))</f>
        <v>0</v>
      </c>
    </row>
    <row r="54" spans="1:10" ht="17.649999999999999" customHeight="1">
      <c r="A54" s="336">
        <v>4</v>
      </c>
      <c r="B54" s="84" t="s">
        <v>435</v>
      </c>
      <c r="C54" s="208">
        <v>259400</v>
      </c>
      <c r="D54" s="647">
        <f>IF(ISERROR(VLOOKUP(C54,'손익(일반)'!$B$5:$C$1005,2,0)),0,VLOOKUP(C54,'손익(일반)'!$B$5:$C$1005,2,0))+IF(ISERROR(VLOOKUP(C54,'손익(일반)'!$E$5:$F$1005,2,0)),0,VLOOKUP(C54,'손익(일반)'!$E$5:$F$1005,2,0))</f>
        <v>0</v>
      </c>
      <c r="E54" s="648">
        <f>IF(ISERROR(VLOOKUP(C54,'손익(일반전기)'!$B$5:$C$1005,2,0)),0,VLOOKUP(C54,'손익(일반전기)'!$B$5:$C$1005,2,0))+IF(ISERROR(VLOOKUP(C54,'손익(일반전기)'!$E$5:$F$1005,2,0)),0,VLOOKUP(C54,'손익(일반전기)'!$E$5:$F$1005,2,0))</f>
        <v>0</v>
      </c>
      <c r="F54" s="317">
        <v>29</v>
      </c>
      <c r="G54" s="84" t="s">
        <v>790</v>
      </c>
      <c r="H54" s="208">
        <v>286000</v>
      </c>
      <c r="I54" s="647">
        <f>IF(ISERROR(VLOOKUP(H54,'손익(일반)'!$B$5:$C$1005,2,0)),0,VLOOKUP(H54,'손익(일반)'!$B$5:$C$1005,2,0))+IF(ISERROR(VLOOKUP(H54,'손익(일반)'!$E$5:$F$1005,2,0)),0,VLOOKUP(H54,'손익(일반)'!$E$5:$F$1005,2,0))</f>
        <v>273222</v>
      </c>
      <c r="J54" s="666">
        <f>IF(ISERROR(VLOOKUP(H54,'손익(일반전기)'!$B$5:$C$1005,2,0)),0,VLOOKUP(H54,'손익(일반전기)'!$B$5:$C$1005,2,0))+IF(ISERROR(VLOOKUP(H54,'손익(일반전기)'!$E$5:$F$1005,2,0)),0,VLOOKUP(H54,'손익(일반전기)'!$E$5:$F$1005,2,0))</f>
        <v>266317</v>
      </c>
    </row>
    <row r="55" spans="1:10" ht="17.649999999999999" customHeight="1">
      <c r="A55" s="336">
        <v>5</v>
      </c>
      <c r="B55" s="84" t="s">
        <v>436</v>
      </c>
      <c r="C55" s="208">
        <v>259500</v>
      </c>
      <c r="D55" s="647">
        <f>IF(ISERROR(VLOOKUP(C55,'손익(일반)'!$B$5:$C$1005,2,0)),0,VLOOKUP(C55,'손익(일반)'!$B$5:$C$1005,2,0))+IF(ISERROR(VLOOKUP(C55,'손익(일반)'!$E$5:$F$1005,2,0)),0,VLOOKUP(C55,'손익(일반)'!$E$5:$F$1005,2,0))</f>
        <v>0</v>
      </c>
      <c r="E55" s="648">
        <f>IF(ISERROR(VLOOKUP(C55,'손익(일반전기)'!$B$5:$C$1005,2,0)),0,VLOOKUP(C55,'손익(일반전기)'!$B$5:$C$1005,2,0))+IF(ISERROR(VLOOKUP(C55,'손익(일반전기)'!$E$5:$F$1005,2,0)),0,VLOOKUP(C55,'손익(일반전기)'!$E$5:$F$1005,2,0))</f>
        <v>0</v>
      </c>
      <c r="F55" s="317">
        <v>30</v>
      </c>
      <c r="G55" s="84" t="s">
        <v>847</v>
      </c>
      <c r="H55" s="211">
        <v>282300</v>
      </c>
      <c r="I55" s="647">
        <f>IF(ISERROR(VLOOKUP(H55,'손익(일반)'!$B$5:$C$1005,2,0)),0,VLOOKUP(H55,'손익(일반)'!$B$5:$C$1005,2,0))+IF(ISERROR(VLOOKUP(H55,'손익(일반)'!$E$5:$F$1005,2,0)),0,VLOOKUP(H55,'손익(일반)'!$E$5:$F$1005,2,0))+IF(ISERROR(VLOOKUP(282100,'손익(일반)'!$B$5:$C$1005,2,0)),0,VLOOKUP(282100,'손익(일반)'!$B$5:$C$1005,2,0))+IF(ISERROR(VLOOKUP(282100,'손익(일반)'!$E$5:$F$1005,2,0)),0,VLOOKUP(282100,'손익(일반)'!$E$5:$F$1005,2,0))</f>
        <v>0</v>
      </c>
      <c r="J55" s="666">
        <f>IF(ISERROR(VLOOKUP(H55,'손익(일반전기)'!$B$5:$C$1005,2,0)),0,VLOOKUP(H55,'손익(일반전기)'!$B$5:$C$1005,2,0))+IF(ISERROR(VLOOKUP(H55,'손익(일반전기)'!$E$5:$F$1005,2,0)),0,VLOOKUP(H55,'손익(일반전기)'!$E$5:$F$1005,2,0))+IF(ISERROR(VLOOKUP(282100,'손익(일반전기)'!$B$5:$C$1005,2,0)),0,VLOOKUP(282100,'손익(일반전기)'!$B$5:$C$1005,2,0))+IF(ISERROR(VLOOKUP(282100,'손익(일반전기)'!$E$5:$F$1005,2,0)),0,VLOOKUP(282100,'손익(일반전기)'!$E$5:$F$1005,2,0))</f>
        <v>0</v>
      </c>
    </row>
    <row r="56" spans="1:10" ht="17.649999999999999" customHeight="1">
      <c r="A56" s="336">
        <v>6</v>
      </c>
      <c r="B56" s="84" t="s">
        <v>120</v>
      </c>
      <c r="C56" s="208">
        <v>259600</v>
      </c>
      <c r="D56" s="647">
        <f>IF(ISERROR(VLOOKUP(C56,'손익(일반)'!$B$5:$C$1005,2,0)),0,VLOOKUP(C56,'손익(일반)'!$B$5:$C$1005,2,0))+IF(ISERROR(VLOOKUP(C56,'손익(일반)'!$E$5:$F$1005,2,0)),0,VLOOKUP(C56,'손익(일반)'!$E$5:$F$1005,2,0))</f>
        <v>0</v>
      </c>
      <c r="E56" s="648">
        <f>IF(ISERROR(VLOOKUP(C56,'손익(일반전기)'!$B$5:$C$1005,2,0)),0,VLOOKUP(C56,'손익(일반전기)'!$B$5:$C$1005,2,0))+IF(ISERROR(VLOOKUP(C56,'손익(일반전기)'!$E$5:$F$1005,2,0)),0,VLOOKUP(C56,'손익(일반전기)'!$E$5:$F$1005,2,0))</f>
        <v>0</v>
      </c>
      <c r="F56" s="317">
        <v>31</v>
      </c>
      <c r="G56" s="54" t="s">
        <v>702</v>
      </c>
      <c r="H56" s="211">
        <v>282400</v>
      </c>
      <c r="I56" s="647">
        <f>IF(ISERROR(VLOOKUP(H56,'손익(일반)'!$B$5:$C$1005,2,0)),0,VLOOKUP(H56,'손익(일반)'!$B$5:$C$1005,2,0))+IF(ISERROR(VLOOKUP(H56,'손익(일반)'!$E$5:$F$1005,2,0)),0,VLOOKUP(H56,'손익(일반)'!$E$5:$F$1005,2,0))</f>
        <v>0</v>
      </c>
      <c r="J56" s="666">
        <f>IF(ISERROR(VLOOKUP(H56,'손익(일반전기)'!$B$5:$C$1005,2,0)),0,VLOOKUP(H56,'손익(일반전기)'!$B$5:$C$1005,2,0))+IF(ISERROR(VLOOKUP(H56,'손익(일반전기)'!$E$5:$F$1005,2,0)),0,VLOOKUP(H56,'손익(일반전기)'!$E$5:$F$1005,2,0))</f>
        <v>0</v>
      </c>
    </row>
    <row r="57" spans="1:10" ht="17.649999999999999" customHeight="1">
      <c r="A57" s="336">
        <v>7</v>
      </c>
      <c r="B57" s="84" t="s">
        <v>791</v>
      </c>
      <c r="C57" s="208">
        <v>259700</v>
      </c>
      <c r="D57" s="647">
        <f>IF(ISERROR(VLOOKUP(C57,'손익(일반)'!$B$5:$C$1005,2,0)),0,VLOOKUP(C57,'손익(일반)'!$B$5:$C$1005,2,0))+IF(ISERROR(VLOOKUP(C57,'손익(일반)'!$E$5:$F$1005,2,0)),0,VLOOKUP(C57,'손익(일반)'!$E$5:$F$1005,2,0))</f>
        <v>0</v>
      </c>
      <c r="E57" s="648">
        <f>IF(ISERROR(VLOOKUP(C57,'손익(일반전기)'!$B$5:$C$1005,2,0)),0,VLOOKUP(C57,'손익(일반전기)'!$B$5:$C$1005,2,0))+IF(ISERROR(VLOOKUP(C57,'손익(일반전기)'!$E$5:$F$1005,2,0)),0,VLOOKUP(C57,'손익(일반전기)'!$E$5:$F$1005,2,0))</f>
        <v>0</v>
      </c>
      <c r="F57" s="317">
        <v>32</v>
      </c>
      <c r="G57" s="84" t="s">
        <v>449</v>
      </c>
      <c r="H57" s="208">
        <v>283000</v>
      </c>
      <c r="I57" s="647">
        <f>IF(ISERROR(VLOOKUP(H57,'손익(일반)'!$B$5:$C$1005,2,0)),0,VLOOKUP(H57,'손익(일반)'!$B$5:$C$1005,2,0))+IF(ISERROR(VLOOKUP(H57,'손익(일반)'!$E$5:$F$1005,2,0)),0,VLOOKUP(H57,'손익(일반)'!$E$5:$F$1005,2,0))</f>
        <v>0</v>
      </c>
      <c r="J57" s="666">
        <f>IF(ISERROR(VLOOKUP(H57,'손익(일반전기)'!$B$5:$C$1005,2,0)),0,VLOOKUP(H57,'손익(일반전기)'!$B$5:$C$1005,2,0))+IF(ISERROR(VLOOKUP(H57,'손익(일반전기)'!$E$5:$F$1005,2,0)),0,VLOOKUP(H57,'손익(일반전기)'!$E$5:$F$1005,2,0))</f>
        <v>0</v>
      </c>
    </row>
    <row r="58" spans="1:10" ht="17.649999999999999" customHeight="1">
      <c r="A58" s="336">
        <v>8</v>
      </c>
      <c r="B58" s="84" t="s">
        <v>228</v>
      </c>
      <c r="C58" s="208">
        <v>259800</v>
      </c>
      <c r="D58" s="647">
        <f>IF(ISERROR(VLOOKUP(C58,'손익(일반)'!$B$5:$C$1005,2,0)),0,VLOOKUP(C58,'손익(일반)'!$B$5:$C$1005,2,0))+IF(ISERROR(VLOOKUP(C58,'손익(일반)'!$E$5:$F$1005,2,0)),0,VLOOKUP(C58,'손익(일반)'!$E$5:$F$1005,2,0))</f>
        <v>0</v>
      </c>
      <c r="E58" s="648">
        <f>IF(ISERROR(VLOOKUP(C58,'손익(일반전기)'!$B$5:$C$1005,2,0)),0,VLOOKUP(C58,'손익(일반전기)'!$B$5:$C$1005,2,0))+IF(ISERROR(VLOOKUP(C58,'손익(일반전기)'!$E$5:$F$1005,2,0)),0,VLOOKUP(C58,'손익(일반전기)'!$E$5:$F$1005,2,0))</f>
        <v>0</v>
      </c>
      <c r="F58" s="308">
        <v>33</v>
      </c>
      <c r="G58" s="189" t="s">
        <v>156</v>
      </c>
      <c r="H58" s="211">
        <v>281900</v>
      </c>
      <c r="I58" s="743">
        <f>IF(ISERROR(VLOOKUP(H58,'손익(일반)'!$B$5:$C$1005,2,0)),0,VLOOKUP(H58,'손익(일반)'!$B$5:$C$1005,2,0))+IF(ISERROR(VLOOKUP(H58,'손익(일반)'!$E$5:$F$1005,2,0)),0,VLOOKUP(H58,'손익(일반)'!$E$5:$F$1005,2,0))+IF(ISERROR(VLOOKUP(282900,'손익(일반)'!$B$5:$C$1005,2,0)),0,VLOOKUP(282900,'손익(일반)'!$B$5:$C$1005,2,0))+IF(ISERROR(VLOOKUP(282900,'손익(일반)'!$E$5:$F$1005,2,0)),0,VLOOKUP(282900,'손익(일반)'!$E$5:$F$1005,2,0))-IF(ISERROR(VLOOKUP(257200,'손익(일반)'!$B$5:$C$1005,2,0)),0,VLOOKUP(257200,'손익(일반)'!$B$5:$C$1005,2,0))+IF(ISERROR(VLOOKUP(257200,'손익(일반)'!$E$5:$F$1005,2,0)),0,VLOOKUP(257200,'손익(일반)'!$E$5:$F$1005,2,0))</f>
        <v>13422</v>
      </c>
      <c r="J58" s="766">
        <f>IF(ISERROR(VLOOKUP(H58,'손익(일반전기)'!$B$5:$C$1005,2,0)),0,VLOOKUP(H58,'손익(일반전기)'!$B$5:$C$1005,2,0))+IF(ISERROR(VLOOKUP(H58,'손익(일반전기)'!$E$5:$F$1005,2,0)),0,VLOOKUP(H58,'손익(일반전기)'!$E$5:$F$1005,2,0))+IF(ISERROR(VLOOKUP(282900,'손익(일반전기)'!$B$5:$C$1005,2,0)),0,VLOOKUP(282900,'손익(일반전기)'!$B$5:$C$1005,2,0))+IF(ISERROR(VLOOKUP(282900,'손익(일반전기)'!$E$5:$F$1005,2,0)),0,VLOOKUP(282900,'손익(일반전기)'!$E$5:$F$1005,2,0))-IF(ISERROR(VLOOKUP(257200,'손익(일반)'!$B$5:$C$1005,2,0)),0,VLOOKUP(257200,'손익(일반)'!$B$5:$C$1005,2,0))+IF(ISERROR(VLOOKUP(257200,'손익(일반)'!$E$5:$F$1005,2,0)),0,VLOOKUP(257200,'손익(일반)'!$E$5:$F$1005,2,0))</f>
        <v>5099</v>
      </c>
    </row>
    <row r="59" spans="1:10" ht="17.649999999999999" customHeight="1">
      <c r="A59" s="336">
        <v>9</v>
      </c>
      <c r="B59" s="67" t="s">
        <v>212</v>
      </c>
      <c r="C59" s="212">
        <v>261300</v>
      </c>
      <c r="D59" s="647">
        <f>IF(ISERROR(VLOOKUP(C59,'손익(일반)'!$B$5:$C$1005,2,0)),0,VLOOKUP(C59,'손익(일반)'!$B$5:$C$1005,2,0))+IF(ISERROR(VLOOKUP(C59,'손익(일반)'!$E$5:$F$1005,2,0)),0,VLOOKUP(C59,'손익(일반)'!$E$5:$F$1005,2,0))</f>
        <v>0</v>
      </c>
      <c r="E59" s="648">
        <f>IF(ISERROR(VLOOKUP(C59,'손익(일반전기)'!$B$5:$C$1005,2,0)),0,VLOOKUP(C59,'손익(일반전기)'!$B$5:$C$1005,2,0))+IF(ISERROR(VLOOKUP(C59,'손익(일반전기)'!$E$5:$F$1005,2,0)),0,VLOOKUP(C59,'손익(일반전기)'!$E$5:$F$1005,2,0))</f>
        <v>0</v>
      </c>
      <c r="F59" s="306" t="s">
        <v>432</v>
      </c>
      <c r="G59" s="1" t="s">
        <v>213</v>
      </c>
      <c r="H59" s="210">
        <v>266200</v>
      </c>
      <c r="I59" s="571">
        <f>IF(ISERROR(VLOOKUP(H59,'손익(일반)'!$B$5:$C$1005,2,0)),0,VLOOKUP(H59,'손익(일반)'!$B$5:$C$1005,2,0))+IF(ISERROR(VLOOKUP(H59,'손익(일반)'!$E$5:$F$1005,2,0)),0,VLOOKUP(H59,'손익(일반)'!$E$5:$F$1005,2,0))</f>
        <v>529316</v>
      </c>
      <c r="J59" s="663">
        <f>IF(ISERROR(VLOOKUP(H59,'손익(일반전기)'!$B$5:$C$1005,2,0)),0,VLOOKUP(H59,'손익(일반전기)'!$B$5:$C$1005,2,0))+IF(ISERROR(VLOOKUP(H59,'손익(일반전기)'!$E$5:$F$1005,2,0)),0,VLOOKUP(H59,'손익(일반전기)'!$E$5:$F$1005,2,0))</f>
        <v>324744</v>
      </c>
    </row>
    <row r="60" spans="1:10" ht="17.649999999999999" customHeight="1">
      <c r="A60" s="336">
        <v>10</v>
      </c>
      <c r="B60" s="67" t="s">
        <v>352</v>
      </c>
      <c r="C60" s="212">
        <v>261700</v>
      </c>
      <c r="D60" s="647">
        <f>IF(ISERROR(VLOOKUP(C60,'손익(일반)'!$B$5:$C$1005,2,0)),0,VLOOKUP(C60,'손익(일반)'!$B$5:$C$1005,2,0))+IF(ISERROR(VLOOKUP(C60,'손익(일반)'!$E$5:$F$1005,2,0)),0,VLOOKUP(C60,'손익(일반)'!$E$5:$F$1005,2,0))</f>
        <v>0</v>
      </c>
      <c r="E60" s="648">
        <f>IF(ISERROR(VLOOKUP(C60,'손익(일반전기)'!$B$5:$C$1005,2,0)),0,VLOOKUP(C60,'손익(일반전기)'!$B$5:$C$1005,2,0))+IF(ISERROR(VLOOKUP(C60,'손익(일반전기)'!$E$5:$F$1005,2,0)),0,VLOOKUP(C60,'손익(일반전기)'!$E$5:$F$1005,2,0))</f>
        <v>0</v>
      </c>
      <c r="F60" s="306" t="s">
        <v>776</v>
      </c>
      <c r="G60" s="213" t="s">
        <v>214</v>
      </c>
      <c r="H60" s="207"/>
      <c r="I60" s="571">
        <f>SUM(D40+D41+D50+I59)-SUM(D42+I25)</f>
        <v>-246070</v>
      </c>
      <c r="J60" s="663">
        <f>SUM(E40+E41+E50+J59)-SUM(E42+J25)</f>
        <v>-311558</v>
      </c>
    </row>
    <row r="61" spans="1:10" ht="17.649999999999999" customHeight="1">
      <c r="A61" s="336">
        <v>11</v>
      </c>
      <c r="B61" s="84" t="s">
        <v>440</v>
      </c>
      <c r="C61" s="214">
        <v>260000</v>
      </c>
      <c r="D61" s="647">
        <f>IF(ISERROR(VLOOKUP(C61,'손익(일반)'!$B$5:$C$1005,2,0)),0,VLOOKUP(C61,'손익(일반)'!$B$5:$C$1005,2,0))+IF(ISERROR(VLOOKUP(C61,'손익(일반)'!$E$5:$F$1005,2,0)),0,VLOOKUP(C61,'손익(일반)'!$E$5:$F$1005,2,0))</f>
        <v>0</v>
      </c>
      <c r="E61" s="648">
        <f>IF(ISERROR(VLOOKUP(C61,'손익(일반전기)'!$B$5:$C$1005,2,0)),0,VLOOKUP(C61,'손익(일반전기)'!$B$5:$C$1005,2,0))+IF(ISERROR(VLOOKUP(C61,'손익(일반전기)'!$E$5:$F$1005,2,0)),0,VLOOKUP(C61,'손익(일반전기)'!$E$5:$F$1005,2,0))</f>
        <v>0</v>
      </c>
      <c r="F61" s="306" t="s">
        <v>778</v>
      </c>
      <c r="G61" s="1" t="s">
        <v>975</v>
      </c>
      <c r="H61" s="2">
        <v>287000</v>
      </c>
      <c r="I61" s="571">
        <f>IF(ISERROR(VLOOKUP(H61,'손익(일반)'!$B$5:$C$1005,2,0)),0,VLOOKUP(H61,'손익(일반)'!$B$5:$C$1005,2,0))+IF(ISERROR(VLOOKUP(H61,'손익(일반)'!$E$5:$F$1005,2,0)),0,VLOOKUP(H61,'손익(일반)'!$E$5:$F$1005,2,0))+IF(ISERROR(VLOOKUP(280200,'손익(일반)'!$B$5:$C$1005,2,0)),0,VLOOKUP(280200,'손익(일반)'!$B$5:$C$1005,2,0))+IF(ISERROR(VLOOKUP(280200,'손익(일반)'!$E$5:$F$1005,2,0)),0,VLOOKUP(280200,'손익(일반)'!$E$5:$F$1005,2,0))-(IF(ISERROR(VLOOKUP(260400,'손익(일반)'!$B$5:$C$1005,2,0)),0,VLOOKUP(260400,'손익(일반)'!$B$5:$C$1005,2,0))+IF(ISERROR(VLOOKUP(260400,'손익(일반)'!$E$5:$F$1005,2,0)),0,VLOOKUP(260400,'손익(일반)'!$E$5:$F$1005,2,0))+IF(ISERROR(VLOOKUP(262800,'손익(일반)'!$B$5:$C$1005,2,0)),0,VLOOKUP(262800,'손익(일반)'!$B$5:$C$1005,2,0))+IF(ISERROR(VLOOKUP(262800,'손익(일반)'!$E$5:$F$1005,2,0)),0,VLOOKUP(262800,'손익(일반)'!$E$5:$F$1005,2,0)))</f>
        <v>0</v>
      </c>
      <c r="J61" s="663">
        <f>IF(ISERROR(VLOOKUP(H61,'손익(일반전기)'!$B$5:$C$1005,2,0)),0,VLOOKUP(H61,'손익(일반전기)'!$B$5:$C$1005,2,0))+IF(ISERROR(VLOOKUP(H61,'손익(일반전기)'!$E$5:$F$1005,2,0)),0,VLOOKUP(H61,'손익(일반전기)'!$E$5:$F$1005,2,0))+IF(ISERROR(VLOOKUP(280200,'손익(일반전기)'!$B$5:$C$1005,2,0)),0,VLOOKUP(280200,'손익(일반전기)'!$B$5:$C$1005,2,0))+IF(ISERROR(VLOOKUP(280200,'손익(일반전기)'!$E$5:$F$1005,2,0)),0,VLOOKUP(280200,'손익(일반전기)'!$E$5:$F$1005,2,0))-(IF(ISERROR(VLOOKUP(260400,'손익(일반전기)'!$B$5:$C$1005,2,0)),0,VLOOKUP(260400,'손익(일반전기)'!$B$5:$C$1005,2,0))+IF(ISERROR(VLOOKUP(260400,'손익(일반전기)'!$E$5:$F$1005,2,0)),0,VLOOKUP(260400,'손익(일반전기)'!$E$5:$F$1005,2,0))+IF(ISERROR(VLOOKUP(262800,'손익(일반전기)'!$B$5:$C$1005,2,0)),0,VLOOKUP(262800,'손익(일반전기)'!$B$5:$C$1005,2,0))+IF(ISERROR(VLOOKUP(262800,'손익(일반전기)'!$E$5:$F$1005,2,0)),0,VLOOKUP(262800,'손익(일반전기)'!$E$5:$F$1005,2,0)))</f>
        <v>0</v>
      </c>
    </row>
    <row r="62" spans="1:10" ht="17.649999999999999" customHeight="1">
      <c r="A62" s="336">
        <v>12</v>
      </c>
      <c r="B62" s="84" t="s">
        <v>441</v>
      </c>
      <c r="C62" s="208">
        <v>259900</v>
      </c>
      <c r="D62" s="647">
        <f>IF(ISERROR(VLOOKUP(C62,'손익(일반)'!$B$5:$C$1005,2,0)),0,VLOOKUP(C62,'손익(일반)'!$B$5:$C$1005,2,0))+IF(ISERROR(VLOOKUP(C62,'손익(일반)'!$E$5:$F$1005,2,0)),0,VLOOKUP(C62,'손익(일반)'!$E$5:$F$1005,2,0))</f>
        <v>0</v>
      </c>
      <c r="E62" s="648">
        <f>IF(ISERROR(VLOOKUP(C62,'손익(일반전기)'!$B$5:$C$1005,2,0)),0,VLOOKUP(C62,'손익(일반전기)'!$B$5:$C$1005,2,0))+IF(ISERROR(VLOOKUP(C62,'손익(일반전기)'!$E$5:$F$1005,2,0)),0,VLOOKUP(C62,'손익(일반전기)'!$E$5:$F$1005,2,0))</f>
        <v>0</v>
      </c>
      <c r="F62" s="306" t="s">
        <v>792</v>
      </c>
      <c r="G62" s="1" t="s">
        <v>215</v>
      </c>
      <c r="H62" s="2"/>
      <c r="I62" s="571">
        <f>I60-I61</f>
        <v>-246070</v>
      </c>
      <c r="J62" s="663">
        <f>J60-J61</f>
        <v>-311558</v>
      </c>
    </row>
    <row r="63" spans="1:10" ht="17.649999999999999" customHeight="1">
      <c r="A63" s="336">
        <v>13</v>
      </c>
      <c r="B63" s="84" t="s">
        <v>216</v>
      </c>
      <c r="C63" s="208">
        <v>260100</v>
      </c>
      <c r="D63" s="647">
        <f>IF(ISERROR(VLOOKUP(C63,'손익(일반)'!$B$5:$C$1005,2,0)),0,VLOOKUP(C63,'손익(일반)'!$B$5:$C$1005,2,0))+IF(ISERROR(VLOOKUP(C63,'손익(일반)'!$E$5:$F$1005,2,0)),0,VLOOKUP(C63,'손익(일반)'!$E$5:$F$1005,2,0))</f>
        <v>0</v>
      </c>
      <c r="E63" s="648">
        <f>IF(ISERROR(VLOOKUP(C63,'손익(일반전기)'!$B$5:$C$1005,2,0)),0,VLOOKUP(C63,'손익(일반전기)'!$B$5:$C$1005,2,0))+IF(ISERROR(VLOOKUP(C63,'손익(일반전기)'!$E$5:$F$1005,2,0)),0,VLOOKUP(C63,'손익(일반전기)'!$E$5:$F$1005,2,0))</f>
        <v>0</v>
      </c>
      <c r="F63" s="306" t="s">
        <v>793</v>
      </c>
      <c r="G63" s="1" t="s">
        <v>174</v>
      </c>
      <c r="H63" s="2"/>
      <c r="I63" s="571">
        <f>'5.신용(PL)'!I61</f>
        <v>1418265</v>
      </c>
      <c r="J63" s="663">
        <f>'5.신용(PL)'!J61</f>
        <v>1693029</v>
      </c>
    </row>
    <row r="64" spans="1:10" ht="17.649999999999999" customHeight="1">
      <c r="A64" s="336">
        <v>14</v>
      </c>
      <c r="B64" s="84" t="s">
        <v>740</v>
      </c>
      <c r="C64" s="208">
        <v>260200</v>
      </c>
      <c r="D64" s="647">
        <f>IF(ISERROR(VLOOKUP(C64,'손익(일반)'!$B$5:$C$1005,2,0)),0,VLOOKUP(C64,'손익(일반)'!$B$5:$C$1005,2,0))+IF(ISERROR(VLOOKUP(C64,'손익(일반)'!$E$5:$F$1005,2,0)),0,VLOOKUP(C64,'손익(일반)'!$E$5:$F$1005,2,0))</f>
        <v>982</v>
      </c>
      <c r="E64" s="648">
        <f>IF(ISERROR(VLOOKUP(C64,'손익(일반전기)'!$B$5:$C$1005,2,0)),0,VLOOKUP(C64,'손익(일반전기)'!$B$5:$C$1005,2,0))+IF(ISERROR(VLOOKUP(C64,'손익(일반전기)'!$E$5:$F$1005,2,0)),0,VLOOKUP(C64,'손익(일반전기)'!$E$5:$F$1005,2,0))</f>
        <v>0</v>
      </c>
      <c r="F64" s="306" t="s">
        <v>794</v>
      </c>
      <c r="G64" s="1" t="s">
        <v>217</v>
      </c>
      <c r="H64" s="207"/>
      <c r="I64" s="571"/>
      <c r="J64" s="663"/>
    </row>
    <row r="65" spans="1:10" ht="17.649999999999999" customHeight="1">
      <c r="A65" s="336">
        <v>15</v>
      </c>
      <c r="B65" s="84" t="s">
        <v>671</v>
      </c>
      <c r="C65" s="208">
        <v>260300</v>
      </c>
      <c r="D65" s="647">
        <f>IF(ISERROR(VLOOKUP(C65,'손익(일반)'!$B$5:$C$1005,2,0)),0,VLOOKUP(C65,'손익(일반)'!$B$5:$C$1005,2,0))+IF(ISERROR(VLOOKUP(C65,'손익(일반)'!$E$5:$F$1005,2,0)),0,VLOOKUP(C65,'손익(일반)'!$E$5:$F$1005,2,0))</f>
        <v>0</v>
      </c>
      <c r="E65" s="648">
        <f>IF(ISERROR(VLOOKUP(C65,'손익(일반전기)'!$B$5:$C$1005,2,0)),0,VLOOKUP(C65,'손익(일반전기)'!$B$5:$C$1005,2,0))+IF(ISERROR(VLOOKUP(C65,'손익(일반전기)'!$E$5:$F$1005,2,0)),0,VLOOKUP(C65,'손익(일반전기)'!$E$5:$F$1005,2,0))</f>
        <v>0</v>
      </c>
      <c r="F65" s="318"/>
      <c r="G65" s="215" t="s">
        <v>218</v>
      </c>
      <c r="H65" s="216"/>
      <c r="I65" s="783"/>
      <c r="J65" s="769"/>
    </row>
    <row r="66" spans="1:10" ht="17.649999999999999" customHeight="1">
      <c r="A66" s="336">
        <v>16</v>
      </c>
      <c r="B66" s="84" t="s">
        <v>252</v>
      </c>
      <c r="C66" s="208">
        <v>260500</v>
      </c>
      <c r="D66" s="647">
        <f>IF(ISERROR(VLOOKUP(C66,'손익(일반)'!$B$5:$C$1005,2,0)),0,VLOOKUP(C66,'손익(일반)'!$B$5:$C$1005,2,0))+IF(ISERROR(VLOOKUP(C66,'손익(일반)'!$E$5:$F$1005,2,0)),0,VLOOKUP(C66,'손익(일반)'!$E$5:$F$1005,2,0))</f>
        <v>3873</v>
      </c>
      <c r="E66" s="648">
        <f>IF(ISERROR(VLOOKUP(C66,'손익(일반전기)'!$B$5:$C$1005,2,0)),0,VLOOKUP(C66,'손익(일반전기)'!$B$5:$C$1005,2,0))+IF(ISERROR(VLOOKUP(C66,'손익(일반전기)'!$E$5:$F$1005,2,0)),0,VLOOKUP(C66,'손익(일반전기)'!$E$5:$F$1005,2,0))</f>
        <v>2479</v>
      </c>
      <c r="F66" s="306" t="s">
        <v>795</v>
      </c>
      <c r="G66" s="1" t="s">
        <v>1046</v>
      </c>
      <c r="H66" s="207"/>
      <c r="I66" s="571">
        <f>I62+I63+I64</f>
        <v>1172195</v>
      </c>
      <c r="J66" s="663">
        <f>J62+J63+J64</f>
        <v>1381471</v>
      </c>
    </row>
    <row r="67" spans="1:10" ht="17.649999999999999" customHeight="1">
      <c r="A67" s="336">
        <v>17</v>
      </c>
      <c r="B67" s="84" t="s">
        <v>253</v>
      </c>
      <c r="C67" s="208">
        <v>260600</v>
      </c>
      <c r="D67" s="647">
        <f>IF(ISERROR(VLOOKUP(C67,'손익(일반)'!$B$5:$C$1005,2,0)),0,VLOOKUP(C67,'손익(일반)'!$B$5:$C$1005,2,0))+IF(ISERROR(VLOOKUP(C67,'손익(일반)'!$E$5:$F$1005,2,0)),0,VLOOKUP(C67,'손익(일반)'!$E$5:$F$1005,2,0))</f>
        <v>0</v>
      </c>
      <c r="E67" s="648">
        <f>IF(ISERROR(VLOOKUP(C67,'손익(일반전기)'!$B$5:$C$1005,2,0)),0,VLOOKUP(C67,'손익(일반전기)'!$B$5:$C$1005,2,0))+IF(ISERROR(VLOOKUP(C67,'손익(일반전기)'!$E$5:$F$1005,2,0)),0,VLOOKUP(C67,'손익(일반전기)'!$E$5:$F$1005,2,0))</f>
        <v>0</v>
      </c>
      <c r="F67" s="306"/>
      <c r="G67" s="1"/>
      <c r="H67" s="217"/>
      <c r="I67" s="770"/>
      <c r="J67" s="771"/>
    </row>
    <row r="68" spans="1:10" ht="17.649999999999999" customHeight="1">
      <c r="A68" s="336">
        <v>18</v>
      </c>
      <c r="B68" s="84" t="s">
        <v>242</v>
      </c>
      <c r="C68" s="208">
        <v>260700</v>
      </c>
      <c r="D68" s="647">
        <f>IF(ISERROR(VLOOKUP(C68,'손익(일반)'!$B$5:$C$1005,2,0)),0,VLOOKUP(C68,'손익(일반)'!$B$5:$C$1005,2,0))+IF(ISERROR(VLOOKUP(C68,'손익(일반)'!$E$5:$F$1005,2,0)),0,VLOOKUP(C68,'손익(일반)'!$E$5:$F$1005,2,0))</f>
        <v>148790</v>
      </c>
      <c r="E68" s="648">
        <f>IF(ISERROR(VLOOKUP(C68,'손익(일반전기)'!$B$5:$C$1005,2,0)),0,VLOOKUP(C68,'손익(일반전기)'!$B$5:$C$1005,2,0))+IF(ISERROR(VLOOKUP(C68,'손익(일반전기)'!$E$5:$F$1005,2,0)),0,VLOOKUP(C68,'손익(일반전기)'!$E$5:$F$1005,2,0))</f>
        <v>164119</v>
      </c>
      <c r="F68" s="306" t="s">
        <v>796</v>
      </c>
      <c r="G68" s="1" t="s">
        <v>219</v>
      </c>
      <c r="H68" s="226"/>
      <c r="I68" s="784"/>
      <c r="J68" s="785"/>
    </row>
    <row r="69" spans="1:10" ht="17.649999999999999" customHeight="1">
      <c r="A69" s="339">
        <v>19</v>
      </c>
      <c r="B69" s="90" t="s">
        <v>254</v>
      </c>
      <c r="C69" s="232">
        <v>260800</v>
      </c>
      <c r="D69" s="656">
        <f>IF(ISERROR(VLOOKUP(C69,'손익(일반)'!$B$5:$C$1005,2,0)),0,VLOOKUP(C69,'손익(일반)'!$B$5:$C$1005,2,0))+IF(ISERROR(VLOOKUP(C69,'손익(일반)'!$E$5:$F$1005,2,0)),0,VLOOKUP(C69,'손익(일반)'!$E$5:$F$1005,2,0))</f>
        <v>720</v>
      </c>
      <c r="E69" s="657">
        <f>IF(ISERROR(VLOOKUP(C69,'손익(일반전기)'!$B$5:$C$1005,2,0)),0,VLOOKUP(C69,'손익(일반전기)'!$B$5:$C$1005,2,0))+IF(ISERROR(VLOOKUP(C69,'손익(일반전기)'!$E$5:$F$1005,2,0)),0,VLOOKUP(C69,'손익(일반전기)'!$E$5:$F$1005,2,0))</f>
        <v>1145</v>
      </c>
      <c r="F69" s="307"/>
      <c r="G69" s="203" t="s">
        <v>855</v>
      </c>
      <c r="H69" s="218"/>
      <c r="I69" s="774"/>
      <c r="J69" s="775"/>
    </row>
    <row r="70" spans="1:10" ht="17.649999999999999" customHeight="1" thickBot="1">
      <c r="A70" s="340">
        <v>20</v>
      </c>
      <c r="B70" s="329" t="s">
        <v>197</v>
      </c>
      <c r="C70" s="341">
        <v>260900</v>
      </c>
      <c r="D70" s="781">
        <f>IF(ISERROR(VLOOKUP(C70,'손익(일반)'!$B$5:$C$1005,2,0)),0,VLOOKUP(C70,'손익(일반)'!$B$5:$C$1005,2,0))+IF(ISERROR(VLOOKUP(C70,'손익(일반)'!$E$5:$F$1005,2,0)),0,VLOOKUP(C70,'손익(일반)'!$E$5:$F$1005,2,0))</f>
        <v>5829</v>
      </c>
      <c r="E70" s="782">
        <f>IF(ISERROR(VLOOKUP(C70,'손익(일반전기)'!$B$5:$C$1005,2,0)),0,VLOOKUP(C70,'손익(일반전기)'!$B$5:$C$1005,2,0))+IF(ISERROR(VLOOKUP(C70,'손익(일반전기)'!$E$5:$F$1005,2,0)),0,VLOOKUP(C70,'손익(일반전기)'!$E$5:$F$1005,2,0))</f>
        <v>0</v>
      </c>
      <c r="F70" s="342"/>
      <c r="G70" s="343" t="s">
        <v>220</v>
      </c>
      <c r="H70" s="344"/>
      <c r="I70" s="776"/>
      <c r="J70" s="777"/>
    </row>
    <row r="71" spans="1:10" ht="12.6" customHeight="1">
      <c r="I71" s="13"/>
    </row>
    <row r="72" spans="1:10" ht="18" customHeight="1">
      <c r="I72" s="13"/>
    </row>
    <row r="73" spans="1:10" ht="18" customHeight="1">
      <c r="I73" s="13"/>
    </row>
    <row r="74" spans="1:10" ht="18" customHeight="1">
      <c r="I74" s="219">
        <f>I62-I73</f>
        <v>-246070</v>
      </c>
    </row>
  </sheetData>
  <mergeCells count="5">
    <mergeCell ref="A1:J1"/>
    <mergeCell ref="A2:J2"/>
    <mergeCell ref="A3:J3"/>
    <mergeCell ref="A5:B6"/>
    <mergeCell ref="F5:G6"/>
  </mergeCells>
  <phoneticPr fontId="2" type="noConversion"/>
  <pageMargins left="0.39370078740157483" right="0.39370078740157483" top="0.59055118110236227" bottom="0.62992125984251968" header="0.51181102362204722" footer="0.51181102362204722"/>
  <pageSetup paperSize="9" scale="58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13"/>
  </sheetPr>
  <dimension ref="A1:N88"/>
  <sheetViews>
    <sheetView zoomScale="85" zoomScaleNormal="70" zoomScaleSheetLayoutView="70" workbookViewId="0">
      <pane xSplit="3" ySplit="6" topLeftCell="D7" activePane="bottomRight" state="frozen"/>
      <selection activeCell="G13" sqref="G13"/>
      <selection pane="topRight" activeCell="G13" sqref="G13"/>
      <selection pane="bottomLeft" activeCell="G13" sqref="G13"/>
      <selection pane="bottomRight" activeCell="G20" sqref="G20"/>
    </sheetView>
  </sheetViews>
  <sheetFormatPr defaultColWidth="11.33203125" defaultRowHeight="35.1" customHeight="1"/>
  <cols>
    <col min="1" max="1" width="9" style="4" customWidth="1"/>
    <col min="2" max="2" width="4.33203125" style="4" customWidth="1"/>
    <col min="3" max="3" width="34" style="4" customWidth="1"/>
    <col min="4" max="4" width="33.5" style="4" customWidth="1"/>
    <col min="5" max="5" width="16.5" style="4" customWidth="1"/>
    <col min="6" max="6" width="31.83203125" style="4" customWidth="1"/>
    <col min="7" max="7" width="18.5" style="4" customWidth="1"/>
    <col min="8" max="8" width="29.33203125" style="4" customWidth="1"/>
    <col min="9" max="10" width="11.33203125" style="4"/>
    <col min="11" max="11" width="20.33203125" style="4" bestFit="1" customWidth="1"/>
    <col min="12" max="16384" width="11.33203125" style="4"/>
  </cols>
  <sheetData>
    <row r="1" spans="1:13" ht="75" customHeight="1">
      <c r="A1" s="956" t="s">
        <v>1015</v>
      </c>
      <c r="B1" s="957"/>
      <c r="C1" s="957"/>
      <c r="D1" s="957"/>
      <c r="E1" s="957"/>
      <c r="F1" s="957"/>
      <c r="G1" s="957"/>
      <c r="H1" s="957"/>
    </row>
    <row r="2" spans="1:13" s="5" customFormat="1" ht="23.25" customHeight="1">
      <c r="A2" s="958" t="str">
        <f>"제( "&amp;자료입력!F13&amp;" )기 "&amp;YEAR(자료입력!C13)&amp;"년 "&amp;MONTH(자료입력!C13)&amp;"월 "&amp;DAY(자료입력!C13)&amp;"일 현재"</f>
        <v>제( 49 )기 2014년 6월 30일 현재</v>
      </c>
      <c r="B2" s="958"/>
      <c r="C2" s="958"/>
      <c r="D2" s="958"/>
      <c r="E2" s="958"/>
      <c r="F2" s="958"/>
      <c r="G2" s="958"/>
      <c r="H2" s="958"/>
    </row>
    <row r="3" spans="1:13" s="5" customFormat="1" ht="22.5" customHeight="1">
      <c r="A3" s="958" t="str">
        <f>"제( "&amp;자료입력!F15&amp;" )기 "&amp;YEAR(자료입력!C15)&amp;"년 "&amp;MONTH(자료입력!C15)&amp;"월 "&amp;DAY(자료입력!C15)&amp;"일 현재"</f>
        <v>제( 48 )기 2013년 6월 30일 현재</v>
      </c>
      <c r="B3" s="958"/>
      <c r="C3" s="958"/>
      <c r="D3" s="958"/>
      <c r="E3" s="958"/>
      <c r="F3" s="958"/>
      <c r="G3" s="958"/>
      <c r="H3" s="958"/>
    </row>
    <row r="4" spans="1:13" s="5" customFormat="1" ht="35.1" customHeight="1" thickBot="1">
      <c r="B4" s="955"/>
      <c r="C4" s="955"/>
      <c r="H4" s="221" t="s">
        <v>385</v>
      </c>
    </row>
    <row r="5" spans="1:13" s="5" customFormat="1" ht="35.1" customHeight="1">
      <c r="A5" s="959" t="s">
        <v>386</v>
      </c>
      <c r="B5" s="960"/>
      <c r="C5" s="961"/>
      <c r="D5" s="951" t="str">
        <f>'1.통합(FP)'!C6</f>
        <v>제 49 (당)기</v>
      </c>
      <c r="E5" s="952"/>
      <c r="F5" s="953" t="str">
        <f>'1.통합(FP)'!D6</f>
        <v>제 48 (전)기</v>
      </c>
      <c r="G5" s="954"/>
      <c r="H5" s="965" t="s">
        <v>388</v>
      </c>
    </row>
    <row r="6" spans="1:13" s="5" customFormat="1" ht="35.1" customHeight="1" thickBot="1">
      <c r="A6" s="962"/>
      <c r="B6" s="963"/>
      <c r="C6" s="964"/>
      <c r="D6" s="265" t="s">
        <v>300</v>
      </c>
      <c r="E6" s="321" t="s">
        <v>387</v>
      </c>
      <c r="F6" s="320" t="s">
        <v>300</v>
      </c>
      <c r="G6" s="265" t="s">
        <v>387</v>
      </c>
      <c r="H6" s="966"/>
    </row>
    <row r="7" spans="1:13" s="5" customFormat="1" ht="38.25" customHeight="1">
      <c r="A7" s="967" t="s">
        <v>389</v>
      </c>
      <c r="B7" s="974" t="s">
        <v>390</v>
      </c>
      <c r="C7" s="975"/>
      <c r="D7" s="809">
        <f>'1.통합(FP)'!C8</f>
        <v>17580564</v>
      </c>
      <c r="E7" s="810">
        <f>IF(ISERROR(D7/$D$20*100),"",D7/$D$20*100)</f>
        <v>8.2375795798808937</v>
      </c>
      <c r="F7" s="811">
        <f>'1.통합(FP)'!D8</f>
        <v>18089474</v>
      </c>
      <c r="G7" s="812">
        <f t="shared" ref="G7:G19" si="0">IF(ISERROR(F7/$F$20*100),"",F7/$F$20*100)</f>
        <v>8.9890394731778755</v>
      </c>
      <c r="H7" s="813">
        <f t="shared" ref="H7:H38" si="1">D7-F7</f>
        <v>-508910</v>
      </c>
    </row>
    <row r="8" spans="1:13" s="5" customFormat="1" ht="38.25" customHeight="1">
      <c r="A8" s="968"/>
      <c r="B8" s="260">
        <v>1</v>
      </c>
      <c r="C8" s="266" t="s">
        <v>303</v>
      </c>
      <c r="D8" s="814">
        <f>'1.통합(FP)'!C9</f>
        <v>1071372</v>
      </c>
      <c r="E8" s="810">
        <f t="shared" ref="E8:E20" si="2">IF(ISERROR(D8/$D$20*100),"",D8/$D$20*100)</f>
        <v>0.50200392374534475</v>
      </c>
      <c r="F8" s="815">
        <f>'1.통합(FP)'!D9</f>
        <v>703465</v>
      </c>
      <c r="G8" s="816">
        <f t="shared" si="0"/>
        <v>0.3495665298504021</v>
      </c>
      <c r="H8" s="817">
        <f t="shared" si="1"/>
        <v>367907</v>
      </c>
    </row>
    <row r="9" spans="1:13" s="5" customFormat="1" ht="38.25" customHeight="1">
      <c r="A9" s="968"/>
      <c r="B9" s="260">
        <v>2</v>
      </c>
      <c r="C9" s="266" t="s">
        <v>306</v>
      </c>
      <c r="D9" s="814">
        <f>'1.통합(FP)'!C11-'1.통합(FP)'!C12-'1.통합(FP)'!C13</f>
        <v>6036019</v>
      </c>
      <c r="E9" s="810">
        <f t="shared" si="2"/>
        <v>2.8282475384847205</v>
      </c>
      <c r="F9" s="815">
        <f>'1.통합(FP)'!D11-'1.통합(FP)'!D12-'1.통합(FP)'!D13</f>
        <v>7051763</v>
      </c>
      <c r="G9" s="816">
        <f t="shared" si="0"/>
        <v>3.5041691075426087</v>
      </c>
      <c r="H9" s="817">
        <f t="shared" si="1"/>
        <v>-1015744</v>
      </c>
    </row>
    <row r="10" spans="1:13" s="5" customFormat="1" ht="38.25" customHeight="1">
      <c r="A10" s="968"/>
      <c r="B10" s="260">
        <v>3</v>
      </c>
      <c r="C10" s="266" t="s">
        <v>391</v>
      </c>
      <c r="D10" s="814">
        <f>'1.통합(FP)'!C14+'1.통합(FP)'!C19-'1.통합(FP)'!C15-'1.통합(FP)'!C20-'1.통합(FP)'!C21</f>
        <v>1324069</v>
      </c>
      <c r="E10" s="810">
        <f t="shared" si="2"/>
        <v>0.62040806863496056</v>
      </c>
      <c r="F10" s="815">
        <f>'1.통합(FP)'!D14+'1.통합(FP)'!D19-'1.통합(FP)'!D15-'1.통합(FP)'!D20-'1.통합(FP)'!D21</f>
        <v>1165338</v>
      </c>
      <c r="G10" s="816">
        <f t="shared" si="0"/>
        <v>0.57908092195462169</v>
      </c>
      <c r="H10" s="817">
        <f t="shared" si="1"/>
        <v>158731</v>
      </c>
    </row>
    <row r="11" spans="1:13" s="5" customFormat="1" ht="38.25" customHeight="1">
      <c r="A11" s="968"/>
      <c r="B11" s="260">
        <v>4</v>
      </c>
      <c r="C11" s="266" t="s">
        <v>392</v>
      </c>
      <c r="D11" s="814">
        <f>D7-D8-D9-D10</f>
        <v>9149104</v>
      </c>
      <c r="E11" s="810">
        <f t="shared" si="2"/>
        <v>4.2869200490158681</v>
      </c>
      <c r="F11" s="815">
        <f>F7-F8-F9-F10</f>
        <v>9168908</v>
      </c>
      <c r="G11" s="816">
        <f t="shared" si="0"/>
        <v>4.5562229138302417</v>
      </c>
      <c r="H11" s="817">
        <f t="shared" si="1"/>
        <v>-19804</v>
      </c>
    </row>
    <row r="12" spans="1:13" s="5" customFormat="1" ht="38.25" customHeight="1">
      <c r="A12" s="968"/>
      <c r="B12" s="972" t="s">
        <v>411</v>
      </c>
      <c r="C12" s="973"/>
      <c r="D12" s="818">
        <f>'1.통합(FP)'!C52</f>
        <v>40080995</v>
      </c>
      <c r="E12" s="810">
        <f t="shared" si="2"/>
        <v>18.780420579982998</v>
      </c>
      <c r="F12" s="819">
        <f>'1.통합(FP)'!D52</f>
        <v>31663989</v>
      </c>
      <c r="G12" s="820">
        <f t="shared" si="0"/>
        <v>15.734501014195882</v>
      </c>
      <c r="H12" s="821">
        <f t="shared" si="1"/>
        <v>8417006</v>
      </c>
    </row>
    <row r="13" spans="1:13" s="5" customFormat="1" ht="38.25" customHeight="1">
      <c r="A13" s="968"/>
      <c r="B13" s="972" t="s">
        <v>609</v>
      </c>
      <c r="C13" s="973"/>
      <c r="D13" s="818">
        <f>'1.통합(FP)'!C58+'1.통합(FP)'!C61+'1.통합(FP)'!C63+'1.통합(FP)'!C65+'1.통합(FP)'!C67+-'1.통합(FP)'!C59+-'1.통합(FP)'!C60+-'1.통합(FP)'!C62+-'1.통합(FP)'!C64+-'1.통합(FP)'!C66+-'1.통합(FP)'!C68</f>
        <v>139308537</v>
      </c>
      <c r="E13" s="810">
        <f t="shared" si="2"/>
        <v>65.274649874388672</v>
      </c>
      <c r="F13" s="818">
        <f>'1.통합(FP)'!D58+'1.통합(FP)'!D61+'1.통합(FP)'!D63+'1.통합(FP)'!D65+'1.통합(FP)'!D67+-'1.통합(FP)'!D59+-'1.통합(FP)'!D60+-'1.통합(FP)'!D62+-'1.통합(FP)'!D64+-'1.통합(FP)'!D66+-'1.통합(FP)'!D68</f>
        <v>134924381</v>
      </c>
      <c r="G13" s="820">
        <f t="shared" si="0"/>
        <v>67.046758059581549</v>
      </c>
      <c r="H13" s="821">
        <f t="shared" si="1"/>
        <v>4384156</v>
      </c>
      <c r="K13" s="276"/>
      <c r="L13" s="276"/>
    </row>
    <row r="14" spans="1:13" s="5" customFormat="1" ht="38.25" customHeight="1">
      <c r="A14" s="968"/>
      <c r="B14" s="972" t="s">
        <v>393</v>
      </c>
      <c r="C14" s="973"/>
      <c r="D14" s="818">
        <f>'1.통합(FP)'!C69</f>
        <v>0</v>
      </c>
      <c r="E14" s="810">
        <f t="shared" si="2"/>
        <v>0</v>
      </c>
      <c r="F14" s="819">
        <f>'1.통합(FP)'!D69</f>
        <v>0</v>
      </c>
      <c r="G14" s="820">
        <f t="shared" si="0"/>
        <v>0</v>
      </c>
      <c r="H14" s="821">
        <f t="shared" si="1"/>
        <v>0</v>
      </c>
      <c r="M14" s="5" t="s">
        <v>87</v>
      </c>
    </row>
    <row r="15" spans="1:13" s="5" customFormat="1" ht="38.25" customHeight="1">
      <c r="A15" s="968"/>
      <c r="B15" s="261" t="s">
        <v>419</v>
      </c>
      <c r="C15" s="267" t="s">
        <v>412</v>
      </c>
      <c r="D15" s="822">
        <f>D16+D17+D18+D19</f>
        <v>16448953</v>
      </c>
      <c r="E15" s="810">
        <f t="shared" si="2"/>
        <v>7.7073499657474347</v>
      </c>
      <c r="F15" s="823">
        <f>F16+F17+F18+F19</f>
        <v>16561388</v>
      </c>
      <c r="G15" s="824">
        <f t="shared" si="0"/>
        <v>8.2297014530447026</v>
      </c>
      <c r="H15" s="821">
        <f t="shared" si="1"/>
        <v>-112435</v>
      </c>
    </row>
    <row r="16" spans="1:13" s="5" customFormat="1" ht="38.25" customHeight="1">
      <c r="A16" s="968"/>
      <c r="B16" s="262">
        <v>1</v>
      </c>
      <c r="C16" s="266" t="s">
        <v>619</v>
      </c>
      <c r="D16" s="814">
        <f>'1.통합(FP)'!C73</f>
        <v>9560871</v>
      </c>
      <c r="E16" s="810">
        <f t="shared" si="2"/>
        <v>4.4798583091802646</v>
      </c>
      <c r="F16" s="815">
        <f>'1.통합(FP)'!D73</f>
        <v>9474551</v>
      </c>
      <c r="G16" s="816">
        <f t="shared" si="0"/>
        <v>4.7081033384186242</v>
      </c>
      <c r="H16" s="817">
        <f t="shared" si="1"/>
        <v>86320</v>
      </c>
    </row>
    <row r="17" spans="1:14" s="5" customFormat="1" ht="38.25" customHeight="1">
      <c r="A17" s="968"/>
      <c r="B17" s="262">
        <v>2</v>
      </c>
      <c r="C17" s="266" t="s">
        <v>630</v>
      </c>
      <c r="D17" s="814">
        <f>'1.통합(FP)'!C84</f>
        <v>6755476</v>
      </c>
      <c r="E17" s="810">
        <f t="shared" si="2"/>
        <v>3.1653575590621248</v>
      </c>
      <c r="F17" s="815">
        <f>'1.통합(FP)'!D84</f>
        <v>6874137</v>
      </c>
      <c r="G17" s="816">
        <f t="shared" si="0"/>
        <v>3.4159030183537968</v>
      </c>
      <c r="H17" s="817">
        <f t="shared" si="1"/>
        <v>-118661</v>
      </c>
    </row>
    <row r="18" spans="1:14" s="5" customFormat="1" ht="38.25" customHeight="1">
      <c r="A18" s="968"/>
      <c r="B18" s="262">
        <v>3</v>
      </c>
      <c r="C18" s="266" t="s">
        <v>394</v>
      </c>
      <c r="D18" s="814">
        <f>'1.통합(FP)'!C104</f>
        <v>209</v>
      </c>
      <c r="E18" s="810">
        <f t="shared" si="2"/>
        <v>9.7929402731056122E-5</v>
      </c>
      <c r="F18" s="815">
        <f>'1.통합(FP)'!D104</f>
        <v>303</v>
      </c>
      <c r="G18" s="816">
        <f t="shared" si="0"/>
        <v>1.5056706239069726E-4</v>
      </c>
      <c r="H18" s="817">
        <f t="shared" si="1"/>
        <v>-94</v>
      </c>
    </row>
    <row r="19" spans="1:14" s="5" customFormat="1" ht="38.25" customHeight="1">
      <c r="A19" s="968"/>
      <c r="B19" s="263">
        <v>4</v>
      </c>
      <c r="C19" s="268" t="s">
        <v>395</v>
      </c>
      <c r="D19" s="825">
        <f>'1.통합(FP)'!C114</f>
        <v>132397</v>
      </c>
      <c r="E19" s="810">
        <f t="shared" si="2"/>
        <v>6.2036168102314049E-2</v>
      </c>
      <c r="F19" s="826">
        <f>'1.통합(FP)'!D114</f>
        <v>212397</v>
      </c>
      <c r="G19" s="827">
        <f t="shared" si="0"/>
        <v>0.10554452920989084</v>
      </c>
      <c r="H19" s="828">
        <f t="shared" si="1"/>
        <v>-80000</v>
      </c>
    </row>
    <row r="20" spans="1:14" s="5" customFormat="1" ht="38.25" customHeight="1" thickBot="1">
      <c r="A20" s="969"/>
      <c r="B20" s="976" t="s">
        <v>396</v>
      </c>
      <c r="C20" s="977"/>
      <c r="D20" s="786">
        <f>D7+D12+D13+D14+D15</f>
        <v>213419049</v>
      </c>
      <c r="E20" s="322">
        <f t="shared" si="2"/>
        <v>100</v>
      </c>
      <c r="F20" s="786">
        <f>F7+F12+F13+F14+F15</f>
        <v>201239232</v>
      </c>
      <c r="G20" s="273">
        <f>IF(ISERROR(F20/$F$20*100),"",F20/$F$20*100)</f>
        <v>100</v>
      </c>
      <c r="H20" s="793">
        <f t="shared" si="1"/>
        <v>12179817</v>
      </c>
    </row>
    <row r="21" spans="1:14" s="5" customFormat="1" ht="38.25" customHeight="1">
      <c r="A21" s="982" t="s">
        <v>397</v>
      </c>
      <c r="B21" s="970" t="s">
        <v>302</v>
      </c>
      <c r="C21" s="971"/>
      <c r="D21" s="829">
        <f>'1.통합(FP)'!G8</f>
        <v>14584504</v>
      </c>
      <c r="E21" s="830">
        <f t="shared" ref="E21:E30" si="3">IF(ISERROR(D21/$D$31*100),"",D21/$D$31*100)</f>
        <v>7.2988114053158997</v>
      </c>
      <c r="F21" s="831">
        <f>'1.통합(FP)'!H8</f>
        <v>14244309</v>
      </c>
      <c r="G21" s="832">
        <f t="shared" ref="G21:G30" si="4">IF(ISERROR(F21/$F$31*100),"",F21/$F$31*100)</f>
        <v>7.5685436068752914</v>
      </c>
      <c r="H21" s="833">
        <f t="shared" si="1"/>
        <v>340195</v>
      </c>
    </row>
    <row r="22" spans="1:14" s="5" customFormat="1" ht="38.25" customHeight="1">
      <c r="A22" s="983"/>
      <c r="B22" s="260">
        <v>1</v>
      </c>
      <c r="C22" s="266" t="s">
        <v>304</v>
      </c>
      <c r="D22" s="834">
        <f>'1.통합(FP)'!G9</f>
        <v>382292</v>
      </c>
      <c r="E22" s="835">
        <f t="shared" si="3"/>
        <v>0.19131793647291853</v>
      </c>
      <c r="F22" s="836">
        <f>'1.통합(FP)'!H9</f>
        <v>375301</v>
      </c>
      <c r="G22" s="837">
        <f t="shared" si="4"/>
        <v>0.19941170780582643</v>
      </c>
      <c r="H22" s="817">
        <f t="shared" si="1"/>
        <v>6991</v>
      </c>
    </row>
    <row r="23" spans="1:14" s="5" customFormat="1" ht="38.25" customHeight="1">
      <c r="A23" s="983"/>
      <c r="B23" s="260">
        <v>2</v>
      </c>
      <c r="C23" s="266" t="s">
        <v>313</v>
      </c>
      <c r="D23" s="834">
        <f>'1.통합(FP)'!G15-'1.통합(FP)'!G16</f>
        <v>7980000</v>
      </c>
      <c r="E23" s="835">
        <f t="shared" si="3"/>
        <v>3.9935890184829654</v>
      </c>
      <c r="F23" s="838">
        <f>'1.통합(FP)'!H15-'1.통합(FP)'!H16</f>
        <v>7970000</v>
      </c>
      <c r="G23" s="837">
        <f t="shared" si="4"/>
        <v>4.2347643923475742</v>
      </c>
      <c r="H23" s="817">
        <f t="shared" si="1"/>
        <v>10000</v>
      </c>
    </row>
    <row r="24" spans="1:14" s="5" customFormat="1" ht="38.25" customHeight="1">
      <c r="A24" s="983"/>
      <c r="B24" s="260">
        <v>3</v>
      </c>
      <c r="C24" s="266" t="s">
        <v>398</v>
      </c>
      <c r="D24" s="834">
        <f>D21-D22-D23</f>
        <v>6222212</v>
      </c>
      <c r="E24" s="835">
        <f t="shared" si="3"/>
        <v>3.1139044503600162</v>
      </c>
      <c r="F24" s="836">
        <f>F21-F22-F23</f>
        <v>5899008</v>
      </c>
      <c r="G24" s="837">
        <f t="shared" si="4"/>
        <v>3.1343675067218912</v>
      </c>
      <c r="H24" s="817">
        <f t="shared" si="1"/>
        <v>323204</v>
      </c>
    </row>
    <row r="25" spans="1:14" s="5" customFormat="1" ht="38.25" customHeight="1">
      <c r="A25" s="983"/>
      <c r="B25" s="972" t="s">
        <v>399</v>
      </c>
      <c r="C25" s="973"/>
      <c r="D25" s="822">
        <f>'1.통합(FP)'!G40</f>
        <v>141798138</v>
      </c>
      <c r="E25" s="839">
        <f t="shared" si="3"/>
        <v>70.962842952146872</v>
      </c>
      <c r="F25" s="823">
        <f>'1.통합(FP)'!H40</f>
        <v>134934294</v>
      </c>
      <c r="G25" s="840">
        <f t="shared" si="4"/>
        <v>71.695726918162961</v>
      </c>
      <c r="H25" s="821">
        <f t="shared" si="1"/>
        <v>6863844</v>
      </c>
      <c r="K25" s="276"/>
    </row>
    <row r="26" spans="1:14" s="5" customFormat="1" ht="38.25" customHeight="1">
      <c r="A26" s="983"/>
      <c r="B26" s="972" t="s">
        <v>400</v>
      </c>
      <c r="C26" s="973"/>
      <c r="D26" s="822">
        <f>'1.통합(FP)'!G44</f>
        <v>39821594</v>
      </c>
      <c r="E26" s="839">
        <f t="shared" si="3"/>
        <v>19.928706829183852</v>
      </c>
      <c r="F26" s="823">
        <f>'1.통합(FP)'!H44</f>
        <v>34896672</v>
      </c>
      <c r="G26" s="840">
        <f t="shared" si="4"/>
        <v>18.541930238021653</v>
      </c>
      <c r="H26" s="821">
        <f t="shared" si="1"/>
        <v>4924922</v>
      </c>
    </row>
    <row r="27" spans="1:14" s="5" customFormat="1" ht="38.25" customHeight="1">
      <c r="A27" s="983"/>
      <c r="B27" s="972" t="s">
        <v>401</v>
      </c>
      <c r="C27" s="973"/>
      <c r="D27" s="822">
        <f>'1.통합(FP)'!G52</f>
        <v>0</v>
      </c>
      <c r="E27" s="839">
        <f t="shared" si="3"/>
        <v>0</v>
      </c>
      <c r="F27" s="823">
        <f>'1.통합(FP)'!H52</f>
        <v>0</v>
      </c>
      <c r="G27" s="840">
        <f t="shared" si="4"/>
        <v>0</v>
      </c>
      <c r="H27" s="821">
        <f t="shared" si="1"/>
        <v>0</v>
      </c>
    </row>
    <row r="28" spans="1:14" s="5" customFormat="1" ht="38.25" customHeight="1">
      <c r="A28" s="983"/>
      <c r="B28" s="972" t="s">
        <v>402</v>
      </c>
      <c r="C28" s="973"/>
      <c r="D28" s="822">
        <f>'1.통합(FP)'!G57</f>
        <v>3616025</v>
      </c>
      <c r="E28" s="839">
        <f t="shared" si="3"/>
        <v>1.8096388133533665</v>
      </c>
      <c r="F28" s="823">
        <f>'1.통합(FP)'!H57</f>
        <v>4128820</v>
      </c>
      <c r="G28" s="840">
        <f t="shared" si="4"/>
        <v>2.1937992369400887</v>
      </c>
      <c r="H28" s="821">
        <f t="shared" si="1"/>
        <v>-512795</v>
      </c>
    </row>
    <row r="29" spans="1:14" s="5" customFormat="1" ht="38.25" customHeight="1">
      <c r="A29" s="983"/>
      <c r="B29" s="260">
        <v>1</v>
      </c>
      <c r="C29" s="266" t="s">
        <v>403</v>
      </c>
      <c r="D29" s="834">
        <f>'1.통합(FP)'!G58-'1.통합(FP)'!G59-'1.통합(FP)'!G60</f>
        <v>3020610</v>
      </c>
      <c r="E29" s="835">
        <f t="shared" si="3"/>
        <v>1.5116635244511065</v>
      </c>
      <c r="F29" s="838">
        <f>'1.통합(FP)'!H58-'1.통합(FP)'!H59-'1.통합(FP)'!H60</f>
        <v>3822450</v>
      </c>
      <c r="G29" s="837">
        <f t="shared" si="4"/>
        <v>2.0310131934164346</v>
      </c>
      <c r="H29" s="817">
        <f t="shared" si="1"/>
        <v>-801840</v>
      </c>
      <c r="L29" s="259"/>
      <c r="M29" s="259"/>
      <c r="N29" s="259"/>
    </row>
    <row r="30" spans="1:14" s="5" customFormat="1" ht="38.25" customHeight="1">
      <c r="A30" s="983"/>
      <c r="B30" s="264">
        <v>2</v>
      </c>
      <c r="C30" s="268" t="s">
        <v>404</v>
      </c>
      <c r="D30" s="841">
        <f>D28-D29</f>
        <v>595415</v>
      </c>
      <c r="E30" s="842">
        <f t="shared" si="3"/>
        <v>0.29797528890226005</v>
      </c>
      <c r="F30" s="843">
        <f>F28-F29</f>
        <v>306370</v>
      </c>
      <c r="G30" s="844">
        <f t="shared" si="4"/>
        <v>0.16278604352365444</v>
      </c>
      <c r="H30" s="828">
        <f t="shared" si="1"/>
        <v>289045</v>
      </c>
      <c r="L30" s="259"/>
      <c r="M30" s="259"/>
      <c r="N30" s="259"/>
    </row>
    <row r="31" spans="1:14" s="5" customFormat="1" ht="38.25" customHeight="1" thickBot="1">
      <c r="A31" s="984"/>
      <c r="B31" s="994" t="s">
        <v>1048</v>
      </c>
      <c r="C31" s="995"/>
      <c r="D31" s="787">
        <f>D21+D25+D26+D27+D28</f>
        <v>199820261</v>
      </c>
      <c r="E31" s="323">
        <f>IF(ISERROR(D31/$D$31*100),"",D31/$D$31*100)</f>
        <v>100</v>
      </c>
      <c r="F31" s="790">
        <f>F21+F25+F26+F27+F28</f>
        <v>188204095</v>
      </c>
      <c r="G31" s="274">
        <f>IF(ISERROR(F31/$F$31*100),"",F31/$F$31*100)</f>
        <v>100</v>
      </c>
      <c r="H31" s="794">
        <f t="shared" si="1"/>
        <v>11616166</v>
      </c>
      <c r="L31" s="259"/>
      <c r="M31" s="259"/>
      <c r="N31" s="259"/>
    </row>
    <row r="32" spans="1:14" s="5" customFormat="1" ht="38.25" customHeight="1">
      <c r="A32" s="985" t="s">
        <v>405</v>
      </c>
      <c r="B32" s="988" t="s">
        <v>633</v>
      </c>
      <c r="C32" s="989"/>
      <c r="D32" s="829">
        <f>'1.통합(FP)'!G75</f>
        <v>7835093</v>
      </c>
      <c r="E32" s="830">
        <f t="shared" ref="E32:E36" si="5">IF(ISERROR(D32/$D$37*100),"",D32/$D$37*100)</f>
        <v>57.616112553559915</v>
      </c>
      <c r="F32" s="831">
        <f>'1.통합(FP)'!H75</f>
        <v>7365445</v>
      </c>
      <c r="G32" s="832">
        <f t="shared" ref="G32:G36" si="6">IF(ISERROR(F32/$F$37*100),"",F32/$F$37*100)</f>
        <v>56.504546135571879</v>
      </c>
      <c r="H32" s="845">
        <f t="shared" si="1"/>
        <v>469648</v>
      </c>
    </row>
    <row r="33" spans="1:11" s="5" customFormat="1" ht="38.25" customHeight="1">
      <c r="A33" s="986"/>
      <c r="B33" s="990" t="s">
        <v>643</v>
      </c>
      <c r="C33" s="991"/>
      <c r="D33" s="822">
        <f>'1.통합(FP)'!G81</f>
        <v>369762</v>
      </c>
      <c r="E33" s="839">
        <f t="shared" si="5"/>
        <v>2.7190805533551963</v>
      </c>
      <c r="F33" s="823">
        <f>'1.통합(FP)'!H81</f>
        <v>369762</v>
      </c>
      <c r="G33" s="840">
        <f t="shared" si="6"/>
        <v>2.8366560320769931</v>
      </c>
      <c r="H33" s="821">
        <f t="shared" si="1"/>
        <v>0</v>
      </c>
    </row>
    <row r="34" spans="1:11" s="5" customFormat="1" ht="38.25" customHeight="1">
      <c r="A34" s="986"/>
      <c r="B34" s="990" t="s">
        <v>406</v>
      </c>
      <c r="C34" s="991"/>
      <c r="D34" s="822">
        <f>'1.통합(FP)'!G86</f>
        <v>-3433</v>
      </c>
      <c r="E34" s="839">
        <f t="shared" si="5"/>
        <v>-2.5244896824628785E-2</v>
      </c>
      <c r="F34" s="823">
        <f>'1.통합(FP)'!H86</f>
        <v>-12621</v>
      </c>
      <c r="G34" s="840">
        <f t="shared" si="6"/>
        <v>-9.6822917933275271E-2</v>
      </c>
      <c r="H34" s="821">
        <f t="shared" si="1"/>
        <v>9188</v>
      </c>
      <c r="K34" s="276"/>
    </row>
    <row r="35" spans="1:11" s="5" customFormat="1" ht="38.25" customHeight="1">
      <c r="A35" s="986"/>
      <c r="B35" s="990" t="s">
        <v>407</v>
      </c>
      <c r="C35" s="991"/>
      <c r="D35" s="822">
        <f>'1.통합(FP)'!G89</f>
        <v>0</v>
      </c>
      <c r="E35" s="839">
        <f t="shared" si="5"/>
        <v>0</v>
      </c>
      <c r="F35" s="823">
        <f>'1.통합(FP)'!H89</f>
        <v>0</v>
      </c>
      <c r="G35" s="840">
        <f t="shared" si="6"/>
        <v>0</v>
      </c>
      <c r="H35" s="821">
        <f t="shared" si="1"/>
        <v>0</v>
      </c>
    </row>
    <row r="36" spans="1:11" s="5" customFormat="1" ht="38.25" customHeight="1">
      <c r="A36" s="986"/>
      <c r="B36" s="992" t="s">
        <v>408</v>
      </c>
      <c r="C36" s="993"/>
      <c r="D36" s="846">
        <f>'1.통합(FP)'!G95</f>
        <v>5397366</v>
      </c>
      <c r="E36" s="847">
        <f t="shared" si="5"/>
        <v>39.690051789909511</v>
      </c>
      <c r="F36" s="848">
        <f>'1.통합(FP)'!H95</f>
        <v>5312551</v>
      </c>
      <c r="G36" s="849">
        <f t="shared" si="6"/>
        <v>40.755620750284407</v>
      </c>
      <c r="H36" s="850">
        <f t="shared" si="1"/>
        <v>84815</v>
      </c>
    </row>
    <row r="37" spans="1:11" s="5" customFormat="1" ht="38.25" customHeight="1" thickBot="1">
      <c r="A37" s="987"/>
      <c r="B37" s="978" t="s">
        <v>1049</v>
      </c>
      <c r="C37" s="979"/>
      <c r="D37" s="788">
        <f>D32+D33+D34+D35+D36</f>
        <v>13598788</v>
      </c>
      <c r="E37" s="324">
        <f>IF(ISERROR(D37/$D$37*100),"",D37/$D$37*100)</f>
        <v>100</v>
      </c>
      <c r="F37" s="791">
        <f>F32+F33+F34+F35+F36</f>
        <v>13035137</v>
      </c>
      <c r="G37" s="275">
        <f>IF(ISERROR(F37/$F$37*100),"",F37/$F$37*100)</f>
        <v>100</v>
      </c>
      <c r="H37" s="795">
        <f t="shared" si="1"/>
        <v>563651</v>
      </c>
    </row>
    <row r="38" spans="1:11" s="5" customFormat="1" ht="38.25" customHeight="1" thickBot="1">
      <c r="A38" s="980" t="s">
        <v>409</v>
      </c>
      <c r="B38" s="981"/>
      <c r="C38" s="981"/>
      <c r="D38" s="789">
        <f>SUM(D31,D37)</f>
        <v>213419049</v>
      </c>
      <c r="E38" s="325"/>
      <c r="F38" s="792">
        <f>SUM(F31,F37)</f>
        <v>201239232</v>
      </c>
      <c r="G38" s="328"/>
      <c r="H38" s="796">
        <f t="shared" si="1"/>
        <v>12179817</v>
      </c>
    </row>
    <row r="39" spans="1:11" s="5" customFormat="1" ht="35.1" customHeight="1">
      <c r="B39" s="4"/>
      <c r="C39" s="4"/>
      <c r="D39" s="4"/>
      <c r="E39" s="4"/>
      <c r="F39" s="4"/>
    </row>
    <row r="40" spans="1:11" s="5" customFormat="1" ht="35.1" customHeight="1">
      <c r="B40" s="4"/>
      <c r="C40" s="4"/>
      <c r="D40" s="4"/>
      <c r="E40" s="4"/>
      <c r="F40" s="4"/>
    </row>
    <row r="41" spans="1:11" s="5" customFormat="1" ht="35.1" customHeight="1">
      <c r="B41" s="4"/>
      <c r="C41" s="4"/>
      <c r="D41" s="4"/>
      <c r="E41" s="4"/>
      <c r="F41" s="4"/>
    </row>
    <row r="42" spans="1:11" s="5" customFormat="1" ht="35.1" customHeight="1">
      <c r="B42" s="4"/>
      <c r="C42" s="4"/>
      <c r="D42" s="4"/>
      <c r="E42" s="4"/>
      <c r="F42" s="4"/>
    </row>
    <row r="43" spans="1:11" s="5" customFormat="1" ht="35.1" customHeight="1">
      <c r="B43" s="4"/>
      <c r="C43" s="4"/>
      <c r="D43" s="4"/>
      <c r="E43" s="4"/>
      <c r="F43" s="4"/>
    </row>
    <row r="44" spans="1:11" s="5" customFormat="1" ht="35.1" customHeight="1">
      <c r="B44" s="4"/>
      <c r="C44" s="4"/>
      <c r="D44" s="4"/>
      <c r="E44" s="4"/>
      <c r="F44" s="4"/>
    </row>
    <row r="45" spans="1:11" s="5" customFormat="1" ht="35.1" customHeight="1">
      <c r="B45" s="4"/>
      <c r="C45" s="4"/>
      <c r="D45" s="4"/>
      <c r="E45" s="4"/>
      <c r="F45" s="4"/>
    </row>
    <row r="46" spans="1:11" s="5" customFormat="1" ht="35.1" customHeight="1">
      <c r="B46" s="4"/>
      <c r="C46" s="4"/>
      <c r="D46" s="4"/>
      <c r="E46" s="4"/>
      <c r="F46" s="4"/>
    </row>
    <row r="47" spans="1:11" s="5" customFormat="1" ht="35.1" customHeight="1">
      <c r="B47" s="4"/>
      <c r="C47" s="4"/>
      <c r="D47" s="4"/>
      <c r="E47" s="4"/>
      <c r="F47" s="4"/>
    </row>
    <row r="48" spans="1:11" s="5" customFormat="1" ht="35.1" customHeight="1">
      <c r="B48" s="4"/>
      <c r="C48" s="4"/>
      <c r="D48" s="4"/>
      <c r="E48" s="4"/>
      <c r="F48" s="4"/>
    </row>
    <row r="49" spans="2:6" s="5" customFormat="1" ht="35.1" customHeight="1">
      <c r="B49" s="4"/>
      <c r="C49" s="4"/>
      <c r="D49" s="4"/>
      <c r="E49" s="4"/>
      <c r="F49" s="4"/>
    </row>
    <row r="50" spans="2:6" s="5" customFormat="1" ht="35.1" customHeight="1">
      <c r="B50" s="4"/>
      <c r="C50" s="4"/>
      <c r="D50" s="4"/>
      <c r="E50" s="4"/>
      <c r="F50" s="4"/>
    </row>
    <row r="51" spans="2:6" s="5" customFormat="1" ht="35.1" customHeight="1">
      <c r="B51" s="4"/>
      <c r="C51" s="4"/>
      <c r="D51" s="4"/>
      <c r="E51" s="4"/>
      <c r="F51" s="4"/>
    </row>
    <row r="52" spans="2:6" s="5" customFormat="1" ht="35.1" customHeight="1">
      <c r="B52" s="4"/>
      <c r="C52" s="4"/>
      <c r="D52" s="4"/>
      <c r="E52" s="4"/>
      <c r="F52" s="4"/>
    </row>
    <row r="53" spans="2:6" s="5" customFormat="1" ht="35.1" customHeight="1">
      <c r="B53" s="4"/>
      <c r="C53" s="4"/>
      <c r="D53" s="4"/>
      <c r="E53" s="4"/>
      <c r="F53" s="4"/>
    </row>
    <row r="54" spans="2:6" s="5" customFormat="1" ht="35.1" customHeight="1">
      <c r="B54" s="4"/>
      <c r="C54" s="4"/>
      <c r="D54" s="4"/>
      <c r="E54" s="4"/>
      <c r="F54" s="4"/>
    </row>
    <row r="55" spans="2:6" s="5" customFormat="1" ht="35.1" customHeight="1">
      <c r="B55" s="4"/>
      <c r="C55" s="4"/>
      <c r="D55" s="4"/>
      <c r="E55" s="4"/>
      <c r="F55" s="4"/>
    </row>
    <row r="56" spans="2:6" s="5" customFormat="1" ht="35.1" customHeight="1">
      <c r="B56" s="4"/>
      <c r="C56" s="4"/>
      <c r="D56" s="4"/>
      <c r="E56" s="4"/>
      <c r="F56" s="4"/>
    </row>
    <row r="57" spans="2:6" s="5" customFormat="1" ht="35.1" customHeight="1">
      <c r="B57" s="4"/>
      <c r="C57" s="4"/>
      <c r="D57" s="4"/>
      <c r="E57" s="4"/>
      <c r="F57" s="4"/>
    </row>
    <row r="58" spans="2:6" s="5" customFormat="1" ht="35.1" customHeight="1">
      <c r="B58" s="4"/>
      <c r="C58" s="4"/>
      <c r="D58" s="4"/>
      <c r="E58" s="4"/>
      <c r="F58" s="4"/>
    </row>
    <row r="59" spans="2:6" s="5" customFormat="1" ht="35.1" customHeight="1">
      <c r="B59" s="4"/>
      <c r="C59" s="4"/>
      <c r="D59" s="4"/>
      <c r="E59" s="4"/>
      <c r="F59" s="4"/>
    </row>
    <row r="60" spans="2:6" s="5" customFormat="1" ht="35.1" customHeight="1">
      <c r="B60" s="4"/>
      <c r="C60" s="4"/>
      <c r="D60" s="4"/>
      <c r="E60" s="4"/>
      <c r="F60" s="4"/>
    </row>
    <row r="61" spans="2:6" s="5" customFormat="1" ht="35.1" customHeight="1">
      <c r="B61" s="4"/>
      <c r="C61" s="4"/>
      <c r="D61" s="4"/>
      <c r="E61" s="4"/>
      <c r="F61" s="4"/>
    </row>
    <row r="62" spans="2:6" s="5" customFormat="1" ht="35.1" customHeight="1">
      <c r="B62" s="4"/>
      <c r="C62" s="4"/>
      <c r="D62" s="4"/>
      <c r="E62" s="4"/>
      <c r="F62" s="4"/>
    </row>
    <row r="63" spans="2:6" s="5" customFormat="1" ht="35.1" customHeight="1">
      <c r="B63" s="4"/>
      <c r="C63" s="4"/>
      <c r="D63" s="4"/>
      <c r="E63" s="4"/>
      <c r="F63" s="4"/>
    </row>
    <row r="64" spans="2:6" s="5" customFormat="1" ht="35.1" customHeight="1">
      <c r="B64" s="4"/>
      <c r="C64" s="4"/>
      <c r="D64" s="4"/>
      <c r="E64" s="4"/>
      <c r="F64" s="4"/>
    </row>
    <row r="65" spans="2:6" s="5" customFormat="1" ht="35.1" customHeight="1">
      <c r="B65" s="4"/>
      <c r="C65" s="4"/>
      <c r="D65" s="4"/>
      <c r="E65" s="4"/>
      <c r="F65" s="4"/>
    </row>
    <row r="66" spans="2:6" s="5" customFormat="1" ht="35.1" customHeight="1">
      <c r="B66" s="4"/>
      <c r="C66" s="4"/>
      <c r="D66" s="4"/>
      <c r="E66" s="4"/>
      <c r="F66" s="4"/>
    </row>
    <row r="67" spans="2:6" s="5" customFormat="1" ht="35.1" customHeight="1">
      <c r="B67" s="4"/>
      <c r="C67" s="4"/>
      <c r="D67" s="4"/>
      <c r="E67" s="4"/>
      <c r="F67" s="4"/>
    </row>
    <row r="68" spans="2:6" s="5" customFormat="1" ht="35.1" customHeight="1">
      <c r="B68" s="4"/>
      <c r="C68" s="4"/>
      <c r="D68" s="4"/>
      <c r="E68" s="4"/>
      <c r="F68" s="4"/>
    </row>
    <row r="69" spans="2:6" s="5" customFormat="1" ht="35.1" customHeight="1">
      <c r="B69" s="4"/>
      <c r="C69" s="4"/>
      <c r="D69" s="4"/>
      <c r="E69" s="4"/>
      <c r="F69" s="4"/>
    </row>
    <row r="70" spans="2:6" s="5" customFormat="1" ht="35.1" customHeight="1">
      <c r="B70" s="4"/>
      <c r="C70" s="4"/>
      <c r="D70" s="4"/>
      <c r="E70" s="4"/>
      <c r="F70" s="4"/>
    </row>
    <row r="71" spans="2:6" s="5" customFormat="1" ht="35.1" customHeight="1">
      <c r="B71" s="4"/>
      <c r="C71" s="4"/>
      <c r="D71" s="4"/>
      <c r="E71" s="4"/>
      <c r="F71" s="4"/>
    </row>
    <row r="72" spans="2:6" s="5" customFormat="1" ht="35.1" customHeight="1">
      <c r="B72" s="4"/>
      <c r="C72" s="4"/>
      <c r="D72" s="4"/>
      <c r="E72" s="4"/>
      <c r="F72" s="4"/>
    </row>
    <row r="73" spans="2:6" s="5" customFormat="1" ht="35.1" customHeight="1">
      <c r="B73" s="4"/>
      <c r="C73" s="4"/>
      <c r="D73" s="4"/>
      <c r="E73" s="4"/>
      <c r="F73" s="4"/>
    </row>
    <row r="74" spans="2:6" s="5" customFormat="1" ht="35.1" customHeight="1">
      <c r="B74" s="4"/>
      <c r="C74" s="4"/>
      <c r="D74" s="4"/>
      <c r="E74" s="4"/>
      <c r="F74" s="4"/>
    </row>
    <row r="75" spans="2:6" s="5" customFormat="1" ht="35.1" customHeight="1">
      <c r="B75" s="4"/>
      <c r="C75" s="4"/>
      <c r="D75" s="4"/>
      <c r="E75" s="4"/>
      <c r="F75" s="4"/>
    </row>
    <row r="76" spans="2:6" s="5" customFormat="1" ht="35.1" customHeight="1">
      <c r="B76" s="4"/>
      <c r="C76" s="4"/>
      <c r="D76" s="4"/>
      <c r="E76" s="4"/>
      <c r="F76" s="4"/>
    </row>
    <row r="77" spans="2:6" s="5" customFormat="1" ht="35.1" customHeight="1">
      <c r="B77" s="4"/>
      <c r="C77" s="4"/>
      <c r="D77" s="4"/>
      <c r="E77" s="4"/>
      <c r="F77" s="4"/>
    </row>
    <row r="78" spans="2:6" s="5" customFormat="1" ht="35.1" customHeight="1">
      <c r="B78" s="4"/>
      <c r="C78" s="4"/>
      <c r="D78" s="4"/>
      <c r="E78" s="4"/>
      <c r="F78" s="4"/>
    </row>
    <row r="79" spans="2:6" s="5" customFormat="1" ht="35.1" customHeight="1">
      <c r="B79" s="4"/>
      <c r="C79" s="4"/>
      <c r="D79" s="4"/>
      <c r="E79" s="4"/>
      <c r="F79" s="4"/>
    </row>
    <row r="80" spans="2:6" s="5" customFormat="1" ht="35.1" customHeight="1">
      <c r="B80" s="4"/>
      <c r="C80" s="4"/>
      <c r="D80" s="4"/>
      <c r="E80" s="4"/>
      <c r="F80" s="4"/>
    </row>
    <row r="81" spans="2:6" s="5" customFormat="1" ht="35.1" customHeight="1">
      <c r="B81" s="4"/>
      <c r="C81" s="4"/>
      <c r="D81" s="4"/>
      <c r="E81" s="4"/>
      <c r="F81" s="4"/>
    </row>
    <row r="82" spans="2:6" s="5" customFormat="1" ht="35.1" customHeight="1">
      <c r="B82" s="4"/>
      <c r="C82" s="4"/>
      <c r="D82" s="4"/>
      <c r="E82" s="4"/>
      <c r="F82" s="4"/>
    </row>
    <row r="83" spans="2:6" s="5" customFormat="1" ht="35.1" customHeight="1">
      <c r="B83" s="4"/>
      <c r="C83" s="4"/>
      <c r="D83" s="4"/>
      <c r="E83" s="4"/>
      <c r="F83" s="4"/>
    </row>
    <row r="84" spans="2:6" s="5" customFormat="1" ht="35.1" customHeight="1">
      <c r="B84" s="4"/>
      <c r="C84" s="4"/>
      <c r="D84" s="4"/>
      <c r="E84" s="4"/>
      <c r="F84" s="4"/>
    </row>
    <row r="85" spans="2:6" s="5" customFormat="1" ht="35.1" customHeight="1">
      <c r="B85" s="4"/>
      <c r="C85" s="4"/>
      <c r="D85" s="4"/>
      <c r="E85" s="4"/>
      <c r="F85" s="4"/>
    </row>
    <row r="86" spans="2:6" s="5" customFormat="1" ht="35.1" customHeight="1">
      <c r="B86" s="4"/>
      <c r="C86" s="4"/>
      <c r="D86" s="4"/>
      <c r="E86" s="4"/>
      <c r="F86" s="4"/>
    </row>
    <row r="87" spans="2:6" s="5" customFormat="1" ht="35.1" customHeight="1">
      <c r="B87" s="4"/>
      <c r="C87" s="4"/>
      <c r="D87" s="4"/>
      <c r="E87" s="4"/>
      <c r="F87" s="4"/>
    </row>
    <row r="88" spans="2:6" s="5" customFormat="1" ht="35.1" customHeight="1">
      <c r="B88" s="4"/>
      <c r="C88" s="4"/>
      <c r="D88" s="4"/>
      <c r="E88" s="4"/>
      <c r="F88" s="4"/>
    </row>
  </sheetData>
  <mergeCells count="29">
    <mergeCell ref="B25:C25"/>
    <mergeCell ref="B37:C37"/>
    <mergeCell ref="A38:C38"/>
    <mergeCell ref="A21:A31"/>
    <mergeCell ref="A32:A37"/>
    <mergeCell ref="B32:C32"/>
    <mergeCell ref="B33:C33"/>
    <mergeCell ref="B34:C34"/>
    <mergeCell ref="B35:C35"/>
    <mergeCell ref="B26:C26"/>
    <mergeCell ref="B36:C36"/>
    <mergeCell ref="B28:C28"/>
    <mergeCell ref="B31:C31"/>
    <mergeCell ref="B27:C27"/>
    <mergeCell ref="A7:A20"/>
    <mergeCell ref="B21:C21"/>
    <mergeCell ref="B14:C14"/>
    <mergeCell ref="B12:C12"/>
    <mergeCell ref="B13:C13"/>
    <mergeCell ref="B7:C7"/>
    <mergeCell ref="B20:C20"/>
    <mergeCell ref="D5:E5"/>
    <mergeCell ref="F5:G5"/>
    <mergeCell ref="B4:C4"/>
    <mergeCell ref="A1:H1"/>
    <mergeCell ref="A2:H2"/>
    <mergeCell ref="A3:H3"/>
    <mergeCell ref="A5:C6"/>
    <mergeCell ref="H5:H6"/>
  </mergeCells>
  <phoneticPr fontId="2" type="noConversion"/>
  <printOptions horizontalCentered="1"/>
  <pageMargins left="0.59055118110236227" right="0.59055118110236227" top="0.98425196850393704" bottom="0.74803149606299213" header="0.35433070866141736" footer="0.51181102362204722"/>
  <pageSetup paperSize="9" scale="48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47"/>
  </sheetPr>
  <dimension ref="A1:G80"/>
  <sheetViews>
    <sheetView zoomScale="85" zoomScaleNormal="85" zoomScaleSheetLayoutView="70" workbookViewId="0">
      <pane xSplit="2" ySplit="6" topLeftCell="C28" activePane="bottomRight" state="frozen"/>
      <selection activeCell="G13" sqref="G13"/>
      <selection pane="topRight" activeCell="G13" sqref="G13"/>
      <selection pane="bottomLeft" activeCell="G13" sqref="G13"/>
      <selection pane="bottomRight" activeCell="D12" sqref="D12"/>
    </sheetView>
  </sheetViews>
  <sheetFormatPr defaultColWidth="11.33203125" defaultRowHeight="35.1" customHeight="1"/>
  <cols>
    <col min="1" max="1" width="5.83203125" style="4" customWidth="1"/>
    <col min="2" max="2" width="41.6640625" style="4" customWidth="1"/>
    <col min="3" max="4" width="32.6640625" style="4" customWidth="1"/>
    <col min="5" max="5" width="27.6640625" style="4" customWidth="1"/>
    <col min="6" max="6" width="24" style="4" bestFit="1" customWidth="1"/>
    <col min="7" max="7" width="19" style="4" bestFit="1" customWidth="1"/>
    <col min="8" max="16384" width="11.33203125" style="4"/>
  </cols>
  <sheetData>
    <row r="1" spans="1:7" ht="48" customHeight="1">
      <c r="A1" s="956" t="s">
        <v>1010</v>
      </c>
      <c r="B1" s="957"/>
      <c r="C1" s="957"/>
      <c r="D1" s="957"/>
      <c r="E1" s="957"/>
    </row>
    <row r="2" spans="1:7" ht="18" customHeight="1">
      <c r="A2" s="1000" t="str">
        <f>"제( "&amp;자료입력!F13&amp;" )기"&amp;" 2014년 1월 1일 ~ "&amp;YEAR(자료입력!C13)&amp;"년 "&amp;MONTH(자료입력!C13)&amp;"월 "&amp;DAY(자료입력!C13)&amp;"일 까지"</f>
        <v>제( 49 )기 2014년 1월 1일 ~ 2014년 6월 30일 까지</v>
      </c>
      <c r="B2" s="1000"/>
      <c r="C2" s="1000"/>
      <c r="D2" s="1000"/>
      <c r="E2" s="1000"/>
    </row>
    <row r="3" spans="1:7" s="5" customFormat="1" ht="15.75" customHeight="1">
      <c r="A3" s="958" t="str">
        <f>"제( "&amp;자료입력!F15&amp;" )기 "&amp;"2013년 1월 1일 ~ "&amp;YEAR(자료입력!C15)&amp;"년 "&amp;MONTH(자료입력!C15)&amp;"월 "&amp;DAY(자료입력!C15)&amp;"일 까지"</f>
        <v>제( 48 )기 2013년 1월 1일 ~ 2013년 6월 30일 까지</v>
      </c>
      <c r="B3" s="958"/>
      <c r="C3" s="958"/>
      <c r="D3" s="958"/>
      <c r="E3" s="958"/>
    </row>
    <row r="4" spans="1:7" s="5" customFormat="1" ht="35.1" customHeight="1" thickBot="1">
      <c r="A4" s="955"/>
      <c r="B4" s="955"/>
      <c r="E4" s="221" t="s">
        <v>385</v>
      </c>
    </row>
    <row r="5" spans="1:7" s="5" customFormat="1" ht="35.1" customHeight="1">
      <c r="A5" s="959" t="s">
        <v>410</v>
      </c>
      <c r="B5" s="961"/>
      <c r="C5" s="270" t="str">
        <f>'1.통합(FP)'!C6</f>
        <v>제 49 (당)기</v>
      </c>
      <c r="D5" s="270" t="str">
        <f>'1.통합(FP)'!D6</f>
        <v>제 48 (전)기</v>
      </c>
      <c r="E5" s="965" t="s">
        <v>42</v>
      </c>
    </row>
    <row r="6" spans="1:7" s="5" customFormat="1" ht="35.1" customHeight="1" thickBot="1">
      <c r="A6" s="962"/>
      <c r="B6" s="964"/>
      <c r="C6" s="265" t="s">
        <v>300</v>
      </c>
      <c r="D6" s="269" t="s">
        <v>300</v>
      </c>
      <c r="E6" s="966"/>
    </row>
    <row r="7" spans="1:7" s="5" customFormat="1" ht="37.5" customHeight="1" thickBot="1">
      <c r="A7" s="862" t="s">
        <v>857</v>
      </c>
      <c r="B7" s="859" t="s">
        <v>162</v>
      </c>
      <c r="C7" s="860">
        <f>'4.통합(PL)'!C7</f>
        <v>22090480</v>
      </c>
      <c r="D7" s="860">
        <f>'4.통합(PL)'!D7</f>
        <v>23629465</v>
      </c>
      <c r="E7" s="861">
        <f t="shared" ref="E7:E31" si="0">C7-D7</f>
        <v>-1538985</v>
      </c>
    </row>
    <row r="8" spans="1:7" s="5" customFormat="1" ht="37.5" customHeight="1">
      <c r="A8" s="277">
        <v>1</v>
      </c>
      <c r="B8" s="278" t="s">
        <v>708</v>
      </c>
      <c r="C8" s="851">
        <f>'4.통합(PL)'!C8</f>
        <v>5254469</v>
      </c>
      <c r="D8" s="851">
        <f>'4.통합(PL)'!D8</f>
        <v>5248232</v>
      </c>
      <c r="E8" s="852">
        <f t="shared" si="0"/>
        <v>6237</v>
      </c>
      <c r="F8" s="276"/>
      <c r="G8" s="276"/>
    </row>
    <row r="9" spans="1:7" s="5" customFormat="1" ht="37.5" customHeight="1">
      <c r="A9" s="260"/>
      <c r="B9" s="271" t="s">
        <v>713</v>
      </c>
      <c r="C9" s="814">
        <f>'4.통합(PL)'!C9</f>
        <v>4773307</v>
      </c>
      <c r="D9" s="814">
        <f>'4.통합(PL)'!D9</f>
        <v>4801911</v>
      </c>
      <c r="E9" s="817">
        <f t="shared" si="0"/>
        <v>-28604</v>
      </c>
    </row>
    <row r="10" spans="1:7" s="5" customFormat="1" ht="37.5" customHeight="1">
      <c r="A10" s="260"/>
      <c r="B10" s="271" t="s">
        <v>1054</v>
      </c>
      <c r="C10" s="853">
        <f>'4.통합(PL)'!C32</f>
        <v>331193</v>
      </c>
      <c r="D10" s="814">
        <f>'4.통합(PL)'!D32</f>
        <v>305041</v>
      </c>
      <c r="E10" s="854">
        <f>C10-D10</f>
        <v>26152</v>
      </c>
    </row>
    <row r="11" spans="1:7" s="5" customFormat="1" ht="37.5" customHeight="1">
      <c r="A11" s="260"/>
      <c r="B11" s="271" t="s">
        <v>898</v>
      </c>
      <c r="C11" s="814">
        <f>'4.통합(PL)'!C17+'4.통합(PL)'!C26+'4.통합(PL)'!C29+'4.통합(PL)'!C36+'4.통합(PL)'!C37</f>
        <v>149969</v>
      </c>
      <c r="D11" s="814">
        <f>'4.통합(PL)'!D17+'4.통합(PL)'!D26+'4.통합(PL)'!D29+'4.통합(PL)'!D36+'4.통합(PL)'!D37</f>
        <v>141280</v>
      </c>
      <c r="E11" s="817">
        <f>C11-D11</f>
        <v>8689</v>
      </c>
    </row>
    <row r="12" spans="1:7" s="5" customFormat="1" ht="37.5" customHeight="1">
      <c r="A12" s="998" t="s">
        <v>710</v>
      </c>
      <c r="B12" s="999"/>
      <c r="C12" s="814">
        <f>'4.통합(PL)'!C44</f>
        <v>16836011</v>
      </c>
      <c r="D12" s="814">
        <f>'4.통합(PL)'!D44</f>
        <v>18381233</v>
      </c>
      <c r="E12" s="817">
        <f t="shared" si="0"/>
        <v>-1545222</v>
      </c>
    </row>
    <row r="13" spans="1:7" s="5" customFormat="1" ht="37.5" customHeight="1">
      <c r="A13" s="998" t="s">
        <v>711</v>
      </c>
      <c r="B13" s="999"/>
      <c r="C13" s="814">
        <f>'4.통합(PL)'!C54</f>
        <v>0</v>
      </c>
      <c r="D13" s="814">
        <f>'4.통합(PL)'!D54</f>
        <v>0</v>
      </c>
      <c r="E13" s="817">
        <f t="shared" si="0"/>
        <v>0</v>
      </c>
    </row>
    <row r="14" spans="1:7" s="5" customFormat="1" ht="37.5" customHeight="1" thickBot="1">
      <c r="A14" s="996" t="s">
        <v>712</v>
      </c>
      <c r="B14" s="997"/>
      <c r="C14" s="855">
        <f>'4.통합(PL)'!C56</f>
        <v>0</v>
      </c>
      <c r="D14" s="855">
        <f>'4.통합(PL)'!D56</f>
        <v>0</v>
      </c>
      <c r="E14" s="856">
        <f t="shared" si="0"/>
        <v>0</v>
      </c>
    </row>
    <row r="15" spans="1:7" s="5" customFormat="1" ht="37.5" customHeight="1" thickBot="1">
      <c r="A15" s="862" t="s">
        <v>413</v>
      </c>
      <c r="B15" s="859" t="s">
        <v>707</v>
      </c>
      <c r="C15" s="863">
        <f>'4.통합(PL)'!C58</f>
        <v>17753270</v>
      </c>
      <c r="D15" s="863">
        <f>'4.통합(PL)'!D58</f>
        <v>19416790</v>
      </c>
      <c r="E15" s="861">
        <f t="shared" si="0"/>
        <v>-1663520</v>
      </c>
    </row>
    <row r="16" spans="1:7" s="5" customFormat="1" ht="37.5" customHeight="1">
      <c r="A16" s="279">
        <v>1</v>
      </c>
      <c r="B16" s="278" t="s">
        <v>709</v>
      </c>
      <c r="C16" s="851">
        <f>'4.통합(PL)'!C59</f>
        <v>2307675</v>
      </c>
      <c r="D16" s="851">
        <f>'4.통합(PL)'!D59</f>
        <v>2660240</v>
      </c>
      <c r="E16" s="852">
        <f t="shared" si="0"/>
        <v>-352565</v>
      </c>
      <c r="F16" s="276"/>
    </row>
    <row r="17" spans="1:7" s="5" customFormat="1" ht="37.5" customHeight="1">
      <c r="A17" s="260"/>
      <c r="B17" s="271" t="s">
        <v>41</v>
      </c>
      <c r="C17" s="818">
        <f>'4.통합(PL)'!C60</f>
        <v>2011672</v>
      </c>
      <c r="D17" s="818">
        <f>'4.통합(PL)'!D60</f>
        <v>2402801</v>
      </c>
      <c r="E17" s="817">
        <f t="shared" si="0"/>
        <v>-391129</v>
      </c>
    </row>
    <row r="18" spans="1:7" s="5" customFormat="1" ht="37.5" customHeight="1">
      <c r="A18" s="260"/>
      <c r="B18" s="271" t="s">
        <v>1055</v>
      </c>
      <c r="C18" s="818">
        <f>'4.통합(PL)'!C80</f>
        <v>43131</v>
      </c>
      <c r="D18" s="818">
        <f>'4.통합(PL)'!D80</f>
        <v>39283</v>
      </c>
      <c r="E18" s="817">
        <f t="shared" si="0"/>
        <v>3848</v>
      </c>
    </row>
    <row r="19" spans="1:7" s="5" customFormat="1" ht="37.5" customHeight="1">
      <c r="A19" s="804"/>
      <c r="B19" s="272" t="s">
        <v>1056</v>
      </c>
      <c r="C19" s="818">
        <f>'4.통합(PL)'!C64+'4.통합(PL)'!C73+'4.통합(PL)'!C77+'4.통합(PL)'!C82</f>
        <v>252872</v>
      </c>
      <c r="D19" s="818">
        <f>'4.통합(PL)'!D64+'4.통합(PL)'!D73+'4.통합(PL)'!D77+'4.통합(PL)'!D82</f>
        <v>218156</v>
      </c>
      <c r="E19" s="817">
        <f t="shared" si="0"/>
        <v>34716</v>
      </c>
      <c r="G19" s="276"/>
    </row>
    <row r="20" spans="1:7" s="5" customFormat="1" ht="37.5" customHeight="1">
      <c r="A20" s="998" t="s">
        <v>40</v>
      </c>
      <c r="B20" s="999"/>
      <c r="C20" s="814">
        <f>'4.통합(PL)'!C91</f>
        <v>15445595</v>
      </c>
      <c r="D20" s="814">
        <f>'4.통합(PL)'!D91</f>
        <v>16756550</v>
      </c>
      <c r="E20" s="817">
        <f t="shared" si="0"/>
        <v>-1310955</v>
      </c>
    </row>
    <row r="21" spans="1:7" s="5" customFormat="1" ht="37.5" customHeight="1">
      <c r="A21" s="998" t="s">
        <v>38</v>
      </c>
      <c r="B21" s="999"/>
      <c r="C21" s="814">
        <f>'4.통합(PL)'!C96</f>
        <v>0</v>
      </c>
      <c r="D21" s="814">
        <f>'4.통합(PL)'!D96</f>
        <v>0</v>
      </c>
      <c r="E21" s="817">
        <f t="shared" si="0"/>
        <v>0</v>
      </c>
    </row>
    <row r="22" spans="1:7" s="5" customFormat="1" ht="37.5" customHeight="1" thickBot="1">
      <c r="A22" s="996" t="s">
        <v>39</v>
      </c>
      <c r="B22" s="997"/>
      <c r="C22" s="855">
        <f>'4.통합(PL)'!C98</f>
        <v>0</v>
      </c>
      <c r="D22" s="855">
        <f>'4.통합(PL)'!D98</f>
        <v>0</v>
      </c>
      <c r="E22" s="856">
        <f t="shared" si="0"/>
        <v>0</v>
      </c>
    </row>
    <row r="23" spans="1:7" s="5" customFormat="1" ht="37.5" customHeight="1" thickBot="1">
      <c r="A23" s="864" t="s">
        <v>1070</v>
      </c>
      <c r="B23" s="865" t="s">
        <v>1071</v>
      </c>
      <c r="C23" s="866">
        <f>C7-C15</f>
        <v>4337210</v>
      </c>
      <c r="D23" s="866">
        <f>D7-D15</f>
        <v>4212675</v>
      </c>
      <c r="E23" s="867">
        <f t="shared" si="0"/>
        <v>124535</v>
      </c>
    </row>
    <row r="24" spans="1:7" s="5" customFormat="1" ht="37.5" customHeight="1">
      <c r="A24" s="868" t="s">
        <v>1060</v>
      </c>
      <c r="B24" s="869" t="s">
        <v>1065</v>
      </c>
      <c r="C24" s="870">
        <f>'4.통합(PL)'!C100</f>
        <v>3236974</v>
      </c>
      <c r="D24" s="870">
        <f>'4.통합(PL)'!D100</f>
        <v>3067578</v>
      </c>
      <c r="E24" s="871">
        <f t="shared" si="0"/>
        <v>169396</v>
      </c>
    </row>
    <row r="25" spans="1:7" s="5" customFormat="1" ht="37.5" customHeight="1">
      <c r="A25" s="872" t="s">
        <v>1057</v>
      </c>
      <c r="B25" s="873" t="s">
        <v>1047</v>
      </c>
      <c r="C25" s="874">
        <f>'4.통합(PL)'!G13</f>
        <v>1100236</v>
      </c>
      <c r="D25" s="874">
        <f>'4.통합(PL)'!H13</f>
        <v>1145097</v>
      </c>
      <c r="E25" s="875">
        <f t="shared" si="0"/>
        <v>-44861</v>
      </c>
    </row>
    <row r="26" spans="1:7" s="5" customFormat="1" ht="37.5" customHeight="1">
      <c r="A26" s="872" t="s">
        <v>1058</v>
      </c>
      <c r="B26" s="873" t="s">
        <v>1066</v>
      </c>
      <c r="C26" s="874">
        <f>'4.통합(PL)'!G15-'4.통합(PL)'!G14</f>
        <v>529316</v>
      </c>
      <c r="D26" s="874">
        <f>'4.통합(PL)'!H15-'4.통합(PL)'!H14</f>
        <v>362540</v>
      </c>
      <c r="E26" s="875">
        <f t="shared" si="0"/>
        <v>166776</v>
      </c>
    </row>
    <row r="27" spans="1:7" s="5" customFormat="1" ht="37.5" customHeight="1">
      <c r="A27" s="872" t="s">
        <v>1059</v>
      </c>
      <c r="B27" s="873" t="s">
        <v>1067</v>
      </c>
      <c r="C27" s="874">
        <f>'4.통합(PL)'!G23</f>
        <v>750747</v>
      </c>
      <c r="D27" s="874">
        <f>'4.통합(PL)'!H23</f>
        <v>831171</v>
      </c>
      <c r="E27" s="875">
        <f t="shared" si="0"/>
        <v>-80424</v>
      </c>
    </row>
    <row r="28" spans="1:7" s="5" customFormat="1" ht="37.5" customHeight="1">
      <c r="A28" s="872" t="s">
        <v>1068</v>
      </c>
      <c r="B28" s="876" t="s">
        <v>1069</v>
      </c>
      <c r="C28" s="874">
        <f>'4.통합(PL)'!G60</f>
        <v>149298</v>
      </c>
      <c r="D28" s="874">
        <f>'4.통합(PL)'!H60</f>
        <v>232203</v>
      </c>
      <c r="E28" s="875">
        <f t="shared" si="0"/>
        <v>-82905</v>
      </c>
    </row>
    <row r="29" spans="1:7" s="5" customFormat="1" ht="37.5" customHeight="1">
      <c r="A29" s="872" t="s">
        <v>1061</v>
      </c>
      <c r="B29" s="877" t="s">
        <v>1063</v>
      </c>
      <c r="C29" s="874">
        <f>'4.통합(PL)'!G91</f>
        <v>1172369</v>
      </c>
      <c r="D29" s="874">
        <f>'4.통합(PL)'!H91</f>
        <v>1381525</v>
      </c>
      <c r="E29" s="875">
        <f t="shared" si="0"/>
        <v>-209156</v>
      </c>
    </row>
    <row r="30" spans="1:7" s="5" customFormat="1" ht="37.5" customHeight="1" thickBot="1">
      <c r="A30" s="878" t="s">
        <v>1062</v>
      </c>
      <c r="B30" s="879" t="s">
        <v>1064</v>
      </c>
      <c r="C30" s="880">
        <f>'4.통합(PL)'!G92</f>
        <v>174</v>
      </c>
      <c r="D30" s="880">
        <f>'4.통합(PL)'!H92</f>
        <v>53</v>
      </c>
      <c r="E30" s="881">
        <f t="shared" si="0"/>
        <v>121</v>
      </c>
    </row>
    <row r="31" spans="1:7" s="5" customFormat="1" ht="37.5" customHeight="1" thickBot="1">
      <c r="A31" s="857" t="s">
        <v>1072</v>
      </c>
      <c r="B31" s="858" t="s">
        <v>1073</v>
      </c>
      <c r="C31" s="803">
        <f>'4.통합(PL)'!G96</f>
        <v>1172195</v>
      </c>
      <c r="D31" s="803">
        <f>'4.통합(PL)'!H96</f>
        <v>1381472</v>
      </c>
      <c r="E31" s="796">
        <f t="shared" si="0"/>
        <v>-209277</v>
      </c>
    </row>
    <row r="32" spans="1:7" s="5" customFormat="1" ht="35.1" customHeight="1">
      <c r="A32" s="4"/>
      <c r="B32" s="4"/>
      <c r="C32" s="4"/>
      <c r="D32" s="4"/>
    </row>
    <row r="33" spans="1:7" s="5" customFormat="1" ht="35.1" customHeight="1">
      <c r="A33" s="4"/>
      <c r="B33" s="4"/>
      <c r="C33" s="4"/>
      <c r="D33" s="4"/>
    </row>
    <row r="34" spans="1:7" s="5" customFormat="1" ht="35.1" customHeight="1">
      <c r="A34" s="4"/>
      <c r="B34" s="4"/>
      <c r="C34" s="4"/>
      <c r="D34" s="4"/>
    </row>
    <row r="35" spans="1:7" s="5" customFormat="1" ht="35.1" customHeight="1">
      <c r="A35" s="4"/>
      <c r="B35" s="4"/>
      <c r="C35" s="4"/>
      <c r="D35" s="4"/>
    </row>
    <row r="36" spans="1:7" s="5" customFormat="1" ht="35.1" customHeight="1">
      <c r="A36" s="4"/>
      <c r="B36" s="4"/>
      <c r="C36" s="4"/>
      <c r="D36" s="4"/>
    </row>
    <row r="37" spans="1:7" s="5" customFormat="1" ht="35.1" customHeight="1">
      <c r="A37" s="4"/>
      <c r="B37" s="4"/>
      <c r="C37" s="4"/>
      <c r="D37" s="4"/>
    </row>
    <row r="38" spans="1:7" s="5" customFormat="1" ht="35.1" customHeight="1">
      <c r="A38" s="4"/>
      <c r="B38" s="4"/>
      <c r="C38" s="4"/>
      <c r="D38" s="4"/>
    </row>
    <row r="39" spans="1:7" s="5" customFormat="1" ht="35.1" customHeight="1">
      <c r="A39" s="4"/>
      <c r="B39" s="4"/>
      <c r="C39" s="4"/>
      <c r="D39" s="4"/>
    </row>
    <row r="40" spans="1:7" s="5" customFormat="1" ht="35.1" customHeight="1">
      <c r="A40" s="4"/>
      <c r="B40" s="4"/>
      <c r="C40" s="4"/>
      <c r="D40" s="4"/>
      <c r="G40" s="259"/>
    </row>
    <row r="41" spans="1:7" s="5" customFormat="1" ht="35.1" customHeight="1">
      <c r="A41" s="4"/>
      <c r="B41" s="4"/>
      <c r="C41" s="4"/>
      <c r="D41" s="4"/>
    </row>
    <row r="42" spans="1:7" s="5" customFormat="1" ht="35.1" customHeight="1">
      <c r="A42" s="4"/>
      <c r="B42" s="4"/>
      <c r="C42" s="4"/>
      <c r="D42" s="4"/>
    </row>
    <row r="43" spans="1:7" s="5" customFormat="1" ht="35.1" customHeight="1">
      <c r="A43" s="4"/>
      <c r="B43" s="4"/>
      <c r="C43" s="4"/>
      <c r="D43" s="4"/>
    </row>
    <row r="44" spans="1:7" s="5" customFormat="1" ht="35.1" customHeight="1">
      <c r="A44" s="4"/>
      <c r="B44" s="4"/>
      <c r="C44" s="4"/>
      <c r="D44" s="4"/>
    </row>
    <row r="45" spans="1:7" s="5" customFormat="1" ht="35.1" customHeight="1">
      <c r="A45" s="4"/>
      <c r="B45" s="4"/>
      <c r="C45" s="4"/>
      <c r="D45" s="4"/>
    </row>
    <row r="46" spans="1:7" s="5" customFormat="1" ht="35.1" customHeight="1">
      <c r="A46" s="4"/>
      <c r="B46" s="4"/>
      <c r="C46" s="4"/>
      <c r="D46" s="4"/>
    </row>
    <row r="47" spans="1:7" s="5" customFormat="1" ht="35.1" customHeight="1">
      <c r="A47" s="4"/>
      <c r="B47" s="4"/>
      <c r="C47" s="4"/>
      <c r="D47" s="4"/>
    </row>
    <row r="48" spans="1:7" s="5" customFormat="1" ht="35.1" customHeight="1">
      <c r="A48" s="4"/>
      <c r="B48" s="4"/>
      <c r="C48" s="4"/>
      <c r="D48" s="4"/>
    </row>
    <row r="49" spans="1:4" s="5" customFormat="1" ht="35.1" customHeight="1">
      <c r="A49" s="4"/>
      <c r="B49" s="4"/>
      <c r="C49" s="4"/>
      <c r="D49" s="4"/>
    </row>
    <row r="50" spans="1:4" s="5" customFormat="1" ht="35.1" customHeight="1">
      <c r="A50" s="4"/>
      <c r="B50" s="4"/>
      <c r="C50" s="4"/>
      <c r="D50" s="4"/>
    </row>
    <row r="51" spans="1:4" s="5" customFormat="1" ht="35.1" customHeight="1">
      <c r="A51" s="4"/>
      <c r="B51" s="4"/>
      <c r="C51" s="4"/>
      <c r="D51" s="4"/>
    </row>
    <row r="52" spans="1:4" s="5" customFormat="1" ht="35.1" customHeight="1">
      <c r="A52" s="4"/>
      <c r="B52" s="4"/>
      <c r="C52" s="4"/>
      <c r="D52" s="4"/>
    </row>
    <row r="53" spans="1:4" s="5" customFormat="1" ht="35.1" customHeight="1">
      <c r="A53" s="4"/>
      <c r="B53" s="4"/>
      <c r="C53" s="4"/>
      <c r="D53" s="4"/>
    </row>
    <row r="54" spans="1:4" s="5" customFormat="1" ht="35.1" customHeight="1">
      <c r="A54" s="4"/>
      <c r="B54" s="4"/>
      <c r="C54" s="4"/>
      <c r="D54" s="4"/>
    </row>
    <row r="55" spans="1:4" s="5" customFormat="1" ht="35.1" customHeight="1">
      <c r="A55" s="4"/>
      <c r="B55" s="4"/>
      <c r="C55" s="4"/>
      <c r="D55" s="4"/>
    </row>
    <row r="56" spans="1:4" s="5" customFormat="1" ht="35.1" customHeight="1">
      <c r="A56" s="4"/>
      <c r="B56" s="4"/>
      <c r="C56" s="4"/>
      <c r="D56" s="4"/>
    </row>
    <row r="57" spans="1:4" s="5" customFormat="1" ht="35.1" customHeight="1">
      <c r="A57" s="4"/>
      <c r="B57" s="4"/>
      <c r="C57" s="4"/>
      <c r="D57" s="4"/>
    </row>
    <row r="58" spans="1:4" s="5" customFormat="1" ht="35.1" customHeight="1">
      <c r="A58" s="4"/>
      <c r="B58" s="4"/>
      <c r="C58" s="4"/>
      <c r="D58" s="4"/>
    </row>
    <row r="59" spans="1:4" s="5" customFormat="1" ht="35.1" customHeight="1">
      <c r="A59" s="4"/>
      <c r="B59" s="4"/>
      <c r="C59" s="4"/>
      <c r="D59" s="4"/>
    </row>
    <row r="60" spans="1:4" s="5" customFormat="1" ht="35.1" customHeight="1">
      <c r="A60" s="4"/>
      <c r="B60" s="4"/>
      <c r="C60" s="4"/>
      <c r="D60" s="4"/>
    </row>
    <row r="61" spans="1:4" s="5" customFormat="1" ht="35.1" customHeight="1">
      <c r="A61" s="4"/>
      <c r="B61" s="4"/>
      <c r="C61" s="4"/>
      <c r="D61" s="4"/>
    </row>
    <row r="62" spans="1:4" s="5" customFormat="1" ht="35.1" customHeight="1">
      <c r="A62" s="4"/>
      <c r="B62" s="4"/>
      <c r="C62" s="4"/>
      <c r="D62" s="4"/>
    </row>
    <row r="63" spans="1:4" s="5" customFormat="1" ht="35.1" customHeight="1">
      <c r="A63" s="4"/>
      <c r="B63" s="4"/>
      <c r="C63" s="4"/>
      <c r="D63" s="4"/>
    </row>
    <row r="64" spans="1:4" s="5" customFormat="1" ht="35.1" customHeight="1">
      <c r="A64" s="4"/>
      <c r="B64" s="4"/>
      <c r="C64" s="4"/>
      <c r="D64" s="4"/>
    </row>
    <row r="65" spans="1:4" s="5" customFormat="1" ht="35.1" customHeight="1">
      <c r="A65" s="4"/>
      <c r="B65" s="4"/>
      <c r="C65" s="4"/>
      <c r="D65" s="4"/>
    </row>
    <row r="66" spans="1:4" s="5" customFormat="1" ht="35.1" customHeight="1">
      <c r="A66" s="4"/>
      <c r="B66" s="4"/>
      <c r="C66" s="4"/>
      <c r="D66" s="4"/>
    </row>
    <row r="67" spans="1:4" s="5" customFormat="1" ht="35.1" customHeight="1">
      <c r="A67" s="4"/>
      <c r="B67" s="4"/>
      <c r="C67" s="4"/>
      <c r="D67" s="4"/>
    </row>
    <row r="68" spans="1:4" s="5" customFormat="1" ht="35.1" customHeight="1">
      <c r="A68" s="4"/>
      <c r="B68" s="4"/>
      <c r="C68" s="4"/>
      <c r="D68" s="4"/>
    </row>
    <row r="69" spans="1:4" s="5" customFormat="1" ht="35.1" customHeight="1">
      <c r="A69" s="4"/>
      <c r="B69" s="4"/>
      <c r="C69" s="4"/>
      <c r="D69" s="4"/>
    </row>
    <row r="70" spans="1:4" s="5" customFormat="1" ht="35.1" customHeight="1">
      <c r="A70" s="4"/>
      <c r="B70" s="4"/>
      <c r="C70" s="4"/>
      <c r="D70" s="4"/>
    </row>
    <row r="71" spans="1:4" s="5" customFormat="1" ht="35.1" customHeight="1">
      <c r="A71" s="4"/>
      <c r="B71" s="4"/>
      <c r="C71" s="4"/>
      <c r="D71" s="4"/>
    </row>
    <row r="72" spans="1:4" s="5" customFormat="1" ht="35.1" customHeight="1">
      <c r="A72" s="4"/>
      <c r="B72" s="4"/>
      <c r="C72" s="4"/>
      <c r="D72" s="4"/>
    </row>
    <row r="73" spans="1:4" s="5" customFormat="1" ht="35.1" customHeight="1">
      <c r="A73" s="4"/>
      <c r="B73" s="4"/>
      <c r="C73" s="4"/>
      <c r="D73" s="4"/>
    </row>
    <row r="74" spans="1:4" s="5" customFormat="1" ht="35.1" customHeight="1">
      <c r="A74" s="4"/>
      <c r="B74" s="4"/>
      <c r="C74" s="4"/>
      <c r="D74" s="4"/>
    </row>
    <row r="75" spans="1:4" s="5" customFormat="1" ht="35.1" customHeight="1">
      <c r="A75" s="4"/>
      <c r="B75" s="4"/>
      <c r="C75" s="4"/>
      <c r="D75" s="4"/>
    </row>
    <row r="76" spans="1:4" s="5" customFormat="1" ht="35.1" customHeight="1">
      <c r="A76" s="4"/>
      <c r="B76" s="4"/>
      <c r="C76" s="4"/>
      <c r="D76" s="4"/>
    </row>
    <row r="77" spans="1:4" s="5" customFormat="1" ht="35.1" customHeight="1">
      <c r="A77" s="4"/>
      <c r="B77" s="4"/>
      <c r="C77" s="4"/>
      <c r="D77" s="4"/>
    </row>
    <row r="78" spans="1:4" s="5" customFormat="1" ht="35.1" customHeight="1">
      <c r="A78" s="4"/>
      <c r="B78" s="4"/>
      <c r="C78" s="4"/>
      <c r="D78" s="4"/>
    </row>
    <row r="79" spans="1:4" s="5" customFormat="1" ht="35.1" customHeight="1">
      <c r="A79" s="4"/>
      <c r="B79" s="4"/>
      <c r="C79" s="4"/>
      <c r="D79" s="4"/>
    </row>
    <row r="80" spans="1:4" s="5" customFormat="1" ht="35.1" customHeight="1">
      <c r="A80" s="4"/>
      <c r="B80" s="4"/>
      <c r="C80" s="4"/>
      <c r="D80" s="4"/>
    </row>
  </sheetData>
  <mergeCells count="12">
    <mergeCell ref="A1:E1"/>
    <mergeCell ref="A2:E2"/>
    <mergeCell ref="A3:E3"/>
    <mergeCell ref="A20:B20"/>
    <mergeCell ref="A21:B21"/>
    <mergeCell ref="A22:B22"/>
    <mergeCell ref="E5:E6"/>
    <mergeCell ref="A4:B4"/>
    <mergeCell ref="A5:B6"/>
    <mergeCell ref="A12:B12"/>
    <mergeCell ref="A13:B13"/>
    <mergeCell ref="A14:B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51"/>
  <dimension ref="A1:J909"/>
  <sheetViews>
    <sheetView workbookViewId="0">
      <selection activeCell="F24" sqref="F24"/>
    </sheetView>
  </sheetViews>
  <sheetFormatPr defaultColWidth="13.33203125" defaultRowHeight="11.25"/>
  <cols>
    <col min="1" max="1" width="20.5" style="50" customWidth="1"/>
    <col min="2" max="6" width="13.33203125" style="50" customWidth="1"/>
    <col min="7" max="16384" width="13.33203125" style="49"/>
  </cols>
  <sheetData>
    <row r="1" spans="1:10" ht="12">
      <c r="A1" t="s">
        <v>3868</v>
      </c>
      <c r="B1">
        <v>270000</v>
      </c>
      <c r="C1">
        <v>16756550</v>
      </c>
      <c r="D1" t="s">
        <v>3869</v>
      </c>
      <c r="E1">
        <v>250000</v>
      </c>
      <c r="F1">
        <v>18381231</v>
      </c>
      <c r="G1"/>
      <c r="H1"/>
      <c r="I1"/>
      <c r="J1"/>
    </row>
    <row r="2" spans="1:10" ht="12">
      <c r="A2" t="s">
        <v>3870</v>
      </c>
      <c r="B2">
        <v>270100</v>
      </c>
      <c r="C2">
        <v>16602793</v>
      </c>
      <c r="D2" t="s">
        <v>3871</v>
      </c>
      <c r="E2">
        <v>250100</v>
      </c>
      <c r="F2">
        <v>17774498</v>
      </c>
      <c r="G2"/>
      <c r="H2"/>
      <c r="I2"/>
      <c r="J2"/>
    </row>
    <row r="3" spans="1:10" ht="12">
      <c r="A3" t="s">
        <v>3872</v>
      </c>
      <c r="B3">
        <v>270200</v>
      </c>
      <c r="C3">
        <v>10354238</v>
      </c>
      <c r="D3" t="s">
        <v>3873</v>
      </c>
      <c r="E3">
        <v>250200</v>
      </c>
      <c r="F3">
        <v>10864269</v>
      </c>
      <c r="G3"/>
      <c r="H3"/>
      <c r="I3"/>
      <c r="J3"/>
    </row>
    <row r="4" spans="1:10" ht="12">
      <c r="A4" t="s">
        <v>1895</v>
      </c>
      <c r="B4">
        <v>270201</v>
      </c>
      <c r="C4">
        <v>0</v>
      </c>
      <c r="D4" t="s">
        <v>1895</v>
      </c>
      <c r="E4">
        <v>250201</v>
      </c>
      <c r="F4">
        <v>0</v>
      </c>
      <c r="G4"/>
      <c r="H4"/>
      <c r="I4"/>
      <c r="J4"/>
    </row>
    <row r="5" spans="1:10" ht="12">
      <c r="A5" t="s">
        <v>1897</v>
      </c>
      <c r="B5">
        <v>270202</v>
      </c>
      <c r="C5">
        <v>0</v>
      </c>
      <c r="D5" t="s">
        <v>1897</v>
      </c>
      <c r="E5">
        <v>250202</v>
      </c>
      <c r="F5">
        <v>0</v>
      </c>
      <c r="G5"/>
      <c r="H5"/>
      <c r="I5"/>
      <c r="J5"/>
    </row>
    <row r="6" spans="1:10" ht="12">
      <c r="A6" t="s">
        <v>1898</v>
      </c>
      <c r="B6">
        <v>270203</v>
      </c>
      <c r="C6">
        <v>0</v>
      </c>
      <c r="D6" t="s">
        <v>1898</v>
      </c>
      <c r="E6">
        <v>250203</v>
      </c>
      <c r="F6">
        <v>0</v>
      </c>
      <c r="G6"/>
      <c r="H6"/>
      <c r="I6"/>
      <c r="J6"/>
    </row>
    <row r="7" spans="1:10" ht="12">
      <c r="A7" t="s">
        <v>1899</v>
      </c>
      <c r="B7">
        <v>270204</v>
      </c>
      <c r="C7">
        <v>0</v>
      </c>
      <c r="D7" t="s">
        <v>1899</v>
      </c>
      <c r="E7">
        <v>250204</v>
      </c>
      <c r="F7">
        <v>0</v>
      </c>
      <c r="G7"/>
      <c r="H7"/>
      <c r="I7"/>
      <c r="J7"/>
    </row>
    <row r="8" spans="1:10" ht="12">
      <c r="A8" t="s">
        <v>1900</v>
      </c>
      <c r="B8">
        <v>270205</v>
      </c>
      <c r="C8">
        <v>0</v>
      </c>
      <c r="D8" t="s">
        <v>1900</v>
      </c>
      <c r="E8">
        <v>250205</v>
      </c>
      <c r="F8">
        <v>0</v>
      </c>
      <c r="G8"/>
      <c r="H8"/>
      <c r="I8"/>
      <c r="J8"/>
    </row>
    <row r="9" spans="1:10" ht="12">
      <c r="A9" t="s">
        <v>1902</v>
      </c>
      <c r="B9">
        <v>270206</v>
      </c>
      <c r="C9">
        <v>0</v>
      </c>
      <c r="D9" t="s">
        <v>1902</v>
      </c>
      <c r="E9">
        <v>250206</v>
      </c>
      <c r="F9">
        <v>0</v>
      </c>
      <c r="G9"/>
      <c r="H9"/>
      <c r="I9"/>
      <c r="J9"/>
    </row>
    <row r="10" spans="1:10" ht="12">
      <c r="A10" t="s">
        <v>1904</v>
      </c>
      <c r="B10">
        <v>270207</v>
      </c>
      <c r="C10">
        <v>0</v>
      </c>
      <c r="D10" t="s">
        <v>1904</v>
      </c>
      <c r="E10">
        <v>250207</v>
      </c>
      <c r="F10">
        <v>0</v>
      </c>
      <c r="G10"/>
      <c r="H10"/>
      <c r="I10"/>
      <c r="J10"/>
    </row>
    <row r="11" spans="1:10" ht="12">
      <c r="A11" t="s">
        <v>1908</v>
      </c>
      <c r="B11">
        <v>270208</v>
      </c>
      <c r="C11">
        <v>9014689</v>
      </c>
      <c r="D11" t="s">
        <v>1908</v>
      </c>
      <c r="E11">
        <v>250208</v>
      </c>
      <c r="F11">
        <v>9482281</v>
      </c>
      <c r="G11"/>
      <c r="H11"/>
      <c r="I11"/>
      <c r="J11"/>
    </row>
    <row r="12" spans="1:10" ht="12">
      <c r="A12" t="s">
        <v>1909</v>
      </c>
      <c r="B12">
        <v>270209</v>
      </c>
      <c r="C12">
        <v>0</v>
      </c>
      <c r="D12" t="s">
        <v>1909</v>
      </c>
      <c r="E12">
        <v>250209</v>
      </c>
      <c r="F12">
        <v>0</v>
      </c>
      <c r="G12"/>
      <c r="H12"/>
      <c r="I12"/>
      <c r="J12"/>
    </row>
    <row r="13" spans="1:10" ht="12">
      <c r="A13" t="s">
        <v>1910</v>
      </c>
      <c r="B13">
        <v>270210</v>
      </c>
      <c r="C13">
        <v>0</v>
      </c>
      <c r="D13" t="s">
        <v>1910</v>
      </c>
      <c r="E13">
        <v>250210</v>
      </c>
      <c r="F13">
        <v>0</v>
      </c>
      <c r="G13"/>
      <c r="H13"/>
      <c r="I13"/>
      <c r="J13"/>
    </row>
    <row r="14" spans="1:10" ht="12">
      <c r="A14" t="s">
        <v>1911</v>
      </c>
      <c r="B14">
        <v>270211</v>
      </c>
      <c r="C14">
        <v>0</v>
      </c>
      <c r="D14" t="s">
        <v>1911</v>
      </c>
      <c r="E14">
        <v>250211</v>
      </c>
      <c r="F14">
        <v>0</v>
      </c>
      <c r="G14"/>
      <c r="H14"/>
      <c r="I14"/>
      <c r="J14"/>
    </row>
    <row r="15" spans="1:10" ht="12">
      <c r="A15" t="s">
        <v>1913</v>
      </c>
      <c r="B15">
        <v>270212</v>
      </c>
      <c r="C15">
        <v>0</v>
      </c>
      <c r="D15" t="s">
        <v>1913</v>
      </c>
      <c r="E15">
        <v>250212</v>
      </c>
      <c r="F15">
        <v>0</v>
      </c>
      <c r="G15"/>
      <c r="H15"/>
      <c r="I15"/>
      <c r="J15"/>
    </row>
    <row r="16" spans="1:10" ht="12">
      <c r="A16" t="s">
        <v>1916</v>
      </c>
      <c r="B16">
        <v>270213</v>
      </c>
      <c r="C16">
        <v>0</v>
      </c>
      <c r="D16" t="s">
        <v>1916</v>
      </c>
      <c r="E16">
        <v>250213</v>
      </c>
      <c r="F16">
        <v>0</v>
      </c>
      <c r="G16"/>
      <c r="H16"/>
      <c r="I16"/>
      <c r="J16"/>
    </row>
    <row r="17" spans="1:10" ht="12">
      <c r="A17" t="s">
        <v>1914</v>
      </c>
      <c r="B17">
        <v>270214</v>
      </c>
      <c r="C17">
        <v>0</v>
      </c>
      <c r="D17" t="s">
        <v>1914</v>
      </c>
      <c r="E17">
        <v>250214</v>
      </c>
      <c r="F17">
        <v>0</v>
      </c>
      <c r="G17"/>
      <c r="H17"/>
      <c r="I17"/>
      <c r="J17"/>
    </row>
    <row r="18" spans="1:10" ht="12">
      <c r="A18" t="s">
        <v>1917</v>
      </c>
      <c r="B18">
        <v>270215</v>
      </c>
      <c r="C18">
        <v>0</v>
      </c>
      <c r="D18" t="s">
        <v>1917</v>
      </c>
      <c r="E18">
        <v>250215</v>
      </c>
      <c r="F18">
        <v>0</v>
      </c>
      <c r="G18"/>
      <c r="H18"/>
      <c r="I18"/>
      <c r="J18"/>
    </row>
    <row r="19" spans="1:10" ht="12">
      <c r="A19" t="s">
        <v>1918</v>
      </c>
      <c r="B19">
        <v>270216</v>
      </c>
      <c r="C19">
        <v>0</v>
      </c>
      <c r="D19" t="s">
        <v>1918</v>
      </c>
      <c r="E19">
        <v>250216</v>
      </c>
      <c r="F19">
        <v>0</v>
      </c>
      <c r="G19"/>
      <c r="H19"/>
      <c r="I19"/>
      <c r="J19"/>
    </row>
    <row r="20" spans="1:10" ht="12">
      <c r="A20" t="s">
        <v>3874</v>
      </c>
      <c r="B20">
        <v>270225</v>
      </c>
      <c r="C20">
        <v>0</v>
      </c>
      <c r="D20" t="s">
        <v>3874</v>
      </c>
      <c r="E20">
        <v>250225</v>
      </c>
      <c r="F20">
        <v>0</v>
      </c>
      <c r="G20"/>
      <c r="H20"/>
      <c r="I20"/>
      <c r="J20"/>
    </row>
    <row r="21" spans="1:10" ht="12">
      <c r="A21" t="s">
        <v>1906</v>
      </c>
      <c r="B21">
        <v>270217</v>
      </c>
      <c r="C21">
        <v>0</v>
      </c>
      <c r="D21" t="s">
        <v>1906</v>
      </c>
      <c r="E21">
        <v>250217</v>
      </c>
      <c r="F21">
        <v>0</v>
      </c>
      <c r="G21"/>
      <c r="H21"/>
      <c r="I21"/>
      <c r="J21"/>
    </row>
    <row r="22" spans="1:10" ht="12">
      <c r="A22" t="s">
        <v>1920</v>
      </c>
      <c r="B22">
        <v>270226</v>
      </c>
      <c r="C22">
        <v>1339549</v>
      </c>
      <c r="D22" t="s">
        <v>1920</v>
      </c>
      <c r="E22">
        <v>250226</v>
      </c>
      <c r="F22">
        <v>1381988</v>
      </c>
      <c r="G22"/>
      <c r="H22"/>
      <c r="I22"/>
      <c r="J22"/>
    </row>
    <row r="23" spans="1:10" ht="12">
      <c r="A23" t="s">
        <v>3875</v>
      </c>
      <c r="B23">
        <v>270227</v>
      </c>
      <c r="C23">
        <v>151900</v>
      </c>
      <c r="D23" t="s">
        <v>3875</v>
      </c>
      <c r="E23">
        <v>250227</v>
      </c>
      <c r="F23">
        <v>180175</v>
      </c>
      <c r="G23"/>
      <c r="H23"/>
      <c r="I23"/>
      <c r="J23"/>
    </row>
    <row r="24" spans="1:10" ht="12">
      <c r="A24" t="s">
        <v>3876</v>
      </c>
      <c r="B24">
        <v>270230</v>
      </c>
      <c r="C24">
        <v>1187649</v>
      </c>
      <c r="D24" t="s">
        <v>3876</v>
      </c>
      <c r="E24">
        <v>250230</v>
      </c>
      <c r="F24">
        <v>1201813</v>
      </c>
      <c r="G24"/>
      <c r="H24"/>
      <c r="I24"/>
      <c r="J24"/>
    </row>
    <row r="25" spans="1:10" ht="12">
      <c r="A25" t="s">
        <v>1929</v>
      </c>
      <c r="B25">
        <v>270231</v>
      </c>
      <c r="C25">
        <v>0</v>
      </c>
      <c r="D25" t="s">
        <v>1929</v>
      </c>
      <c r="E25">
        <v>250231</v>
      </c>
      <c r="F25">
        <v>0</v>
      </c>
      <c r="G25"/>
      <c r="H25"/>
      <c r="I25"/>
      <c r="J25"/>
    </row>
    <row r="26" spans="1:10" ht="12">
      <c r="A26" t="s">
        <v>3877</v>
      </c>
      <c r="B26">
        <v>270300</v>
      </c>
      <c r="C26">
        <v>5356756</v>
      </c>
      <c r="D26" t="s">
        <v>3878</v>
      </c>
      <c r="E26">
        <v>250300</v>
      </c>
      <c r="F26">
        <v>6000089</v>
      </c>
      <c r="G26"/>
      <c r="H26"/>
      <c r="I26"/>
      <c r="J26"/>
    </row>
    <row r="27" spans="1:10" ht="12">
      <c r="A27" t="s">
        <v>2284</v>
      </c>
      <c r="B27">
        <v>270301</v>
      </c>
      <c r="C27">
        <v>-719</v>
      </c>
      <c r="D27" t="s">
        <v>2284</v>
      </c>
      <c r="E27">
        <v>250301</v>
      </c>
      <c r="F27">
        <v>0</v>
      </c>
      <c r="G27"/>
      <c r="H27"/>
      <c r="I27"/>
      <c r="J27"/>
    </row>
    <row r="28" spans="1:10" ht="12">
      <c r="A28" t="s">
        <v>2286</v>
      </c>
      <c r="B28">
        <v>270302</v>
      </c>
      <c r="C28">
        <v>-719</v>
      </c>
      <c r="D28" t="s">
        <v>2286</v>
      </c>
      <c r="E28">
        <v>250302</v>
      </c>
      <c r="F28">
        <v>0</v>
      </c>
      <c r="G28"/>
      <c r="H28"/>
      <c r="I28"/>
      <c r="J28"/>
    </row>
    <row r="29" spans="1:10" ht="12">
      <c r="A29" t="s">
        <v>2288</v>
      </c>
      <c r="B29">
        <v>270303</v>
      </c>
      <c r="C29">
        <v>0</v>
      </c>
      <c r="D29" t="s">
        <v>2288</v>
      </c>
      <c r="E29">
        <v>250303</v>
      </c>
      <c r="F29">
        <v>0</v>
      </c>
      <c r="G29"/>
      <c r="H29"/>
      <c r="I29"/>
      <c r="J29"/>
    </row>
    <row r="30" spans="1:10" ht="12">
      <c r="A30" t="s">
        <v>2290</v>
      </c>
      <c r="B30">
        <v>270304</v>
      </c>
      <c r="C30">
        <v>0</v>
      </c>
      <c r="D30" t="s">
        <v>2290</v>
      </c>
      <c r="E30">
        <v>250304</v>
      </c>
      <c r="F30">
        <v>0</v>
      </c>
      <c r="G30"/>
      <c r="H30"/>
      <c r="I30"/>
      <c r="J30"/>
    </row>
    <row r="31" spans="1:10" ht="12">
      <c r="A31" t="s">
        <v>3879</v>
      </c>
      <c r="B31">
        <v>270305</v>
      </c>
      <c r="C31">
        <v>0</v>
      </c>
      <c r="D31" t="s">
        <v>3879</v>
      </c>
      <c r="E31">
        <v>250305</v>
      </c>
      <c r="F31">
        <v>0</v>
      </c>
      <c r="G31"/>
      <c r="H31"/>
      <c r="I31"/>
      <c r="J31"/>
    </row>
    <row r="32" spans="1:10" ht="12">
      <c r="A32" t="s">
        <v>3880</v>
      </c>
      <c r="B32">
        <v>270306</v>
      </c>
      <c r="C32">
        <v>0</v>
      </c>
      <c r="D32" t="s">
        <v>3880</v>
      </c>
      <c r="E32">
        <v>250306</v>
      </c>
      <c r="F32">
        <v>0</v>
      </c>
      <c r="G32"/>
      <c r="H32"/>
      <c r="I32"/>
      <c r="J32"/>
    </row>
    <row r="33" spans="1:10" ht="12">
      <c r="A33" t="s">
        <v>2296</v>
      </c>
      <c r="B33">
        <v>270307</v>
      </c>
      <c r="C33">
        <v>0</v>
      </c>
      <c r="D33" t="s">
        <v>2296</v>
      </c>
      <c r="E33">
        <v>250307</v>
      </c>
      <c r="F33">
        <v>0</v>
      </c>
      <c r="G33"/>
      <c r="H33"/>
      <c r="I33"/>
      <c r="J33"/>
    </row>
    <row r="34" spans="1:10" ht="12">
      <c r="A34" t="s">
        <v>3881</v>
      </c>
      <c r="B34">
        <v>270308</v>
      </c>
      <c r="C34">
        <v>0</v>
      </c>
      <c r="D34" t="s">
        <v>3881</v>
      </c>
      <c r="E34">
        <v>250308</v>
      </c>
      <c r="F34">
        <v>0</v>
      </c>
      <c r="G34"/>
      <c r="H34"/>
      <c r="I34"/>
      <c r="J34"/>
    </row>
    <row r="35" spans="1:10" ht="12">
      <c r="A35" t="s">
        <v>2300</v>
      </c>
      <c r="B35">
        <v>270309</v>
      </c>
      <c r="C35">
        <v>0</v>
      </c>
      <c r="D35" t="s">
        <v>2300</v>
      </c>
      <c r="E35">
        <v>250309</v>
      </c>
      <c r="F35">
        <v>0</v>
      </c>
      <c r="G35"/>
      <c r="H35"/>
      <c r="I35"/>
      <c r="J35"/>
    </row>
    <row r="36" spans="1:10" ht="12">
      <c r="A36" t="s">
        <v>2302</v>
      </c>
      <c r="B36">
        <v>270310</v>
      </c>
      <c r="C36">
        <v>0</v>
      </c>
      <c r="D36" t="s">
        <v>2302</v>
      </c>
      <c r="E36">
        <v>250310</v>
      </c>
      <c r="F36">
        <v>0</v>
      </c>
      <c r="G36"/>
      <c r="H36"/>
      <c r="I36"/>
      <c r="J36"/>
    </row>
    <row r="37" spans="1:10" ht="12">
      <c r="A37" t="s">
        <v>2304</v>
      </c>
      <c r="B37">
        <v>270311</v>
      </c>
      <c r="C37">
        <v>0</v>
      </c>
      <c r="D37" t="s">
        <v>3882</v>
      </c>
      <c r="E37">
        <v>250311</v>
      </c>
      <c r="F37">
        <v>0</v>
      </c>
      <c r="G37"/>
      <c r="H37"/>
      <c r="I37"/>
      <c r="J37"/>
    </row>
    <row r="38" spans="1:10" ht="12">
      <c r="A38" t="s">
        <v>2305</v>
      </c>
      <c r="B38">
        <v>270312</v>
      </c>
      <c r="C38">
        <v>0</v>
      </c>
      <c r="D38" t="s">
        <v>2305</v>
      </c>
      <c r="E38">
        <v>250312</v>
      </c>
      <c r="F38">
        <v>0</v>
      </c>
      <c r="G38"/>
      <c r="H38"/>
      <c r="I38"/>
      <c r="J38"/>
    </row>
    <row r="39" spans="1:10" ht="12">
      <c r="A39" t="s">
        <v>2306</v>
      </c>
      <c r="B39">
        <v>270313</v>
      </c>
      <c r="C39">
        <v>0</v>
      </c>
      <c r="D39" t="s">
        <v>2306</v>
      </c>
      <c r="E39">
        <v>250313</v>
      </c>
      <c r="F39">
        <v>0</v>
      </c>
      <c r="G39"/>
      <c r="H39"/>
      <c r="I39"/>
      <c r="J39"/>
    </row>
    <row r="40" spans="1:10" ht="12">
      <c r="A40" t="s">
        <v>2307</v>
      </c>
      <c r="B40">
        <v>270314</v>
      </c>
      <c r="C40">
        <v>0</v>
      </c>
      <c r="D40" t="s">
        <v>2307</v>
      </c>
      <c r="E40">
        <v>250314</v>
      </c>
      <c r="F40">
        <v>0</v>
      </c>
      <c r="G40"/>
      <c r="H40"/>
      <c r="I40"/>
      <c r="J40"/>
    </row>
    <row r="41" spans="1:10" ht="12">
      <c r="A41" t="s">
        <v>2308</v>
      </c>
      <c r="B41">
        <v>270315</v>
      </c>
      <c r="C41">
        <v>0</v>
      </c>
      <c r="D41" t="s">
        <v>2308</v>
      </c>
      <c r="E41">
        <v>250315</v>
      </c>
      <c r="F41">
        <v>0</v>
      </c>
      <c r="G41"/>
      <c r="H41"/>
      <c r="I41"/>
      <c r="J41"/>
    </row>
    <row r="42" spans="1:10" ht="12">
      <c r="A42" t="s">
        <v>2309</v>
      </c>
      <c r="B42">
        <v>270316</v>
      </c>
      <c r="C42">
        <v>0</v>
      </c>
      <c r="D42" t="s">
        <v>2309</v>
      </c>
      <c r="E42">
        <v>250316</v>
      </c>
      <c r="F42">
        <v>0</v>
      </c>
      <c r="G42"/>
      <c r="H42"/>
      <c r="I42"/>
      <c r="J42"/>
    </row>
    <row r="43" spans="1:10" ht="12">
      <c r="A43" t="s">
        <v>2310</v>
      </c>
      <c r="B43">
        <v>270317</v>
      </c>
      <c r="C43">
        <v>0</v>
      </c>
      <c r="D43" t="s">
        <v>2310</v>
      </c>
      <c r="E43">
        <v>250317</v>
      </c>
      <c r="F43">
        <v>0</v>
      </c>
      <c r="G43"/>
      <c r="H43"/>
      <c r="I43"/>
      <c r="J43"/>
    </row>
    <row r="44" spans="1:10" ht="12">
      <c r="A44" t="s">
        <v>2311</v>
      </c>
      <c r="B44">
        <v>270318</v>
      </c>
      <c r="C44">
        <v>0</v>
      </c>
      <c r="D44" t="s">
        <v>2311</v>
      </c>
      <c r="E44">
        <v>250318</v>
      </c>
      <c r="F44">
        <v>0</v>
      </c>
      <c r="G44"/>
      <c r="H44"/>
      <c r="I44"/>
      <c r="J44"/>
    </row>
    <row r="45" spans="1:10" ht="12">
      <c r="A45" t="s">
        <v>2312</v>
      </c>
      <c r="B45">
        <v>270319</v>
      </c>
      <c r="C45">
        <v>0</v>
      </c>
      <c r="D45" t="s">
        <v>2312</v>
      </c>
      <c r="E45">
        <v>250319</v>
      </c>
      <c r="F45">
        <v>0</v>
      </c>
      <c r="G45"/>
      <c r="H45"/>
      <c r="I45"/>
      <c r="J45"/>
    </row>
    <row r="46" spans="1:10" ht="12">
      <c r="A46" t="s">
        <v>2313</v>
      </c>
      <c r="B46">
        <v>270320</v>
      </c>
      <c r="C46">
        <v>0</v>
      </c>
      <c r="D46" t="s">
        <v>2313</v>
      </c>
      <c r="E46">
        <v>250320</v>
      </c>
      <c r="F46">
        <v>0</v>
      </c>
      <c r="G46"/>
      <c r="H46"/>
      <c r="I46"/>
      <c r="J46"/>
    </row>
    <row r="47" spans="1:10" ht="12">
      <c r="A47" t="s">
        <v>2314</v>
      </c>
      <c r="B47">
        <v>270321</v>
      </c>
      <c r="C47">
        <v>0</v>
      </c>
      <c r="D47" t="s">
        <v>2314</v>
      </c>
      <c r="E47">
        <v>250321</v>
      </c>
      <c r="F47">
        <v>0</v>
      </c>
      <c r="G47"/>
      <c r="H47"/>
      <c r="I47"/>
      <c r="J47"/>
    </row>
    <row r="48" spans="1:10" ht="12">
      <c r="A48" t="s">
        <v>2315</v>
      </c>
      <c r="B48">
        <v>270330</v>
      </c>
      <c r="C48">
        <v>0</v>
      </c>
      <c r="D48" t="s">
        <v>2315</v>
      </c>
      <c r="E48">
        <v>250330</v>
      </c>
      <c r="F48">
        <v>0</v>
      </c>
      <c r="G48"/>
      <c r="H48"/>
      <c r="I48"/>
      <c r="J48"/>
    </row>
    <row r="49" spans="1:10" ht="12">
      <c r="A49" t="s">
        <v>1953</v>
      </c>
      <c r="B49">
        <v>270331</v>
      </c>
      <c r="C49">
        <v>0</v>
      </c>
      <c r="D49" t="s">
        <v>1953</v>
      </c>
      <c r="E49">
        <v>250331</v>
      </c>
      <c r="F49">
        <v>0</v>
      </c>
      <c r="G49"/>
      <c r="H49"/>
      <c r="I49"/>
      <c r="J49"/>
    </row>
    <row r="50" spans="1:10" ht="12">
      <c r="A50" t="s">
        <v>2317</v>
      </c>
      <c r="B50">
        <v>270332</v>
      </c>
      <c r="C50">
        <v>0</v>
      </c>
      <c r="D50" t="s">
        <v>2317</v>
      </c>
      <c r="E50">
        <v>250332</v>
      </c>
      <c r="F50">
        <v>0</v>
      </c>
      <c r="G50"/>
      <c r="H50"/>
      <c r="I50"/>
      <c r="J50"/>
    </row>
    <row r="51" spans="1:10" ht="12">
      <c r="A51" t="s">
        <v>2318</v>
      </c>
      <c r="B51">
        <v>270351</v>
      </c>
      <c r="C51">
        <v>0</v>
      </c>
      <c r="D51" t="s">
        <v>2318</v>
      </c>
      <c r="E51">
        <v>250351</v>
      </c>
      <c r="F51">
        <v>0</v>
      </c>
      <c r="G51"/>
      <c r="H51"/>
      <c r="I51"/>
      <c r="J51"/>
    </row>
    <row r="52" spans="1:10" ht="12">
      <c r="A52" t="s">
        <v>2319</v>
      </c>
      <c r="B52">
        <v>270360</v>
      </c>
      <c r="C52">
        <v>5357476</v>
      </c>
      <c r="D52" t="s">
        <v>2319</v>
      </c>
      <c r="E52">
        <v>250360</v>
      </c>
      <c r="F52">
        <v>6000089</v>
      </c>
      <c r="G52"/>
      <c r="H52"/>
      <c r="I52"/>
      <c r="J52"/>
    </row>
    <row r="53" spans="1:10" ht="12">
      <c r="A53" t="s">
        <v>3883</v>
      </c>
      <c r="B53">
        <v>270400</v>
      </c>
      <c r="C53">
        <v>891799</v>
      </c>
      <c r="D53" t="s">
        <v>3884</v>
      </c>
      <c r="E53">
        <v>250400</v>
      </c>
      <c r="F53">
        <v>910140</v>
      </c>
      <c r="G53"/>
      <c r="H53"/>
      <c r="I53"/>
      <c r="J53"/>
    </row>
    <row r="54" spans="1:10" ht="12">
      <c r="A54" t="s">
        <v>2218</v>
      </c>
      <c r="B54">
        <v>270401</v>
      </c>
      <c r="C54">
        <v>0</v>
      </c>
      <c r="D54" t="s">
        <v>2218</v>
      </c>
      <c r="E54">
        <v>250401</v>
      </c>
      <c r="F54">
        <v>0</v>
      </c>
      <c r="G54"/>
      <c r="H54"/>
      <c r="I54"/>
      <c r="J54"/>
    </row>
    <row r="55" spans="1:10" ht="12">
      <c r="A55" t="s">
        <v>2220</v>
      </c>
      <c r="B55">
        <v>270402</v>
      </c>
      <c r="C55">
        <v>0</v>
      </c>
      <c r="D55" t="s">
        <v>2220</v>
      </c>
      <c r="E55">
        <v>250402</v>
      </c>
      <c r="F55">
        <v>0</v>
      </c>
      <c r="G55"/>
      <c r="H55"/>
      <c r="I55"/>
      <c r="J55"/>
    </row>
    <row r="56" spans="1:10" ht="12">
      <c r="A56" t="s">
        <v>2222</v>
      </c>
      <c r="B56">
        <v>270403</v>
      </c>
      <c r="C56">
        <v>0</v>
      </c>
      <c r="D56" t="s">
        <v>2222</v>
      </c>
      <c r="E56">
        <v>250403</v>
      </c>
      <c r="F56">
        <v>0</v>
      </c>
      <c r="G56"/>
      <c r="H56"/>
      <c r="I56"/>
      <c r="J56"/>
    </row>
    <row r="57" spans="1:10" ht="12">
      <c r="A57" t="s">
        <v>2224</v>
      </c>
      <c r="B57">
        <v>270404</v>
      </c>
      <c r="C57">
        <v>0</v>
      </c>
      <c r="D57" t="s">
        <v>2224</v>
      </c>
      <c r="E57">
        <v>250404</v>
      </c>
      <c r="F57">
        <v>0</v>
      </c>
      <c r="G57"/>
      <c r="H57"/>
      <c r="I57"/>
      <c r="J57"/>
    </row>
    <row r="58" spans="1:10" ht="12">
      <c r="A58" t="s">
        <v>2226</v>
      </c>
      <c r="B58">
        <v>270409</v>
      </c>
      <c r="C58">
        <v>0</v>
      </c>
      <c r="D58" t="s">
        <v>2226</v>
      </c>
      <c r="E58">
        <v>250409</v>
      </c>
      <c r="F58">
        <v>0</v>
      </c>
      <c r="G58"/>
      <c r="H58"/>
      <c r="I58"/>
      <c r="J58"/>
    </row>
    <row r="59" spans="1:10" ht="12">
      <c r="A59" t="s">
        <v>2228</v>
      </c>
      <c r="B59">
        <v>270405</v>
      </c>
      <c r="C59">
        <v>0</v>
      </c>
      <c r="D59" t="s">
        <v>2228</v>
      </c>
      <c r="E59">
        <v>250405</v>
      </c>
      <c r="F59">
        <v>0</v>
      </c>
      <c r="G59"/>
      <c r="H59"/>
      <c r="I59"/>
      <c r="J59"/>
    </row>
    <row r="60" spans="1:10" ht="12">
      <c r="A60" t="s">
        <v>1949</v>
      </c>
      <c r="B60">
        <v>270410</v>
      </c>
      <c r="C60">
        <v>0</v>
      </c>
      <c r="D60" t="s">
        <v>1949</v>
      </c>
      <c r="E60">
        <v>250410</v>
      </c>
      <c r="F60">
        <v>0</v>
      </c>
      <c r="G60"/>
      <c r="H60"/>
      <c r="I60"/>
      <c r="J60"/>
    </row>
    <row r="61" spans="1:10" ht="12">
      <c r="A61" t="s">
        <v>2324</v>
      </c>
      <c r="B61">
        <v>270411</v>
      </c>
      <c r="C61">
        <v>0</v>
      </c>
      <c r="D61" t="s">
        <v>2324</v>
      </c>
      <c r="E61">
        <v>250411</v>
      </c>
      <c r="F61">
        <v>0</v>
      </c>
      <c r="G61"/>
      <c r="H61"/>
      <c r="I61"/>
      <c r="J61"/>
    </row>
    <row r="62" spans="1:10" ht="12">
      <c r="A62" t="s">
        <v>2325</v>
      </c>
      <c r="B62">
        <v>270412</v>
      </c>
      <c r="C62">
        <v>0</v>
      </c>
      <c r="D62" t="s">
        <v>2325</v>
      </c>
      <c r="E62">
        <v>250412</v>
      </c>
      <c r="F62">
        <v>0</v>
      </c>
      <c r="G62"/>
      <c r="H62"/>
      <c r="I62"/>
      <c r="J62"/>
    </row>
    <row r="63" spans="1:10" ht="12">
      <c r="A63" t="s">
        <v>2327</v>
      </c>
      <c r="B63">
        <v>270413</v>
      </c>
      <c r="C63">
        <v>0</v>
      </c>
      <c r="D63" t="s">
        <v>2327</v>
      </c>
      <c r="E63">
        <v>250413</v>
      </c>
      <c r="F63">
        <v>0</v>
      </c>
      <c r="G63"/>
      <c r="H63"/>
      <c r="I63"/>
      <c r="J63"/>
    </row>
    <row r="64" spans="1:10" ht="12">
      <c r="A64" t="s">
        <v>2329</v>
      </c>
      <c r="B64">
        <v>270419</v>
      </c>
      <c r="C64">
        <v>0</v>
      </c>
      <c r="D64" t="s">
        <v>2329</v>
      </c>
      <c r="E64">
        <v>250419</v>
      </c>
      <c r="F64">
        <v>0</v>
      </c>
      <c r="G64"/>
      <c r="H64"/>
      <c r="I64"/>
      <c r="J64"/>
    </row>
    <row r="65" spans="1:10" ht="12">
      <c r="A65" t="s">
        <v>1953</v>
      </c>
      <c r="B65">
        <v>270420</v>
      </c>
      <c r="C65">
        <v>0</v>
      </c>
      <c r="D65" t="s">
        <v>1953</v>
      </c>
      <c r="E65">
        <v>250420</v>
      </c>
      <c r="F65">
        <v>0</v>
      </c>
      <c r="G65"/>
      <c r="H65"/>
      <c r="I65"/>
      <c r="J65"/>
    </row>
    <row r="66" spans="1:10" ht="12">
      <c r="A66" t="s">
        <v>2331</v>
      </c>
      <c r="B66">
        <v>270421</v>
      </c>
      <c r="C66">
        <v>0</v>
      </c>
      <c r="D66" t="s">
        <v>2331</v>
      </c>
      <c r="E66">
        <v>250421</v>
      </c>
      <c r="F66">
        <v>0</v>
      </c>
      <c r="G66"/>
      <c r="H66"/>
      <c r="I66"/>
      <c r="J66"/>
    </row>
    <row r="67" spans="1:10" ht="12">
      <c r="A67" t="s">
        <v>2333</v>
      </c>
      <c r="B67">
        <v>270422</v>
      </c>
      <c r="C67">
        <v>0</v>
      </c>
      <c r="D67" t="s">
        <v>2333</v>
      </c>
      <c r="E67">
        <v>250422</v>
      </c>
      <c r="F67">
        <v>0</v>
      </c>
      <c r="G67"/>
      <c r="H67"/>
      <c r="I67"/>
      <c r="J67"/>
    </row>
    <row r="68" spans="1:10" ht="12">
      <c r="A68" t="s">
        <v>2335</v>
      </c>
      <c r="B68">
        <v>270423</v>
      </c>
      <c r="C68">
        <v>0</v>
      </c>
      <c r="D68" t="s">
        <v>2335</v>
      </c>
      <c r="E68">
        <v>250423</v>
      </c>
      <c r="F68">
        <v>0</v>
      </c>
      <c r="G68"/>
      <c r="H68"/>
      <c r="I68"/>
      <c r="J68"/>
    </row>
    <row r="69" spans="1:10" ht="12">
      <c r="A69" t="s">
        <v>2337</v>
      </c>
      <c r="B69">
        <v>270424</v>
      </c>
      <c r="C69">
        <v>0</v>
      </c>
      <c r="D69" t="s">
        <v>2337</v>
      </c>
      <c r="E69">
        <v>250424</v>
      </c>
      <c r="F69">
        <v>0</v>
      </c>
      <c r="G69"/>
      <c r="H69"/>
      <c r="I69"/>
      <c r="J69"/>
    </row>
    <row r="70" spans="1:10" ht="12">
      <c r="A70" t="s">
        <v>1955</v>
      </c>
      <c r="B70">
        <v>270429</v>
      </c>
      <c r="C70">
        <v>0</v>
      </c>
      <c r="D70" t="s">
        <v>1955</v>
      </c>
      <c r="E70">
        <v>250429</v>
      </c>
      <c r="F70">
        <v>0</v>
      </c>
      <c r="G70"/>
      <c r="H70"/>
      <c r="I70"/>
      <c r="J70"/>
    </row>
    <row r="71" spans="1:10" ht="12">
      <c r="A71" t="s">
        <v>2250</v>
      </c>
      <c r="B71">
        <v>270430</v>
      </c>
      <c r="C71">
        <v>891799</v>
      </c>
      <c r="D71" t="s">
        <v>2250</v>
      </c>
      <c r="E71">
        <v>250430</v>
      </c>
      <c r="F71">
        <v>910140</v>
      </c>
      <c r="G71"/>
      <c r="H71"/>
      <c r="I71"/>
      <c r="J71"/>
    </row>
    <row r="72" spans="1:10" ht="12">
      <c r="A72" t="s">
        <v>1926</v>
      </c>
      <c r="B72">
        <v>270431</v>
      </c>
      <c r="C72">
        <v>0</v>
      </c>
      <c r="D72" t="s">
        <v>1926</v>
      </c>
      <c r="E72">
        <v>250431</v>
      </c>
      <c r="F72">
        <v>0</v>
      </c>
      <c r="G72"/>
      <c r="H72"/>
      <c r="I72"/>
      <c r="J72"/>
    </row>
    <row r="73" spans="1:10" ht="12">
      <c r="A73" t="s">
        <v>2346</v>
      </c>
      <c r="B73">
        <v>270432</v>
      </c>
      <c r="C73">
        <v>0</v>
      </c>
      <c r="D73" t="s">
        <v>2346</v>
      </c>
      <c r="E73">
        <v>250432</v>
      </c>
      <c r="F73">
        <v>0</v>
      </c>
      <c r="G73"/>
      <c r="H73"/>
      <c r="I73"/>
      <c r="J73"/>
    </row>
    <row r="74" spans="1:10" ht="12">
      <c r="A74" t="s">
        <v>3885</v>
      </c>
      <c r="B74">
        <v>270433</v>
      </c>
      <c r="C74">
        <v>0</v>
      </c>
      <c r="D74" t="s">
        <v>3885</v>
      </c>
      <c r="E74">
        <v>250433</v>
      </c>
      <c r="F74">
        <v>0</v>
      </c>
      <c r="G74"/>
      <c r="H74"/>
      <c r="I74"/>
      <c r="J74"/>
    </row>
    <row r="75" spans="1:10" ht="12">
      <c r="A75" t="s">
        <v>2349</v>
      </c>
      <c r="B75">
        <v>270451</v>
      </c>
      <c r="C75">
        <v>0</v>
      </c>
      <c r="D75" t="s">
        <v>2349</v>
      </c>
      <c r="E75">
        <v>250451</v>
      </c>
      <c r="F75">
        <v>0</v>
      </c>
      <c r="G75"/>
      <c r="H75"/>
      <c r="I75"/>
      <c r="J75"/>
    </row>
    <row r="76" spans="1:10" ht="12">
      <c r="A76" t="s">
        <v>3886</v>
      </c>
      <c r="B76">
        <v>270500</v>
      </c>
      <c r="C76">
        <v>160899</v>
      </c>
      <c r="D76" t="s">
        <v>3887</v>
      </c>
      <c r="E76">
        <v>250500</v>
      </c>
      <c r="F76">
        <v>189302</v>
      </c>
      <c r="G76"/>
      <c r="H76"/>
      <c r="I76"/>
      <c r="J76"/>
    </row>
    <row r="77" spans="1:10" ht="12">
      <c r="A77" t="s">
        <v>3888</v>
      </c>
      <c r="B77">
        <v>270600</v>
      </c>
      <c r="C77">
        <v>-7142</v>
      </c>
      <c r="D77" t="s">
        <v>3889</v>
      </c>
      <c r="E77">
        <v>250600</v>
      </c>
      <c r="F77">
        <v>0</v>
      </c>
      <c r="G77"/>
      <c r="H77"/>
      <c r="I77"/>
      <c r="J77"/>
    </row>
    <row r="78" spans="1:10" ht="12">
      <c r="A78" t="s">
        <v>1925</v>
      </c>
      <c r="B78">
        <v>270601</v>
      </c>
      <c r="C78">
        <v>-7142</v>
      </c>
      <c r="D78" t="s">
        <v>1925</v>
      </c>
      <c r="E78">
        <v>250601</v>
      </c>
      <c r="F78">
        <v>0</v>
      </c>
      <c r="G78"/>
      <c r="H78"/>
      <c r="I78"/>
      <c r="J78"/>
    </row>
    <row r="79" spans="1:10" ht="12">
      <c r="A79" t="s">
        <v>2374</v>
      </c>
      <c r="B79">
        <v>270602</v>
      </c>
      <c r="C79">
        <v>0</v>
      </c>
      <c r="D79" t="s">
        <v>2374</v>
      </c>
      <c r="E79">
        <v>250602</v>
      </c>
      <c r="F79">
        <v>0</v>
      </c>
      <c r="G79"/>
      <c r="H79"/>
      <c r="I79"/>
      <c r="J79"/>
    </row>
    <row r="80" spans="1:10" ht="12">
      <c r="A80" t="s">
        <v>2376</v>
      </c>
      <c r="B80">
        <v>270603</v>
      </c>
      <c r="C80">
        <v>0</v>
      </c>
      <c r="D80" t="s">
        <v>2376</v>
      </c>
      <c r="E80">
        <v>250603</v>
      </c>
      <c r="F80">
        <v>0</v>
      </c>
      <c r="G80"/>
      <c r="H80"/>
      <c r="I80"/>
      <c r="J80"/>
    </row>
    <row r="81" spans="1:10" ht="12">
      <c r="A81" t="s">
        <v>2378</v>
      </c>
      <c r="B81">
        <v>270604</v>
      </c>
      <c r="C81">
        <v>0</v>
      </c>
      <c r="D81" t="s">
        <v>2378</v>
      </c>
      <c r="E81">
        <v>250604</v>
      </c>
      <c r="F81">
        <v>0</v>
      </c>
      <c r="G81"/>
      <c r="H81"/>
      <c r="I81"/>
      <c r="J81"/>
    </row>
    <row r="82" spans="1:10" ht="12">
      <c r="A82" t="s">
        <v>2380</v>
      </c>
      <c r="B82">
        <v>270605</v>
      </c>
      <c r="C82">
        <v>-7142</v>
      </c>
      <c r="D82" t="s">
        <v>2380</v>
      </c>
      <c r="E82">
        <v>250605</v>
      </c>
      <c r="F82">
        <v>0</v>
      </c>
      <c r="G82"/>
      <c r="H82"/>
      <c r="I82"/>
      <c r="J82"/>
    </row>
    <row r="83" spans="1:10" ht="12">
      <c r="A83" t="s">
        <v>2382</v>
      </c>
      <c r="B83">
        <v>270606</v>
      </c>
      <c r="C83">
        <v>0</v>
      </c>
      <c r="D83" t="s">
        <v>2382</v>
      </c>
      <c r="E83">
        <v>250606</v>
      </c>
      <c r="F83">
        <v>0</v>
      </c>
      <c r="G83"/>
      <c r="H83"/>
      <c r="I83"/>
      <c r="J83"/>
    </row>
    <row r="84" spans="1:10" ht="12">
      <c r="A84" t="s">
        <v>3890</v>
      </c>
      <c r="B84">
        <v>270607</v>
      </c>
      <c r="C84">
        <v>0</v>
      </c>
      <c r="D84" t="s">
        <v>3890</v>
      </c>
      <c r="E84">
        <v>250607</v>
      </c>
      <c r="F84">
        <v>0</v>
      </c>
      <c r="G84"/>
      <c r="H84"/>
      <c r="I84"/>
      <c r="J84"/>
    </row>
    <row r="85" spans="1:10" ht="12">
      <c r="A85" t="s">
        <v>2384</v>
      </c>
      <c r="B85">
        <v>270619</v>
      </c>
      <c r="C85">
        <v>0</v>
      </c>
      <c r="D85" t="s">
        <v>2384</v>
      </c>
      <c r="E85">
        <v>250619</v>
      </c>
      <c r="F85">
        <v>0</v>
      </c>
      <c r="G85"/>
      <c r="H85"/>
      <c r="I85"/>
      <c r="J85"/>
    </row>
    <row r="86" spans="1:10" ht="12">
      <c r="A86" t="s">
        <v>2386</v>
      </c>
      <c r="B86">
        <v>270620</v>
      </c>
      <c r="C86">
        <v>0</v>
      </c>
      <c r="D86" t="s">
        <v>2386</v>
      </c>
      <c r="E86">
        <v>250620</v>
      </c>
      <c r="F86">
        <v>0</v>
      </c>
      <c r="G86"/>
      <c r="H86"/>
      <c r="I86"/>
      <c r="J86"/>
    </row>
    <row r="87" spans="1:10" ht="12">
      <c r="A87" t="s">
        <v>2388</v>
      </c>
      <c r="B87">
        <v>270621</v>
      </c>
      <c r="C87">
        <v>0</v>
      </c>
      <c r="D87" t="s">
        <v>2388</v>
      </c>
      <c r="E87">
        <v>250621</v>
      </c>
      <c r="F87">
        <v>0</v>
      </c>
      <c r="G87"/>
      <c r="H87"/>
      <c r="I87"/>
      <c r="J87"/>
    </row>
    <row r="88" spans="1:10" ht="12">
      <c r="A88" t="s">
        <v>2390</v>
      </c>
      <c r="B88">
        <v>270622</v>
      </c>
      <c r="C88">
        <v>0</v>
      </c>
      <c r="D88" t="s">
        <v>2390</v>
      </c>
      <c r="E88">
        <v>250622</v>
      </c>
      <c r="F88">
        <v>0</v>
      </c>
      <c r="G88"/>
      <c r="H88"/>
      <c r="I88"/>
      <c r="J88"/>
    </row>
    <row r="89" spans="1:10" ht="12">
      <c r="A89" t="s">
        <v>2392</v>
      </c>
      <c r="B89">
        <v>270623</v>
      </c>
      <c r="C89">
        <v>0</v>
      </c>
      <c r="D89" t="s">
        <v>2392</v>
      </c>
      <c r="E89">
        <v>250623</v>
      </c>
      <c r="F89">
        <v>0</v>
      </c>
      <c r="G89"/>
      <c r="H89"/>
      <c r="I89"/>
      <c r="J89"/>
    </row>
    <row r="90" spans="1:10" ht="12">
      <c r="A90" t="s">
        <v>2394</v>
      </c>
      <c r="B90">
        <v>270624</v>
      </c>
      <c r="C90">
        <v>0</v>
      </c>
      <c r="D90" t="s">
        <v>2394</v>
      </c>
      <c r="E90">
        <v>250624</v>
      </c>
      <c r="F90">
        <v>0</v>
      </c>
      <c r="G90"/>
      <c r="H90"/>
      <c r="I90"/>
      <c r="J90"/>
    </row>
    <row r="91" spans="1:10" ht="12">
      <c r="A91" t="s">
        <v>2396</v>
      </c>
      <c r="B91">
        <v>270625</v>
      </c>
      <c r="C91">
        <v>0</v>
      </c>
      <c r="D91" t="s">
        <v>2396</v>
      </c>
      <c r="E91">
        <v>250625</v>
      </c>
      <c r="F91">
        <v>0</v>
      </c>
      <c r="G91"/>
      <c r="H91"/>
      <c r="I91"/>
      <c r="J91"/>
    </row>
    <row r="92" spans="1:10" ht="12">
      <c r="A92" t="s">
        <v>2398</v>
      </c>
      <c r="B92">
        <v>270626</v>
      </c>
      <c r="C92">
        <v>0</v>
      </c>
      <c r="D92" t="s">
        <v>2398</v>
      </c>
      <c r="E92">
        <v>250626</v>
      </c>
      <c r="F92">
        <v>0</v>
      </c>
      <c r="G92"/>
      <c r="H92"/>
      <c r="I92"/>
      <c r="J92"/>
    </row>
    <row r="93" spans="1:10" ht="12">
      <c r="A93" t="s">
        <v>2400</v>
      </c>
      <c r="B93">
        <v>270639</v>
      </c>
      <c r="C93">
        <v>0</v>
      </c>
      <c r="D93" t="s">
        <v>2400</v>
      </c>
      <c r="E93">
        <v>250639</v>
      </c>
      <c r="F93">
        <v>0</v>
      </c>
      <c r="G93"/>
      <c r="H93"/>
      <c r="I93"/>
      <c r="J93"/>
    </row>
    <row r="94" spans="1:10" ht="12">
      <c r="A94" t="s">
        <v>3891</v>
      </c>
      <c r="B94">
        <v>270700</v>
      </c>
      <c r="C94">
        <v>0</v>
      </c>
      <c r="D94" t="s">
        <v>3892</v>
      </c>
      <c r="E94">
        <v>250700</v>
      </c>
      <c r="F94">
        <v>166755</v>
      </c>
      <c r="G94"/>
      <c r="H94"/>
      <c r="I94"/>
      <c r="J94"/>
    </row>
    <row r="95" spans="1:10" ht="12">
      <c r="A95" t="s">
        <v>3893</v>
      </c>
      <c r="B95">
        <v>270701</v>
      </c>
      <c r="C95">
        <v>0</v>
      </c>
      <c r="D95" t="s">
        <v>1939</v>
      </c>
      <c r="E95">
        <v>250701</v>
      </c>
      <c r="F95">
        <v>0</v>
      </c>
      <c r="G95"/>
      <c r="H95"/>
      <c r="I95"/>
      <c r="J95"/>
    </row>
    <row r="96" spans="1:10" ht="12">
      <c r="A96" t="s">
        <v>3894</v>
      </c>
      <c r="B96">
        <v>270702</v>
      </c>
      <c r="C96">
        <v>0</v>
      </c>
      <c r="D96" t="s">
        <v>2197</v>
      </c>
      <c r="E96">
        <v>250702</v>
      </c>
      <c r="F96">
        <v>0</v>
      </c>
      <c r="G96"/>
      <c r="H96"/>
      <c r="I96"/>
      <c r="J96"/>
    </row>
    <row r="97" spans="1:10" ht="12">
      <c r="A97" t="s">
        <v>3895</v>
      </c>
      <c r="B97">
        <v>270703</v>
      </c>
      <c r="C97">
        <v>0</v>
      </c>
      <c r="D97" t="s">
        <v>2199</v>
      </c>
      <c r="E97">
        <v>250703</v>
      </c>
      <c r="F97">
        <v>0</v>
      </c>
      <c r="G97"/>
      <c r="H97"/>
      <c r="I97"/>
      <c r="J97"/>
    </row>
    <row r="98" spans="1:10" ht="12">
      <c r="A98" t="s">
        <v>3896</v>
      </c>
      <c r="B98">
        <v>270900</v>
      </c>
      <c r="C98">
        <v>0</v>
      </c>
      <c r="D98" t="s">
        <v>2201</v>
      </c>
      <c r="E98">
        <v>250704</v>
      </c>
      <c r="F98">
        <v>0</v>
      </c>
      <c r="G98"/>
      <c r="H98"/>
      <c r="I98"/>
      <c r="J98"/>
    </row>
    <row r="99" spans="1:10" ht="12">
      <c r="A99" t="s">
        <v>2641</v>
      </c>
      <c r="B99">
        <v>270901</v>
      </c>
      <c r="C99">
        <v>0</v>
      </c>
      <c r="D99" t="s">
        <v>2203</v>
      </c>
      <c r="E99">
        <v>250705</v>
      </c>
      <c r="F99">
        <v>0</v>
      </c>
      <c r="G99"/>
      <c r="H99"/>
      <c r="I99"/>
      <c r="J99"/>
    </row>
    <row r="100" spans="1:10" ht="12">
      <c r="A100" t="s">
        <v>2642</v>
      </c>
      <c r="B100">
        <v>270902</v>
      </c>
      <c r="C100">
        <v>0</v>
      </c>
      <c r="D100" t="s">
        <v>2205</v>
      </c>
      <c r="E100">
        <v>250706</v>
      </c>
      <c r="F100">
        <v>0</v>
      </c>
      <c r="G100"/>
      <c r="H100"/>
      <c r="I100"/>
      <c r="J100"/>
    </row>
    <row r="101" spans="1:10" ht="12">
      <c r="A101" t="s">
        <v>2644</v>
      </c>
      <c r="B101">
        <v>270903</v>
      </c>
      <c r="C101">
        <v>0</v>
      </c>
      <c r="D101" t="s">
        <v>2207</v>
      </c>
      <c r="E101">
        <v>250707</v>
      </c>
      <c r="F101">
        <v>0</v>
      </c>
      <c r="G101"/>
      <c r="H101"/>
      <c r="I101"/>
      <c r="J101"/>
    </row>
    <row r="102" spans="1:10" ht="12">
      <c r="A102" t="s">
        <v>2646</v>
      </c>
      <c r="B102">
        <v>270904</v>
      </c>
      <c r="C102">
        <v>0</v>
      </c>
      <c r="D102" t="s">
        <v>2209</v>
      </c>
      <c r="E102">
        <v>250708</v>
      </c>
      <c r="F102">
        <v>0</v>
      </c>
      <c r="G102"/>
      <c r="H102"/>
      <c r="I102"/>
      <c r="J102"/>
    </row>
    <row r="103" spans="1:10" ht="12">
      <c r="A103" t="s">
        <v>2648</v>
      </c>
      <c r="B103">
        <v>270905</v>
      </c>
      <c r="C103">
        <v>0</v>
      </c>
      <c r="D103" t="s">
        <v>2211</v>
      </c>
      <c r="E103">
        <v>250709</v>
      </c>
      <c r="F103">
        <v>0</v>
      </c>
      <c r="G103"/>
      <c r="H103"/>
      <c r="I103"/>
      <c r="J103"/>
    </row>
    <row r="104" spans="1:10" ht="12">
      <c r="A104" t="s">
        <v>2650</v>
      </c>
      <c r="B104">
        <v>270906</v>
      </c>
      <c r="C104">
        <v>0</v>
      </c>
      <c r="D104" t="s">
        <v>3897</v>
      </c>
      <c r="E104">
        <v>250720</v>
      </c>
      <c r="F104">
        <v>0</v>
      </c>
      <c r="G104"/>
      <c r="H104"/>
      <c r="I104"/>
      <c r="J104"/>
    </row>
    <row r="105" spans="1:10" ht="12">
      <c r="A105" t="s">
        <v>2652</v>
      </c>
      <c r="B105">
        <v>270907</v>
      </c>
      <c r="C105">
        <v>0</v>
      </c>
      <c r="D105" t="s">
        <v>1906</v>
      </c>
      <c r="E105">
        <v>250710</v>
      </c>
      <c r="F105">
        <v>0</v>
      </c>
      <c r="G105"/>
      <c r="H105"/>
      <c r="I105"/>
      <c r="J105"/>
    </row>
    <row r="106" spans="1:10" ht="12">
      <c r="A106" t="s">
        <v>2654</v>
      </c>
      <c r="B106">
        <v>270908</v>
      </c>
      <c r="C106">
        <v>0</v>
      </c>
      <c r="D106" t="s">
        <v>2260</v>
      </c>
      <c r="E106">
        <v>250721</v>
      </c>
      <c r="F106">
        <v>0</v>
      </c>
      <c r="G106"/>
      <c r="H106"/>
      <c r="I106"/>
      <c r="J106"/>
    </row>
    <row r="107" spans="1:10" ht="12">
      <c r="A107" t="s">
        <v>1906</v>
      </c>
      <c r="B107">
        <v>270909</v>
      </c>
      <c r="C107">
        <v>0</v>
      </c>
      <c r="D107" t="s">
        <v>3898</v>
      </c>
      <c r="E107">
        <v>250722</v>
      </c>
      <c r="F107">
        <v>0</v>
      </c>
      <c r="G107"/>
      <c r="H107"/>
      <c r="I107"/>
      <c r="J107"/>
    </row>
    <row r="108" spans="1:10" ht="12">
      <c r="A108" t="s">
        <v>1890</v>
      </c>
      <c r="B108">
        <v>270920</v>
      </c>
      <c r="C108">
        <v>0</v>
      </c>
      <c r="D108" t="s">
        <v>3899</v>
      </c>
      <c r="E108">
        <v>250723</v>
      </c>
      <c r="F108">
        <v>0</v>
      </c>
      <c r="G108"/>
      <c r="H108"/>
      <c r="I108"/>
      <c r="J108"/>
    </row>
    <row r="109" spans="1:10" ht="12">
      <c r="A109" t="s">
        <v>2659</v>
      </c>
      <c r="B109">
        <v>270930</v>
      </c>
      <c r="C109">
        <v>0</v>
      </c>
      <c r="D109" t="s">
        <v>3900</v>
      </c>
      <c r="E109">
        <v>250730</v>
      </c>
      <c r="F109">
        <v>0</v>
      </c>
      <c r="G109"/>
      <c r="H109"/>
      <c r="I109"/>
      <c r="J109"/>
    </row>
    <row r="110" spans="1:10" ht="12">
      <c r="A110" t="s">
        <v>2458</v>
      </c>
      <c r="B110">
        <v>270940</v>
      </c>
      <c r="C110">
        <v>0</v>
      </c>
      <c r="D110" t="s">
        <v>3901</v>
      </c>
      <c r="E110">
        <v>250731</v>
      </c>
      <c r="F110">
        <v>0</v>
      </c>
      <c r="G110"/>
      <c r="H110"/>
      <c r="I110"/>
      <c r="J110"/>
    </row>
    <row r="111" spans="1:10" ht="12">
      <c r="A111" t="s">
        <v>1925</v>
      </c>
      <c r="B111">
        <v>270950</v>
      </c>
      <c r="C111">
        <v>0</v>
      </c>
      <c r="D111" t="s">
        <v>2015</v>
      </c>
      <c r="E111">
        <v>250732</v>
      </c>
      <c r="F111">
        <v>0</v>
      </c>
      <c r="G111"/>
      <c r="H111"/>
      <c r="I111"/>
      <c r="J111"/>
    </row>
    <row r="112" spans="1:10" ht="12">
      <c r="A112" t="s">
        <v>2663</v>
      </c>
      <c r="B112">
        <v>270960</v>
      </c>
      <c r="C112">
        <v>0</v>
      </c>
      <c r="D112" t="s">
        <v>1953</v>
      </c>
      <c r="E112">
        <v>250733</v>
      </c>
      <c r="F112">
        <v>58070</v>
      </c>
      <c r="G112"/>
      <c r="H112"/>
      <c r="I112"/>
      <c r="J112"/>
    </row>
    <row r="113" spans="1:10" ht="12">
      <c r="A113" t="s">
        <v>1499</v>
      </c>
      <c r="B113">
        <v>270980</v>
      </c>
      <c r="C113">
        <v>0</v>
      </c>
      <c r="D113" t="s">
        <v>3902</v>
      </c>
      <c r="E113">
        <v>250734</v>
      </c>
      <c r="F113">
        <v>58070</v>
      </c>
      <c r="G113"/>
      <c r="H113"/>
      <c r="I113"/>
      <c r="J113"/>
    </row>
    <row r="114" spans="1:10" ht="12">
      <c r="A114" t="s">
        <v>3903</v>
      </c>
      <c r="B114">
        <v>273000</v>
      </c>
      <c r="C114">
        <v>0</v>
      </c>
      <c r="D114" t="s">
        <v>3904</v>
      </c>
      <c r="E114">
        <v>250735</v>
      </c>
      <c r="F114">
        <v>0</v>
      </c>
      <c r="G114"/>
      <c r="H114"/>
      <c r="I114"/>
      <c r="J114"/>
    </row>
    <row r="115" spans="1:10" ht="12">
      <c r="A115" t="s">
        <v>3905</v>
      </c>
      <c r="B115">
        <v>273100</v>
      </c>
      <c r="C115">
        <v>0</v>
      </c>
      <c r="D115" t="s">
        <v>3906</v>
      </c>
      <c r="E115">
        <v>250736</v>
      </c>
      <c r="F115">
        <v>0</v>
      </c>
      <c r="G115"/>
      <c r="H115"/>
      <c r="I115"/>
      <c r="J115"/>
    </row>
    <row r="116" spans="1:10" ht="12">
      <c r="A116" t="s">
        <v>3907</v>
      </c>
      <c r="B116">
        <v>273101</v>
      </c>
      <c r="C116">
        <v>0</v>
      </c>
      <c r="D116" t="s">
        <v>1955</v>
      </c>
      <c r="E116">
        <v>250740</v>
      </c>
      <c r="F116">
        <v>0</v>
      </c>
      <c r="G116"/>
      <c r="H116"/>
      <c r="I116"/>
      <c r="J116"/>
    </row>
    <row r="117" spans="1:10" ht="12">
      <c r="A117" t="s">
        <v>3908</v>
      </c>
      <c r="B117">
        <v>273102</v>
      </c>
      <c r="C117">
        <v>0</v>
      </c>
      <c r="D117" t="s">
        <v>1890</v>
      </c>
      <c r="E117">
        <v>250741</v>
      </c>
      <c r="F117">
        <v>0</v>
      </c>
      <c r="G117"/>
      <c r="H117"/>
      <c r="I117"/>
      <c r="J117"/>
    </row>
    <row r="118" spans="1:10" ht="12">
      <c r="A118" t="s">
        <v>3909</v>
      </c>
      <c r="B118">
        <v>273103</v>
      </c>
      <c r="C118">
        <v>0</v>
      </c>
      <c r="D118" t="s">
        <v>2250</v>
      </c>
      <c r="E118">
        <v>250742</v>
      </c>
      <c r="F118">
        <v>103462</v>
      </c>
      <c r="G118"/>
      <c r="H118"/>
      <c r="I118"/>
      <c r="J118"/>
    </row>
    <row r="119" spans="1:10" ht="12">
      <c r="A119" t="s">
        <v>3910</v>
      </c>
      <c r="B119">
        <v>273104</v>
      </c>
      <c r="C119">
        <v>0</v>
      </c>
      <c r="D119" t="s">
        <v>2252</v>
      </c>
      <c r="E119">
        <v>250743</v>
      </c>
      <c r="F119">
        <v>0</v>
      </c>
      <c r="G119"/>
      <c r="H119"/>
      <c r="I119"/>
      <c r="J119"/>
    </row>
    <row r="120" spans="1:10" ht="12">
      <c r="A120" t="s">
        <v>1925</v>
      </c>
      <c r="B120">
        <v>273111</v>
      </c>
      <c r="C120">
        <v>0</v>
      </c>
      <c r="D120" t="s">
        <v>2021</v>
      </c>
      <c r="E120">
        <v>250744</v>
      </c>
      <c r="F120">
        <v>0</v>
      </c>
      <c r="G120"/>
      <c r="H120"/>
      <c r="I120"/>
      <c r="J120"/>
    </row>
    <row r="121" spans="1:10" ht="12">
      <c r="A121" t="s">
        <v>1927</v>
      </c>
      <c r="B121">
        <v>273112</v>
      </c>
      <c r="C121">
        <v>0</v>
      </c>
      <c r="D121" t="s">
        <v>1943</v>
      </c>
      <c r="E121">
        <v>250745</v>
      </c>
      <c r="F121">
        <v>0</v>
      </c>
      <c r="G121"/>
      <c r="H121"/>
      <c r="I121"/>
      <c r="J121"/>
    </row>
    <row r="122" spans="1:10" ht="12">
      <c r="A122" t="s">
        <v>3911</v>
      </c>
      <c r="B122">
        <v>273121</v>
      </c>
      <c r="C122">
        <v>0</v>
      </c>
      <c r="D122" t="s">
        <v>3912</v>
      </c>
      <c r="E122">
        <v>250746</v>
      </c>
      <c r="F122">
        <v>0</v>
      </c>
      <c r="G122"/>
      <c r="H122"/>
      <c r="I122"/>
      <c r="J122"/>
    </row>
    <row r="123" spans="1:10" ht="12">
      <c r="A123" t="s">
        <v>3913</v>
      </c>
      <c r="B123">
        <v>273200</v>
      </c>
      <c r="C123">
        <v>0</v>
      </c>
      <c r="D123" t="s">
        <v>3914</v>
      </c>
      <c r="E123">
        <v>250750</v>
      </c>
      <c r="F123">
        <v>0</v>
      </c>
      <c r="G123"/>
      <c r="H123"/>
      <c r="I123"/>
      <c r="J123"/>
    </row>
    <row r="124" spans="1:10" ht="12">
      <c r="A124" t="s">
        <v>3907</v>
      </c>
      <c r="B124">
        <v>273201</v>
      </c>
      <c r="C124">
        <v>0</v>
      </c>
      <c r="D124" t="s">
        <v>3915</v>
      </c>
      <c r="E124">
        <v>250751</v>
      </c>
      <c r="F124">
        <v>0</v>
      </c>
      <c r="G124"/>
      <c r="H124"/>
      <c r="I124"/>
      <c r="J124"/>
    </row>
    <row r="125" spans="1:10" ht="12">
      <c r="A125" t="s">
        <v>3908</v>
      </c>
      <c r="B125">
        <v>273202</v>
      </c>
      <c r="C125">
        <v>0</v>
      </c>
      <c r="D125" t="s">
        <v>3916</v>
      </c>
      <c r="E125">
        <v>250761</v>
      </c>
      <c r="F125">
        <v>5223</v>
      </c>
      <c r="G125"/>
      <c r="H125"/>
      <c r="I125"/>
      <c r="J125"/>
    </row>
    <row r="126" spans="1:10" ht="12">
      <c r="A126" t="s">
        <v>3909</v>
      </c>
      <c r="B126">
        <v>273203</v>
      </c>
      <c r="C126">
        <v>0</v>
      </c>
      <c r="D126" t="s">
        <v>3917</v>
      </c>
      <c r="E126">
        <v>250800</v>
      </c>
      <c r="F126">
        <v>17254</v>
      </c>
      <c r="G126"/>
      <c r="H126"/>
      <c r="I126"/>
      <c r="J126"/>
    </row>
    <row r="127" spans="1:10" ht="12">
      <c r="A127" t="s">
        <v>3910</v>
      </c>
      <c r="B127">
        <v>273204</v>
      </c>
      <c r="C127">
        <v>0</v>
      </c>
      <c r="D127" t="s">
        <v>3918</v>
      </c>
      <c r="E127">
        <v>250801</v>
      </c>
      <c r="F127">
        <v>17254</v>
      </c>
      <c r="G127"/>
      <c r="H127"/>
      <c r="I127"/>
      <c r="J127"/>
    </row>
    <row r="128" spans="1:10" ht="12">
      <c r="A128" t="s">
        <v>1925</v>
      </c>
      <c r="B128">
        <v>273211</v>
      </c>
      <c r="C128">
        <v>0</v>
      </c>
      <c r="D128" t="s">
        <v>3919</v>
      </c>
      <c r="E128">
        <v>250802</v>
      </c>
      <c r="F128">
        <v>0</v>
      </c>
      <c r="G128"/>
      <c r="H128"/>
      <c r="I128"/>
      <c r="J128"/>
    </row>
    <row r="129" spans="1:10" ht="12">
      <c r="A129" t="s">
        <v>1927</v>
      </c>
      <c r="B129">
        <v>273212</v>
      </c>
      <c r="C129">
        <v>0</v>
      </c>
      <c r="D129" t="s">
        <v>3920</v>
      </c>
      <c r="E129">
        <v>250803</v>
      </c>
      <c r="F129">
        <v>0</v>
      </c>
      <c r="G129"/>
      <c r="H129"/>
      <c r="I129"/>
      <c r="J129"/>
    </row>
    <row r="130" spans="1:10" ht="12">
      <c r="A130" t="s">
        <v>3921</v>
      </c>
      <c r="B130">
        <v>273231</v>
      </c>
      <c r="C130">
        <v>0</v>
      </c>
      <c r="D130" t="s">
        <v>3922</v>
      </c>
      <c r="E130">
        <v>250810</v>
      </c>
      <c r="F130">
        <v>17254</v>
      </c>
      <c r="G130"/>
      <c r="H130"/>
      <c r="I130"/>
      <c r="J130"/>
    </row>
    <row r="131" spans="1:10" ht="12">
      <c r="A131" t="s">
        <v>3923</v>
      </c>
      <c r="B131">
        <v>274000</v>
      </c>
      <c r="C131">
        <v>0</v>
      </c>
      <c r="D131" t="s">
        <v>3924</v>
      </c>
      <c r="E131">
        <v>250811</v>
      </c>
      <c r="F131">
        <v>0</v>
      </c>
      <c r="G131"/>
      <c r="H131"/>
      <c r="I131"/>
      <c r="J131"/>
    </row>
    <row r="132" spans="1:10" ht="12">
      <c r="A132" t="s">
        <v>3925</v>
      </c>
      <c r="B132">
        <v>274100</v>
      </c>
      <c r="C132">
        <v>0</v>
      </c>
      <c r="D132" t="s">
        <v>3926</v>
      </c>
      <c r="E132">
        <v>250812</v>
      </c>
      <c r="F132">
        <v>0</v>
      </c>
      <c r="G132"/>
      <c r="H132"/>
      <c r="I132"/>
      <c r="J132"/>
    </row>
    <row r="133" spans="1:10" ht="12">
      <c r="A133" t="s">
        <v>3927</v>
      </c>
      <c r="B133">
        <v>274101</v>
      </c>
      <c r="C133">
        <v>0</v>
      </c>
      <c r="D133" t="s">
        <v>3928</v>
      </c>
      <c r="E133">
        <v>250813</v>
      </c>
      <c r="F133">
        <v>0</v>
      </c>
      <c r="G133"/>
      <c r="H133"/>
      <c r="I133"/>
      <c r="J133"/>
    </row>
    <row r="134" spans="1:10" ht="12">
      <c r="A134" t="s">
        <v>3929</v>
      </c>
      <c r="B134">
        <v>274111</v>
      </c>
      <c r="C134">
        <v>0</v>
      </c>
      <c r="D134" t="s">
        <v>3930</v>
      </c>
      <c r="E134">
        <v>250820</v>
      </c>
      <c r="F134">
        <v>0</v>
      </c>
      <c r="G134"/>
      <c r="H134"/>
      <c r="I134"/>
      <c r="J134"/>
    </row>
    <row r="135" spans="1:10" ht="12">
      <c r="A135" t="s">
        <v>3931</v>
      </c>
      <c r="B135">
        <v>274112</v>
      </c>
      <c r="C135">
        <v>0</v>
      </c>
      <c r="D135" t="s">
        <v>3932</v>
      </c>
      <c r="E135">
        <v>250821</v>
      </c>
      <c r="F135">
        <v>0</v>
      </c>
      <c r="G135"/>
      <c r="H135"/>
      <c r="I135"/>
      <c r="J135"/>
    </row>
    <row r="136" spans="1:10" ht="12">
      <c r="A136" t="s">
        <v>3933</v>
      </c>
      <c r="B136">
        <v>274102</v>
      </c>
      <c r="C136">
        <v>0</v>
      </c>
      <c r="D136" t="s">
        <v>3934</v>
      </c>
      <c r="E136">
        <v>250822</v>
      </c>
      <c r="F136">
        <v>0</v>
      </c>
      <c r="G136"/>
      <c r="H136"/>
      <c r="I136"/>
      <c r="J136"/>
    </row>
    <row r="137" spans="1:10" ht="12">
      <c r="A137" t="s">
        <v>3935</v>
      </c>
      <c r="B137">
        <v>274103</v>
      </c>
      <c r="C137">
        <v>0</v>
      </c>
      <c r="D137" t="s">
        <v>3936</v>
      </c>
      <c r="E137">
        <v>250823</v>
      </c>
      <c r="F137">
        <v>0</v>
      </c>
      <c r="G137"/>
      <c r="H137"/>
      <c r="I137"/>
      <c r="J137"/>
    </row>
    <row r="138" spans="1:10" ht="12">
      <c r="A138" t="s">
        <v>3937</v>
      </c>
      <c r="B138">
        <v>274104</v>
      </c>
      <c r="C138">
        <v>0</v>
      </c>
      <c r="D138" t="s">
        <v>3938</v>
      </c>
      <c r="E138">
        <v>250830</v>
      </c>
      <c r="F138">
        <v>0</v>
      </c>
      <c r="G138"/>
      <c r="H138"/>
      <c r="I138"/>
      <c r="J138"/>
    </row>
    <row r="139" spans="1:10" ht="12">
      <c r="A139" t="s">
        <v>3939</v>
      </c>
      <c r="B139">
        <v>274105</v>
      </c>
      <c r="C139">
        <v>0</v>
      </c>
      <c r="D139" t="s">
        <v>3940</v>
      </c>
      <c r="E139">
        <v>250900</v>
      </c>
      <c r="F139">
        <v>121320</v>
      </c>
      <c r="G139"/>
      <c r="H139"/>
      <c r="I139"/>
      <c r="J139"/>
    </row>
    <row r="140" spans="1:10" ht="12">
      <c r="A140" t="s">
        <v>3941</v>
      </c>
      <c r="B140">
        <v>274110</v>
      </c>
      <c r="C140">
        <v>0</v>
      </c>
      <c r="D140" t="s">
        <v>3942</v>
      </c>
      <c r="E140">
        <v>250901</v>
      </c>
      <c r="F140">
        <v>121320</v>
      </c>
      <c r="G140"/>
      <c r="H140"/>
      <c r="I140"/>
      <c r="J140"/>
    </row>
    <row r="141" spans="1:10" ht="12">
      <c r="A141" t="s">
        <v>3943</v>
      </c>
      <c r="B141">
        <v>274200</v>
      </c>
      <c r="C141">
        <v>0</v>
      </c>
      <c r="D141" t="s">
        <v>3944</v>
      </c>
      <c r="E141">
        <v>250902</v>
      </c>
      <c r="F141">
        <v>0</v>
      </c>
      <c r="G141"/>
      <c r="H141"/>
      <c r="I141"/>
      <c r="J141"/>
    </row>
    <row r="142" spans="1:10" ht="12">
      <c r="A142" t="s">
        <v>3945</v>
      </c>
      <c r="B142">
        <v>274201</v>
      </c>
      <c r="C142">
        <v>0</v>
      </c>
      <c r="D142" t="s">
        <v>3946</v>
      </c>
      <c r="E142">
        <v>250903</v>
      </c>
      <c r="F142">
        <v>0</v>
      </c>
      <c r="G142"/>
      <c r="H142"/>
      <c r="I142"/>
      <c r="J142"/>
    </row>
    <row r="143" spans="1:10" ht="12">
      <c r="A143" t="s">
        <v>3947</v>
      </c>
      <c r="B143">
        <v>274202</v>
      </c>
      <c r="C143">
        <v>0</v>
      </c>
      <c r="D143" t="s">
        <v>3948</v>
      </c>
      <c r="E143">
        <v>250904</v>
      </c>
      <c r="F143">
        <v>0</v>
      </c>
      <c r="G143"/>
      <c r="H143"/>
      <c r="I143"/>
      <c r="J143"/>
    </row>
    <row r="144" spans="1:10" ht="12">
      <c r="A144" t="s">
        <v>3949</v>
      </c>
      <c r="B144">
        <v>274203</v>
      </c>
      <c r="C144">
        <v>0</v>
      </c>
      <c r="D144" t="s">
        <v>3950</v>
      </c>
      <c r="E144">
        <v>250910</v>
      </c>
      <c r="F144">
        <v>121320</v>
      </c>
      <c r="G144"/>
      <c r="H144"/>
      <c r="I144"/>
      <c r="J144"/>
    </row>
    <row r="145" spans="1:10" ht="12">
      <c r="A145" t="s">
        <v>3951</v>
      </c>
      <c r="B145">
        <v>274204</v>
      </c>
      <c r="C145">
        <v>0</v>
      </c>
      <c r="D145" t="s">
        <v>3952</v>
      </c>
      <c r="E145">
        <v>250921</v>
      </c>
      <c r="F145">
        <v>0</v>
      </c>
      <c r="G145"/>
      <c r="H145"/>
      <c r="I145"/>
      <c r="J145"/>
    </row>
    <row r="146" spans="1:10" ht="12">
      <c r="A146" t="s">
        <v>3953</v>
      </c>
      <c r="B146">
        <v>274205</v>
      </c>
      <c r="C146">
        <v>0</v>
      </c>
      <c r="D146" t="s">
        <v>3954</v>
      </c>
      <c r="E146">
        <v>251000</v>
      </c>
      <c r="F146">
        <v>22759</v>
      </c>
      <c r="G146"/>
      <c r="H146"/>
      <c r="I146"/>
      <c r="J146"/>
    </row>
    <row r="147" spans="1:10" ht="12">
      <c r="A147" t="s">
        <v>3170</v>
      </c>
      <c r="B147">
        <v>274206</v>
      </c>
      <c r="C147">
        <v>0</v>
      </c>
      <c r="D147" t="s">
        <v>3955</v>
      </c>
      <c r="E147">
        <v>251001</v>
      </c>
      <c r="F147">
        <v>22759</v>
      </c>
      <c r="G147"/>
      <c r="H147"/>
      <c r="I147"/>
      <c r="J147"/>
    </row>
    <row r="148" spans="1:10" ht="12">
      <c r="A148" t="s">
        <v>3172</v>
      </c>
      <c r="B148">
        <v>274207</v>
      </c>
      <c r="C148">
        <v>0</v>
      </c>
      <c r="D148" t="s">
        <v>3956</v>
      </c>
      <c r="E148">
        <v>251002</v>
      </c>
      <c r="F148">
        <v>0</v>
      </c>
      <c r="G148"/>
      <c r="H148"/>
      <c r="I148"/>
      <c r="J148"/>
    </row>
    <row r="149" spans="1:10" ht="12">
      <c r="A149" t="s">
        <v>3957</v>
      </c>
      <c r="B149">
        <v>274208</v>
      </c>
      <c r="C149">
        <v>0</v>
      </c>
      <c r="D149" t="s">
        <v>3958</v>
      </c>
      <c r="E149">
        <v>251010</v>
      </c>
      <c r="F149">
        <v>0</v>
      </c>
      <c r="G149"/>
      <c r="H149"/>
      <c r="I149"/>
      <c r="J149"/>
    </row>
    <row r="150" spans="1:10" ht="12">
      <c r="A150" t="s">
        <v>3959</v>
      </c>
      <c r="B150">
        <v>274209</v>
      </c>
      <c r="C150">
        <v>0</v>
      </c>
      <c r="D150" t="s">
        <v>3960</v>
      </c>
      <c r="E150">
        <v>251500</v>
      </c>
      <c r="F150">
        <v>48910</v>
      </c>
      <c r="G150"/>
      <c r="H150"/>
      <c r="I150"/>
      <c r="J150"/>
    </row>
    <row r="151" spans="1:10" ht="12">
      <c r="A151" t="s">
        <v>3961</v>
      </c>
      <c r="B151">
        <v>274210</v>
      </c>
      <c r="C151">
        <v>0</v>
      </c>
      <c r="D151" t="s">
        <v>3962</v>
      </c>
      <c r="E151">
        <v>251501</v>
      </c>
      <c r="F151">
        <v>48910</v>
      </c>
      <c r="G151"/>
      <c r="H151"/>
      <c r="I151"/>
      <c r="J151"/>
    </row>
    <row r="152" spans="1:10" ht="12">
      <c r="A152" t="s">
        <v>3963</v>
      </c>
      <c r="B152">
        <v>274221</v>
      </c>
      <c r="C152">
        <v>0</v>
      </c>
      <c r="D152" t="s">
        <v>3964</v>
      </c>
      <c r="E152">
        <v>251502</v>
      </c>
      <c r="F152">
        <v>0</v>
      </c>
      <c r="G152"/>
      <c r="H152"/>
      <c r="I152"/>
      <c r="J152"/>
    </row>
    <row r="153" spans="1:10" ht="12">
      <c r="A153" t="s">
        <v>3965</v>
      </c>
      <c r="B153">
        <v>274231</v>
      </c>
      <c r="C153">
        <v>0</v>
      </c>
      <c r="D153" t="s">
        <v>3966</v>
      </c>
      <c r="E153">
        <v>251506</v>
      </c>
      <c r="F153">
        <v>48910</v>
      </c>
      <c r="G153"/>
      <c r="H153"/>
      <c r="I153"/>
      <c r="J153"/>
    </row>
    <row r="154" spans="1:10" ht="12">
      <c r="A154" t="s">
        <v>3967</v>
      </c>
      <c r="B154">
        <v>274232</v>
      </c>
      <c r="C154">
        <v>0</v>
      </c>
      <c r="D154" t="s">
        <v>3968</v>
      </c>
      <c r="E154">
        <v>251507</v>
      </c>
      <c r="F154">
        <v>0</v>
      </c>
      <c r="G154"/>
      <c r="H154"/>
      <c r="I154"/>
      <c r="J154"/>
    </row>
    <row r="155" spans="1:10" ht="12">
      <c r="A155" t="s">
        <v>3969</v>
      </c>
      <c r="B155">
        <v>274233</v>
      </c>
      <c r="C155">
        <v>0</v>
      </c>
      <c r="D155" t="s">
        <v>3970</v>
      </c>
      <c r="E155">
        <v>251508</v>
      </c>
      <c r="F155">
        <v>0</v>
      </c>
      <c r="G155"/>
      <c r="H155"/>
      <c r="I155"/>
      <c r="J155"/>
    </row>
    <row r="156" spans="1:10" ht="12">
      <c r="A156" t="s">
        <v>3971</v>
      </c>
      <c r="B156">
        <v>274600</v>
      </c>
      <c r="C156">
        <v>0</v>
      </c>
      <c r="D156" t="s">
        <v>3972</v>
      </c>
      <c r="E156">
        <v>251511</v>
      </c>
      <c r="F156">
        <v>0</v>
      </c>
      <c r="G156"/>
      <c r="H156"/>
      <c r="I156"/>
      <c r="J156"/>
    </row>
    <row r="157" spans="1:10" ht="12">
      <c r="A157" t="s">
        <v>3164</v>
      </c>
      <c r="B157">
        <v>274601</v>
      </c>
      <c r="C157">
        <v>0</v>
      </c>
      <c r="D157" t="s">
        <v>3973</v>
      </c>
      <c r="E157">
        <v>251512</v>
      </c>
      <c r="F157">
        <v>0</v>
      </c>
      <c r="G157"/>
      <c r="H157"/>
      <c r="I157"/>
      <c r="J157"/>
    </row>
    <row r="158" spans="1:10" ht="12">
      <c r="A158" t="s">
        <v>3166</v>
      </c>
      <c r="B158">
        <v>274602</v>
      </c>
      <c r="C158">
        <v>0</v>
      </c>
      <c r="D158" t="s">
        <v>3974</v>
      </c>
      <c r="E158">
        <v>251513</v>
      </c>
      <c r="F158">
        <v>0</v>
      </c>
      <c r="G158"/>
      <c r="H158"/>
      <c r="I158"/>
      <c r="J158"/>
    </row>
    <row r="159" spans="1:10" ht="12">
      <c r="A159" t="s">
        <v>3168</v>
      </c>
      <c r="B159">
        <v>274605</v>
      </c>
      <c r="C159">
        <v>0</v>
      </c>
      <c r="D159" t="s">
        <v>3975</v>
      </c>
      <c r="E159">
        <v>251514</v>
      </c>
      <c r="F159">
        <v>0</v>
      </c>
      <c r="G159"/>
      <c r="H159"/>
      <c r="I159"/>
      <c r="J159"/>
    </row>
    <row r="160" spans="1:10" ht="12">
      <c r="A160" t="s">
        <v>3193</v>
      </c>
      <c r="B160">
        <v>274606</v>
      </c>
      <c r="C160">
        <v>0</v>
      </c>
      <c r="D160" t="s">
        <v>3976</v>
      </c>
      <c r="E160">
        <v>251519</v>
      </c>
      <c r="F160">
        <v>0</v>
      </c>
      <c r="G160"/>
      <c r="H160"/>
      <c r="I160"/>
      <c r="J160"/>
    </row>
    <row r="161" spans="1:10" ht="12">
      <c r="A161" t="s">
        <v>3977</v>
      </c>
      <c r="B161">
        <v>275000</v>
      </c>
      <c r="C161">
        <v>379899</v>
      </c>
      <c r="D161" t="s">
        <v>3978</v>
      </c>
      <c r="E161">
        <v>251520</v>
      </c>
      <c r="F161">
        <v>0</v>
      </c>
      <c r="G161"/>
      <c r="H161"/>
      <c r="I161"/>
      <c r="J161"/>
    </row>
    <row r="162" spans="1:10" ht="12">
      <c r="A162" t="s">
        <v>3979</v>
      </c>
      <c r="B162">
        <v>275100</v>
      </c>
      <c r="C162">
        <v>22916</v>
      </c>
      <c r="D162" t="s">
        <v>3980</v>
      </c>
      <c r="E162">
        <v>251521</v>
      </c>
      <c r="F162">
        <v>0</v>
      </c>
      <c r="G162"/>
      <c r="H162"/>
      <c r="I162"/>
      <c r="J162"/>
    </row>
    <row r="163" spans="1:10" ht="12">
      <c r="A163" t="s">
        <v>3981</v>
      </c>
      <c r="B163">
        <v>275101</v>
      </c>
      <c r="C163">
        <v>0</v>
      </c>
      <c r="D163" t="s">
        <v>3982</v>
      </c>
      <c r="E163">
        <v>251522</v>
      </c>
      <c r="F163">
        <v>0</v>
      </c>
      <c r="G163"/>
      <c r="H163"/>
      <c r="I163"/>
      <c r="J163"/>
    </row>
    <row r="164" spans="1:10" ht="12">
      <c r="A164" t="s">
        <v>3983</v>
      </c>
      <c r="B164">
        <v>275102</v>
      </c>
      <c r="C164">
        <v>0</v>
      </c>
      <c r="D164" t="s">
        <v>3984</v>
      </c>
      <c r="E164">
        <v>251523</v>
      </c>
      <c r="F164">
        <v>0</v>
      </c>
      <c r="G164"/>
      <c r="H164"/>
      <c r="I164"/>
      <c r="J164"/>
    </row>
    <row r="165" spans="1:10" ht="12">
      <c r="A165" t="s">
        <v>3985</v>
      </c>
      <c r="B165">
        <v>275103</v>
      </c>
      <c r="C165">
        <v>19916</v>
      </c>
      <c r="D165" t="s">
        <v>3986</v>
      </c>
      <c r="E165">
        <v>251524</v>
      </c>
      <c r="F165">
        <v>0</v>
      </c>
      <c r="G165"/>
      <c r="H165"/>
      <c r="I165"/>
      <c r="J165"/>
    </row>
    <row r="166" spans="1:10" ht="12">
      <c r="A166" t="s">
        <v>3987</v>
      </c>
      <c r="B166">
        <v>275104</v>
      </c>
      <c r="C166">
        <v>3000</v>
      </c>
      <c r="D166" t="s">
        <v>3988</v>
      </c>
      <c r="E166">
        <v>251525</v>
      </c>
      <c r="F166">
        <v>0</v>
      </c>
      <c r="G166"/>
      <c r="H166"/>
      <c r="I166"/>
      <c r="J166"/>
    </row>
    <row r="167" spans="1:10" ht="12">
      <c r="A167" t="s">
        <v>3989</v>
      </c>
      <c r="B167">
        <v>275105</v>
      </c>
      <c r="C167">
        <v>0</v>
      </c>
      <c r="D167" t="s">
        <v>3990</v>
      </c>
      <c r="E167">
        <v>251526</v>
      </c>
      <c r="F167">
        <v>0</v>
      </c>
      <c r="G167"/>
      <c r="H167"/>
      <c r="I167"/>
      <c r="J167"/>
    </row>
    <row r="168" spans="1:10" ht="12">
      <c r="A168" t="s">
        <v>3991</v>
      </c>
      <c r="B168">
        <v>275200</v>
      </c>
      <c r="C168">
        <v>214948</v>
      </c>
      <c r="D168" t="s">
        <v>3992</v>
      </c>
      <c r="E168">
        <v>251530</v>
      </c>
      <c r="F168">
        <v>0</v>
      </c>
      <c r="G168"/>
      <c r="H168"/>
      <c r="I168"/>
      <c r="J168"/>
    </row>
    <row r="169" spans="1:10" ht="12">
      <c r="A169" t="s">
        <v>3993</v>
      </c>
      <c r="B169">
        <v>275201</v>
      </c>
      <c r="C169">
        <v>38841</v>
      </c>
      <c r="D169" t="s">
        <v>3994</v>
      </c>
      <c r="E169">
        <v>251531</v>
      </c>
      <c r="F169">
        <v>0</v>
      </c>
      <c r="G169"/>
      <c r="H169"/>
      <c r="I169"/>
      <c r="J169"/>
    </row>
    <row r="170" spans="1:10" ht="12">
      <c r="A170" t="s">
        <v>3995</v>
      </c>
      <c r="B170">
        <v>275202</v>
      </c>
      <c r="C170">
        <v>0</v>
      </c>
      <c r="D170" t="s">
        <v>3996</v>
      </c>
      <c r="E170">
        <v>251541</v>
      </c>
      <c r="F170">
        <v>0</v>
      </c>
      <c r="G170"/>
      <c r="H170"/>
      <c r="I170"/>
      <c r="J170"/>
    </row>
    <row r="171" spans="1:10" ht="12">
      <c r="A171" t="s">
        <v>3997</v>
      </c>
      <c r="B171">
        <v>275203</v>
      </c>
      <c r="C171">
        <v>825</v>
      </c>
      <c r="D171" t="s">
        <v>3998</v>
      </c>
      <c r="E171">
        <v>251542</v>
      </c>
      <c r="F171">
        <v>0</v>
      </c>
      <c r="G171"/>
      <c r="H171"/>
      <c r="I171"/>
      <c r="J171"/>
    </row>
    <row r="172" spans="1:10" ht="12">
      <c r="A172" t="s">
        <v>3999</v>
      </c>
      <c r="B172">
        <v>275204</v>
      </c>
      <c r="C172">
        <v>12770</v>
      </c>
      <c r="D172" t="s">
        <v>4000</v>
      </c>
      <c r="E172">
        <v>251543</v>
      </c>
      <c r="F172">
        <v>0</v>
      </c>
      <c r="G172"/>
      <c r="H172"/>
      <c r="I172"/>
      <c r="J172"/>
    </row>
    <row r="173" spans="1:10" ht="12">
      <c r="A173" t="s">
        <v>4001</v>
      </c>
      <c r="B173">
        <v>275205</v>
      </c>
      <c r="C173">
        <v>13457</v>
      </c>
      <c r="D173" t="s">
        <v>4002</v>
      </c>
      <c r="E173">
        <v>251551</v>
      </c>
      <c r="F173">
        <v>0</v>
      </c>
      <c r="G173"/>
      <c r="H173"/>
      <c r="I173"/>
      <c r="J173"/>
    </row>
    <row r="174" spans="1:10" ht="12">
      <c r="A174" t="s">
        <v>4003</v>
      </c>
      <c r="B174">
        <v>275206</v>
      </c>
      <c r="C174">
        <v>42672</v>
      </c>
      <c r="D174" t="s">
        <v>4004</v>
      </c>
      <c r="E174">
        <v>252000</v>
      </c>
      <c r="F174">
        <v>40435</v>
      </c>
      <c r="G174"/>
      <c r="H174"/>
      <c r="I174"/>
      <c r="J174"/>
    </row>
    <row r="175" spans="1:10" ht="12">
      <c r="A175" t="s">
        <v>4005</v>
      </c>
      <c r="B175">
        <v>275207</v>
      </c>
      <c r="C175">
        <v>0</v>
      </c>
      <c r="D175" t="s">
        <v>4006</v>
      </c>
      <c r="E175">
        <v>252001</v>
      </c>
      <c r="F175">
        <v>0</v>
      </c>
      <c r="G175"/>
      <c r="H175"/>
      <c r="I175"/>
      <c r="J175"/>
    </row>
    <row r="176" spans="1:10" ht="12">
      <c r="A176" t="s">
        <v>4007</v>
      </c>
      <c r="B176">
        <v>275208</v>
      </c>
      <c r="C176">
        <v>106384</v>
      </c>
      <c r="D176" t="s">
        <v>4008</v>
      </c>
      <c r="E176">
        <v>252002</v>
      </c>
      <c r="F176">
        <v>0</v>
      </c>
      <c r="G176"/>
      <c r="H176"/>
      <c r="I176"/>
      <c r="J176"/>
    </row>
    <row r="177" spans="1:10" ht="12">
      <c r="A177" t="s">
        <v>4009</v>
      </c>
      <c r="B177">
        <v>275300</v>
      </c>
      <c r="C177">
        <v>0</v>
      </c>
      <c r="D177" t="s">
        <v>4010</v>
      </c>
      <c r="E177">
        <v>252003</v>
      </c>
      <c r="F177">
        <v>0</v>
      </c>
      <c r="G177"/>
      <c r="H177"/>
      <c r="I177"/>
      <c r="J177"/>
    </row>
    <row r="178" spans="1:10" ht="12">
      <c r="A178" t="s">
        <v>4011</v>
      </c>
      <c r="B178">
        <v>275400</v>
      </c>
      <c r="C178">
        <v>13432</v>
      </c>
      <c r="D178" t="s">
        <v>4012</v>
      </c>
      <c r="E178">
        <v>252004</v>
      </c>
      <c r="F178">
        <v>0</v>
      </c>
      <c r="G178"/>
      <c r="H178"/>
      <c r="I178"/>
      <c r="J178"/>
    </row>
    <row r="179" spans="1:10" ht="12">
      <c r="A179" t="s">
        <v>4013</v>
      </c>
      <c r="B179">
        <v>275401</v>
      </c>
      <c r="C179">
        <v>13432</v>
      </c>
      <c r="D179" t="s">
        <v>4014</v>
      </c>
      <c r="E179">
        <v>252008</v>
      </c>
      <c r="F179">
        <v>0</v>
      </c>
      <c r="G179"/>
      <c r="H179"/>
      <c r="I179"/>
      <c r="J179"/>
    </row>
    <row r="180" spans="1:10" ht="12">
      <c r="A180" t="s">
        <v>4015</v>
      </c>
      <c r="B180">
        <v>275402</v>
      </c>
      <c r="C180">
        <v>0</v>
      </c>
      <c r="D180" t="s">
        <v>4016</v>
      </c>
      <c r="E180">
        <v>252009</v>
      </c>
      <c r="F180">
        <v>0</v>
      </c>
      <c r="G180"/>
      <c r="H180"/>
      <c r="I180"/>
      <c r="J180"/>
    </row>
    <row r="181" spans="1:10" ht="12">
      <c r="A181" t="s">
        <v>4017</v>
      </c>
      <c r="B181">
        <v>275403</v>
      </c>
      <c r="C181">
        <v>0</v>
      </c>
      <c r="D181" t="s">
        <v>4018</v>
      </c>
      <c r="E181">
        <v>252010</v>
      </c>
      <c r="F181">
        <v>0</v>
      </c>
      <c r="G181"/>
      <c r="H181"/>
      <c r="I181"/>
      <c r="J181"/>
    </row>
    <row r="182" spans="1:10" ht="12">
      <c r="A182" t="s">
        <v>4019</v>
      </c>
      <c r="B182">
        <v>275500</v>
      </c>
      <c r="C182">
        <v>71502</v>
      </c>
      <c r="D182" t="s">
        <v>4020</v>
      </c>
      <c r="E182">
        <v>252014</v>
      </c>
      <c r="F182">
        <v>0</v>
      </c>
      <c r="G182"/>
      <c r="H182"/>
      <c r="I182"/>
      <c r="J182"/>
    </row>
    <row r="183" spans="1:10" ht="12">
      <c r="A183" t="s">
        <v>4021</v>
      </c>
      <c r="B183">
        <v>275501</v>
      </c>
      <c r="C183">
        <v>0</v>
      </c>
      <c r="D183" t="s">
        <v>4022</v>
      </c>
      <c r="E183">
        <v>252015</v>
      </c>
      <c r="F183">
        <v>0</v>
      </c>
      <c r="G183"/>
      <c r="H183"/>
      <c r="I183"/>
      <c r="J183"/>
    </row>
    <row r="184" spans="1:10" ht="12">
      <c r="A184" t="s">
        <v>4023</v>
      </c>
      <c r="B184">
        <v>275502</v>
      </c>
      <c r="C184">
        <v>7338</v>
      </c>
      <c r="D184" t="s">
        <v>4024</v>
      </c>
      <c r="E184">
        <v>252016</v>
      </c>
      <c r="F184">
        <v>0</v>
      </c>
      <c r="G184"/>
      <c r="H184"/>
      <c r="I184"/>
      <c r="J184"/>
    </row>
    <row r="185" spans="1:10" ht="12">
      <c r="A185" t="s">
        <v>4025</v>
      </c>
      <c r="B185">
        <v>275503</v>
      </c>
      <c r="C185">
        <v>45705</v>
      </c>
      <c r="D185" t="s">
        <v>4026</v>
      </c>
      <c r="E185">
        <v>252020</v>
      </c>
      <c r="F185">
        <v>0</v>
      </c>
      <c r="G185"/>
      <c r="H185"/>
      <c r="I185"/>
      <c r="J185"/>
    </row>
    <row r="186" spans="1:10" ht="12">
      <c r="A186" t="s">
        <v>4027</v>
      </c>
      <c r="B186">
        <v>275504</v>
      </c>
      <c r="C186">
        <v>0</v>
      </c>
      <c r="D186" t="s">
        <v>4028</v>
      </c>
      <c r="E186">
        <v>252021</v>
      </c>
      <c r="F186">
        <v>0</v>
      </c>
      <c r="G186"/>
      <c r="H186"/>
      <c r="I186"/>
      <c r="J186"/>
    </row>
    <row r="187" spans="1:10" ht="12">
      <c r="A187" t="s">
        <v>4029</v>
      </c>
      <c r="B187">
        <v>275505</v>
      </c>
      <c r="C187">
        <v>1749</v>
      </c>
      <c r="D187" t="s">
        <v>4030</v>
      </c>
      <c r="E187">
        <v>252022</v>
      </c>
      <c r="F187">
        <v>0</v>
      </c>
      <c r="G187"/>
      <c r="H187"/>
      <c r="I187"/>
      <c r="J187"/>
    </row>
    <row r="188" spans="1:10" ht="12">
      <c r="A188" t="s">
        <v>4031</v>
      </c>
      <c r="B188">
        <v>275506</v>
      </c>
      <c r="C188">
        <v>16709</v>
      </c>
      <c r="D188" t="s">
        <v>4032</v>
      </c>
      <c r="E188">
        <v>252023</v>
      </c>
      <c r="F188">
        <v>0</v>
      </c>
      <c r="G188"/>
      <c r="H188"/>
      <c r="I188"/>
      <c r="J188"/>
    </row>
    <row r="189" spans="1:10" ht="12">
      <c r="A189" t="s">
        <v>4033</v>
      </c>
      <c r="B189">
        <v>275600</v>
      </c>
      <c r="C189">
        <v>1771</v>
      </c>
      <c r="D189" t="s">
        <v>4034</v>
      </c>
      <c r="E189">
        <v>252024</v>
      </c>
      <c r="F189">
        <v>0</v>
      </c>
      <c r="G189"/>
      <c r="H189"/>
      <c r="I189"/>
      <c r="J189"/>
    </row>
    <row r="190" spans="1:10" ht="12">
      <c r="A190" t="s">
        <v>4035</v>
      </c>
      <c r="B190">
        <v>275601</v>
      </c>
      <c r="C190">
        <v>1771</v>
      </c>
      <c r="D190" t="s">
        <v>4036</v>
      </c>
      <c r="E190">
        <v>252028</v>
      </c>
      <c r="F190">
        <v>0</v>
      </c>
      <c r="G190"/>
      <c r="H190"/>
      <c r="I190"/>
      <c r="J190"/>
    </row>
    <row r="191" spans="1:10" ht="12">
      <c r="A191" t="s">
        <v>4037</v>
      </c>
      <c r="B191">
        <v>275602</v>
      </c>
      <c r="C191">
        <v>0</v>
      </c>
      <c r="D191" t="s">
        <v>4038</v>
      </c>
      <c r="E191">
        <v>252029</v>
      </c>
      <c r="F191">
        <v>0</v>
      </c>
      <c r="G191"/>
      <c r="H191"/>
      <c r="I191"/>
      <c r="J191"/>
    </row>
    <row r="192" spans="1:10" ht="12">
      <c r="A192" t="s">
        <v>4039</v>
      </c>
      <c r="B192">
        <v>275700</v>
      </c>
      <c r="C192">
        <v>55331</v>
      </c>
      <c r="D192" t="s">
        <v>4040</v>
      </c>
      <c r="E192">
        <v>252030</v>
      </c>
      <c r="F192">
        <v>0</v>
      </c>
      <c r="G192"/>
      <c r="H192"/>
      <c r="I192"/>
      <c r="J192"/>
    </row>
    <row r="193" spans="1:10" ht="12">
      <c r="A193" t="s">
        <v>4041</v>
      </c>
      <c r="B193">
        <v>275701</v>
      </c>
      <c r="C193">
        <v>3350</v>
      </c>
      <c r="D193" t="s">
        <v>4042</v>
      </c>
      <c r="E193">
        <v>252034</v>
      </c>
      <c r="F193">
        <v>0</v>
      </c>
      <c r="G193"/>
      <c r="H193"/>
      <c r="I193"/>
      <c r="J193"/>
    </row>
    <row r="194" spans="1:10" ht="12">
      <c r="A194" t="s">
        <v>4043</v>
      </c>
      <c r="B194">
        <v>275702</v>
      </c>
      <c r="C194">
        <v>51981</v>
      </c>
      <c r="D194" t="s">
        <v>4044</v>
      </c>
      <c r="E194">
        <v>252035</v>
      </c>
      <c r="F194">
        <v>0</v>
      </c>
      <c r="G194"/>
      <c r="H194"/>
      <c r="I194"/>
      <c r="J194"/>
    </row>
    <row r="195" spans="1:10" ht="12">
      <c r="A195" t="s">
        <v>3195</v>
      </c>
      <c r="B195">
        <v>276000</v>
      </c>
      <c r="C195">
        <v>2356053</v>
      </c>
      <c r="D195" t="s">
        <v>4045</v>
      </c>
      <c r="E195">
        <v>252036</v>
      </c>
      <c r="F195">
        <v>0</v>
      </c>
      <c r="G195"/>
      <c r="H195"/>
      <c r="I195"/>
      <c r="J195"/>
    </row>
    <row r="196" spans="1:10" ht="12">
      <c r="A196" t="s">
        <v>3197</v>
      </c>
      <c r="B196">
        <v>276100</v>
      </c>
      <c r="C196">
        <v>906710</v>
      </c>
      <c r="D196" t="s">
        <v>4046</v>
      </c>
      <c r="E196">
        <v>252037</v>
      </c>
      <c r="F196">
        <v>0</v>
      </c>
      <c r="G196"/>
      <c r="H196"/>
      <c r="I196"/>
      <c r="J196"/>
    </row>
    <row r="197" spans="1:10" ht="12">
      <c r="A197" t="s">
        <v>3199</v>
      </c>
      <c r="B197">
        <v>276101</v>
      </c>
      <c r="C197">
        <v>102795</v>
      </c>
      <c r="D197" t="s">
        <v>4047</v>
      </c>
      <c r="E197">
        <v>252041</v>
      </c>
      <c r="F197">
        <v>0</v>
      </c>
      <c r="G197"/>
      <c r="H197"/>
      <c r="I197"/>
      <c r="J197"/>
    </row>
    <row r="198" spans="1:10" ht="12">
      <c r="A198" t="s">
        <v>3201</v>
      </c>
      <c r="B198">
        <v>276102</v>
      </c>
      <c r="C198">
        <v>0</v>
      </c>
      <c r="D198" t="s">
        <v>4048</v>
      </c>
      <c r="E198">
        <v>252042</v>
      </c>
      <c r="F198">
        <v>37907</v>
      </c>
      <c r="G198"/>
      <c r="H198"/>
      <c r="I198"/>
      <c r="J198"/>
    </row>
    <row r="199" spans="1:10" ht="12">
      <c r="A199" t="s">
        <v>3203</v>
      </c>
      <c r="B199">
        <v>276103</v>
      </c>
      <c r="C199">
        <v>0</v>
      </c>
      <c r="D199" t="s">
        <v>4049</v>
      </c>
      <c r="E199">
        <v>252043</v>
      </c>
      <c r="F199">
        <v>30653</v>
      </c>
      <c r="G199"/>
      <c r="H199"/>
      <c r="I199"/>
      <c r="J199"/>
    </row>
    <row r="200" spans="1:10" ht="12">
      <c r="A200" t="s">
        <v>3205</v>
      </c>
      <c r="B200">
        <v>276104</v>
      </c>
      <c r="C200">
        <v>0</v>
      </c>
      <c r="D200" t="s">
        <v>4050</v>
      </c>
      <c r="E200">
        <v>252044</v>
      </c>
      <c r="F200">
        <v>0</v>
      </c>
      <c r="G200"/>
      <c r="H200"/>
      <c r="I200"/>
      <c r="J200"/>
    </row>
    <row r="201" spans="1:10" ht="12">
      <c r="A201" t="s">
        <v>3207</v>
      </c>
      <c r="B201">
        <v>276105</v>
      </c>
      <c r="C201">
        <v>0</v>
      </c>
      <c r="D201" t="s">
        <v>4051</v>
      </c>
      <c r="E201">
        <v>252048</v>
      </c>
      <c r="F201">
        <v>7254</v>
      </c>
      <c r="G201"/>
      <c r="H201"/>
      <c r="I201"/>
      <c r="J201"/>
    </row>
    <row r="202" spans="1:10" ht="12">
      <c r="A202" t="s">
        <v>3209</v>
      </c>
      <c r="B202">
        <v>276106</v>
      </c>
      <c r="C202">
        <v>0</v>
      </c>
      <c r="D202" t="s">
        <v>4052</v>
      </c>
      <c r="E202">
        <v>252049</v>
      </c>
      <c r="F202">
        <v>0</v>
      </c>
      <c r="G202"/>
      <c r="H202"/>
      <c r="I202"/>
      <c r="J202"/>
    </row>
    <row r="203" spans="1:10" ht="12">
      <c r="A203" t="s">
        <v>3211</v>
      </c>
      <c r="B203">
        <v>276107</v>
      </c>
      <c r="C203">
        <v>0</v>
      </c>
      <c r="D203" t="s">
        <v>4053</v>
      </c>
      <c r="E203">
        <v>252050</v>
      </c>
      <c r="F203">
        <v>0</v>
      </c>
      <c r="G203"/>
      <c r="H203"/>
      <c r="I203"/>
      <c r="J203"/>
    </row>
    <row r="204" spans="1:10" ht="12">
      <c r="A204" t="s">
        <v>3213</v>
      </c>
      <c r="B204">
        <v>276108</v>
      </c>
      <c r="C204">
        <v>19000</v>
      </c>
      <c r="D204" t="s">
        <v>4054</v>
      </c>
      <c r="E204">
        <v>252051</v>
      </c>
      <c r="F204">
        <v>0</v>
      </c>
      <c r="G204"/>
      <c r="H204"/>
      <c r="I204"/>
      <c r="J204"/>
    </row>
    <row r="205" spans="1:10" ht="12">
      <c r="A205" t="s">
        <v>3215</v>
      </c>
      <c r="B205">
        <v>276109</v>
      </c>
      <c r="C205">
        <v>0</v>
      </c>
      <c r="D205" t="s">
        <v>4055</v>
      </c>
      <c r="E205">
        <v>252052</v>
      </c>
      <c r="F205">
        <v>861</v>
      </c>
      <c r="G205"/>
      <c r="H205"/>
      <c r="I205"/>
      <c r="J205"/>
    </row>
    <row r="206" spans="1:10" ht="12">
      <c r="A206" t="s">
        <v>3217</v>
      </c>
      <c r="B206">
        <v>276110</v>
      </c>
      <c r="C206">
        <v>0</v>
      </c>
      <c r="D206" t="s">
        <v>4056</v>
      </c>
      <c r="E206">
        <v>252053</v>
      </c>
      <c r="F206">
        <v>0</v>
      </c>
      <c r="G206"/>
      <c r="H206"/>
      <c r="I206"/>
      <c r="J206"/>
    </row>
    <row r="207" spans="1:10" ht="12">
      <c r="A207" t="s">
        <v>3219</v>
      </c>
      <c r="B207">
        <v>276111</v>
      </c>
      <c r="C207">
        <v>0</v>
      </c>
      <c r="D207" t="s">
        <v>4057</v>
      </c>
      <c r="E207">
        <v>252061</v>
      </c>
      <c r="F207">
        <v>1667</v>
      </c>
      <c r="G207"/>
      <c r="H207"/>
      <c r="I207"/>
      <c r="J207"/>
    </row>
    <row r="208" spans="1:10" ht="12">
      <c r="A208" t="s">
        <v>3221</v>
      </c>
      <c r="B208">
        <v>276112</v>
      </c>
      <c r="C208">
        <v>0</v>
      </c>
      <c r="D208" t="s">
        <v>4058</v>
      </c>
      <c r="E208">
        <v>252500</v>
      </c>
      <c r="F208">
        <v>0</v>
      </c>
      <c r="G208"/>
      <c r="H208"/>
      <c r="I208"/>
      <c r="J208"/>
    </row>
    <row r="209" spans="1:10" ht="12">
      <c r="A209" t="s">
        <v>3223</v>
      </c>
      <c r="B209">
        <v>276113</v>
      </c>
      <c r="C209">
        <v>27320</v>
      </c>
      <c r="D209" t="s">
        <v>4059</v>
      </c>
      <c r="E209">
        <v>252501</v>
      </c>
      <c r="F209">
        <v>0</v>
      </c>
      <c r="G209"/>
      <c r="H209"/>
      <c r="I209"/>
      <c r="J209"/>
    </row>
    <row r="210" spans="1:10" ht="12">
      <c r="A210" t="s">
        <v>3225</v>
      </c>
      <c r="B210">
        <v>276114</v>
      </c>
      <c r="C210">
        <v>0</v>
      </c>
      <c r="D210" t="s">
        <v>4060</v>
      </c>
      <c r="E210">
        <v>253000</v>
      </c>
      <c r="F210">
        <v>0</v>
      </c>
      <c r="G210"/>
      <c r="H210"/>
      <c r="I210"/>
      <c r="J210"/>
    </row>
    <row r="211" spans="1:10" ht="12">
      <c r="A211" t="s">
        <v>3227</v>
      </c>
      <c r="B211">
        <v>276115</v>
      </c>
      <c r="C211">
        <v>14050</v>
      </c>
      <c r="D211" t="s">
        <v>4061</v>
      </c>
      <c r="E211">
        <v>253100</v>
      </c>
      <c r="F211">
        <v>0</v>
      </c>
      <c r="G211"/>
      <c r="H211"/>
      <c r="I211"/>
      <c r="J211"/>
    </row>
    <row r="212" spans="1:10" ht="12">
      <c r="A212" t="s">
        <v>3229</v>
      </c>
      <c r="B212">
        <v>276116</v>
      </c>
      <c r="C212">
        <v>32998</v>
      </c>
      <c r="D212" t="s">
        <v>3907</v>
      </c>
      <c r="E212">
        <v>253101</v>
      </c>
      <c r="F212">
        <v>0</v>
      </c>
      <c r="G212"/>
      <c r="H212"/>
      <c r="I212"/>
      <c r="J212"/>
    </row>
    <row r="213" spans="1:10" ht="12">
      <c r="A213" t="s">
        <v>3231</v>
      </c>
      <c r="B213">
        <v>276117</v>
      </c>
      <c r="C213">
        <v>0</v>
      </c>
      <c r="D213" t="s">
        <v>3908</v>
      </c>
      <c r="E213">
        <v>253102</v>
      </c>
      <c r="F213">
        <v>0</v>
      </c>
      <c r="G213"/>
      <c r="H213"/>
      <c r="I213"/>
      <c r="J213"/>
    </row>
    <row r="214" spans="1:10" ht="12">
      <c r="A214" t="s">
        <v>3233</v>
      </c>
      <c r="B214">
        <v>276118</v>
      </c>
      <c r="C214">
        <v>9428</v>
      </c>
      <c r="D214" t="s">
        <v>3909</v>
      </c>
      <c r="E214">
        <v>253103</v>
      </c>
      <c r="F214">
        <v>0</v>
      </c>
      <c r="G214"/>
      <c r="H214"/>
      <c r="I214"/>
      <c r="J214"/>
    </row>
    <row r="215" spans="1:10" ht="12">
      <c r="A215" t="s">
        <v>3235</v>
      </c>
      <c r="B215">
        <v>276120</v>
      </c>
      <c r="C215">
        <v>0</v>
      </c>
      <c r="D215" t="s">
        <v>3910</v>
      </c>
      <c r="E215">
        <v>253104</v>
      </c>
      <c r="F215">
        <v>0</v>
      </c>
      <c r="G215"/>
      <c r="H215"/>
      <c r="I215"/>
      <c r="J215"/>
    </row>
    <row r="216" spans="1:10" ht="12">
      <c r="A216" t="s">
        <v>3237</v>
      </c>
      <c r="B216">
        <v>276121</v>
      </c>
      <c r="C216">
        <v>431908</v>
      </c>
      <c r="D216" t="s">
        <v>1925</v>
      </c>
      <c r="E216">
        <v>253105</v>
      </c>
      <c r="F216">
        <v>0</v>
      </c>
      <c r="G216"/>
      <c r="H216"/>
      <c r="I216"/>
      <c r="J216"/>
    </row>
    <row r="217" spans="1:10" ht="12">
      <c r="A217" t="s">
        <v>3239</v>
      </c>
      <c r="B217">
        <v>276122</v>
      </c>
      <c r="C217">
        <v>0</v>
      </c>
      <c r="D217" t="s">
        <v>2661</v>
      </c>
      <c r="E217">
        <v>253106</v>
      </c>
      <c r="F217">
        <v>0</v>
      </c>
      <c r="G217"/>
      <c r="H217"/>
      <c r="I217"/>
      <c r="J217"/>
    </row>
    <row r="218" spans="1:10" ht="12">
      <c r="A218" t="s">
        <v>3241</v>
      </c>
      <c r="B218">
        <v>276123</v>
      </c>
      <c r="C218">
        <v>0</v>
      </c>
      <c r="D218" t="s">
        <v>4062</v>
      </c>
      <c r="E218">
        <v>253111</v>
      </c>
      <c r="F218">
        <v>0</v>
      </c>
      <c r="G218"/>
      <c r="H218"/>
      <c r="I218"/>
      <c r="J218"/>
    </row>
    <row r="219" spans="1:10" ht="12">
      <c r="A219" t="s">
        <v>3243</v>
      </c>
      <c r="B219">
        <v>276124</v>
      </c>
      <c r="C219">
        <v>0</v>
      </c>
      <c r="D219" t="s">
        <v>4063</v>
      </c>
      <c r="E219">
        <v>253200</v>
      </c>
      <c r="F219">
        <v>0</v>
      </c>
      <c r="G219"/>
      <c r="H219"/>
      <c r="I219"/>
      <c r="J219"/>
    </row>
    <row r="220" spans="1:10" ht="12">
      <c r="A220" t="s">
        <v>3245</v>
      </c>
      <c r="B220">
        <v>276125</v>
      </c>
      <c r="C220">
        <v>257299</v>
      </c>
      <c r="D220" t="s">
        <v>3907</v>
      </c>
      <c r="E220">
        <v>253201</v>
      </c>
      <c r="F220">
        <v>0</v>
      </c>
      <c r="G220"/>
      <c r="H220"/>
      <c r="I220"/>
      <c r="J220"/>
    </row>
    <row r="221" spans="1:10" ht="12">
      <c r="A221" t="s">
        <v>3247</v>
      </c>
      <c r="B221">
        <v>276126</v>
      </c>
      <c r="C221">
        <v>74327</v>
      </c>
      <c r="D221" t="s">
        <v>3908</v>
      </c>
      <c r="E221">
        <v>253202</v>
      </c>
      <c r="F221">
        <v>0</v>
      </c>
      <c r="G221"/>
      <c r="H221"/>
      <c r="I221"/>
      <c r="J221"/>
    </row>
    <row r="222" spans="1:10" ht="12">
      <c r="A222" t="s">
        <v>3249</v>
      </c>
      <c r="B222">
        <v>276127</v>
      </c>
      <c r="C222">
        <v>100282</v>
      </c>
      <c r="D222" t="s">
        <v>3909</v>
      </c>
      <c r="E222">
        <v>253203</v>
      </c>
      <c r="F222">
        <v>0</v>
      </c>
      <c r="G222"/>
      <c r="H222"/>
      <c r="I222"/>
      <c r="J222"/>
    </row>
    <row r="223" spans="1:10" ht="12">
      <c r="A223" t="s">
        <v>3251</v>
      </c>
      <c r="B223">
        <v>276128</v>
      </c>
      <c r="C223">
        <v>0</v>
      </c>
      <c r="D223" t="s">
        <v>3910</v>
      </c>
      <c r="E223">
        <v>253204</v>
      </c>
      <c r="F223">
        <v>0</v>
      </c>
      <c r="G223"/>
      <c r="H223"/>
      <c r="I223"/>
      <c r="J223"/>
    </row>
    <row r="224" spans="1:10" ht="12">
      <c r="A224" t="s">
        <v>3253</v>
      </c>
      <c r="B224">
        <v>276130</v>
      </c>
      <c r="C224">
        <v>0</v>
      </c>
      <c r="D224" t="s">
        <v>1925</v>
      </c>
      <c r="E224">
        <v>253205</v>
      </c>
      <c r="F224">
        <v>0</v>
      </c>
      <c r="G224"/>
      <c r="H224"/>
      <c r="I224"/>
      <c r="J224"/>
    </row>
    <row r="225" spans="1:10" ht="12">
      <c r="A225" t="s">
        <v>3255</v>
      </c>
      <c r="B225">
        <v>276131</v>
      </c>
      <c r="C225">
        <v>7320</v>
      </c>
      <c r="D225" t="s">
        <v>1927</v>
      </c>
      <c r="E225">
        <v>253206</v>
      </c>
      <c r="F225">
        <v>0</v>
      </c>
      <c r="G225"/>
      <c r="H225"/>
      <c r="I225"/>
      <c r="J225"/>
    </row>
    <row r="226" spans="1:10" ht="12">
      <c r="A226" t="s">
        <v>3256</v>
      </c>
      <c r="B226">
        <v>276132</v>
      </c>
      <c r="C226">
        <v>0</v>
      </c>
      <c r="D226" t="s">
        <v>4064</v>
      </c>
      <c r="E226">
        <v>253211</v>
      </c>
      <c r="F226">
        <v>0</v>
      </c>
      <c r="G226"/>
      <c r="H226"/>
      <c r="I226"/>
      <c r="J226"/>
    </row>
    <row r="227" spans="1:10" ht="12">
      <c r="A227" t="s">
        <v>3258</v>
      </c>
      <c r="B227">
        <v>276133</v>
      </c>
      <c r="C227">
        <v>0</v>
      </c>
      <c r="D227" t="s">
        <v>4065</v>
      </c>
      <c r="E227">
        <v>253300</v>
      </c>
      <c r="F227">
        <v>0</v>
      </c>
      <c r="G227"/>
      <c r="H227"/>
      <c r="I227"/>
      <c r="J227"/>
    </row>
    <row r="228" spans="1:10" ht="12">
      <c r="A228" t="s">
        <v>3260</v>
      </c>
      <c r="B228">
        <v>276134</v>
      </c>
      <c r="C228">
        <v>0</v>
      </c>
      <c r="D228" t="s">
        <v>2641</v>
      </c>
      <c r="E228">
        <v>253301</v>
      </c>
      <c r="F228">
        <v>0</v>
      </c>
      <c r="G228"/>
      <c r="H228"/>
      <c r="I228"/>
      <c r="J228"/>
    </row>
    <row r="229" spans="1:10" ht="12">
      <c r="A229" t="s">
        <v>3261</v>
      </c>
      <c r="B229">
        <v>276135</v>
      </c>
      <c r="C229">
        <v>0</v>
      </c>
      <c r="D229" t="s">
        <v>2642</v>
      </c>
      <c r="E229">
        <v>253302</v>
      </c>
      <c r="F229">
        <v>0</v>
      </c>
      <c r="G229"/>
      <c r="H229"/>
      <c r="I229"/>
      <c r="J229"/>
    </row>
    <row r="230" spans="1:10" ht="12">
      <c r="A230" t="s">
        <v>3262</v>
      </c>
      <c r="B230">
        <v>276136</v>
      </c>
      <c r="C230">
        <v>0</v>
      </c>
      <c r="D230" t="s">
        <v>2644</v>
      </c>
      <c r="E230">
        <v>253303</v>
      </c>
      <c r="F230">
        <v>0</v>
      </c>
      <c r="G230"/>
      <c r="H230"/>
      <c r="I230"/>
      <c r="J230"/>
    </row>
    <row r="231" spans="1:10" ht="12">
      <c r="A231" t="s">
        <v>3264</v>
      </c>
      <c r="B231">
        <v>276137</v>
      </c>
      <c r="C231">
        <v>0</v>
      </c>
      <c r="D231" t="s">
        <v>2646</v>
      </c>
      <c r="E231">
        <v>253304</v>
      </c>
      <c r="F231">
        <v>0</v>
      </c>
      <c r="G231"/>
      <c r="H231"/>
      <c r="I231"/>
      <c r="J231"/>
    </row>
    <row r="232" spans="1:10" ht="12">
      <c r="A232" t="s">
        <v>3266</v>
      </c>
      <c r="B232">
        <v>276138</v>
      </c>
      <c r="C232">
        <v>0</v>
      </c>
      <c r="D232" t="s">
        <v>2648</v>
      </c>
      <c r="E232">
        <v>253305</v>
      </c>
      <c r="F232">
        <v>0</v>
      </c>
      <c r="G232"/>
      <c r="H232"/>
      <c r="I232"/>
      <c r="J232"/>
    </row>
    <row r="233" spans="1:10" ht="12">
      <c r="A233" t="s">
        <v>3268</v>
      </c>
      <c r="B233">
        <v>276139</v>
      </c>
      <c r="C233">
        <v>0</v>
      </c>
      <c r="D233" t="s">
        <v>2650</v>
      </c>
      <c r="E233">
        <v>253306</v>
      </c>
      <c r="F233">
        <v>0</v>
      </c>
      <c r="G233"/>
      <c r="H233"/>
      <c r="I233"/>
      <c r="J233"/>
    </row>
    <row r="234" spans="1:10" ht="12">
      <c r="A234" t="s">
        <v>3270</v>
      </c>
      <c r="B234">
        <v>276140</v>
      </c>
      <c r="C234">
        <v>0</v>
      </c>
      <c r="D234" t="s">
        <v>2652</v>
      </c>
      <c r="E234">
        <v>253307</v>
      </c>
      <c r="F234">
        <v>0</v>
      </c>
      <c r="G234"/>
      <c r="H234"/>
      <c r="I234"/>
      <c r="J234"/>
    </row>
    <row r="235" spans="1:10" ht="12">
      <c r="A235" t="s">
        <v>3272</v>
      </c>
      <c r="B235">
        <v>276141</v>
      </c>
      <c r="C235">
        <v>7320</v>
      </c>
      <c r="D235" t="s">
        <v>2654</v>
      </c>
      <c r="E235">
        <v>253308</v>
      </c>
      <c r="F235">
        <v>0</v>
      </c>
      <c r="G235"/>
      <c r="H235"/>
      <c r="I235"/>
      <c r="J235"/>
    </row>
    <row r="236" spans="1:10" ht="12">
      <c r="A236" t="s">
        <v>3274</v>
      </c>
      <c r="B236">
        <v>276142</v>
      </c>
      <c r="C236">
        <v>0</v>
      </c>
      <c r="D236" t="s">
        <v>1906</v>
      </c>
      <c r="E236">
        <v>253309</v>
      </c>
      <c r="F236">
        <v>0</v>
      </c>
      <c r="G236"/>
      <c r="H236"/>
      <c r="I236"/>
      <c r="J236"/>
    </row>
    <row r="237" spans="1:10" ht="12">
      <c r="A237" t="s">
        <v>3276</v>
      </c>
      <c r="B237">
        <v>276143</v>
      </c>
      <c r="C237">
        <v>0</v>
      </c>
      <c r="D237" t="s">
        <v>1890</v>
      </c>
      <c r="E237">
        <v>253320</v>
      </c>
      <c r="F237">
        <v>0</v>
      </c>
      <c r="G237"/>
      <c r="H237"/>
      <c r="I237"/>
      <c r="J237"/>
    </row>
    <row r="238" spans="1:10" ht="12">
      <c r="A238" t="s">
        <v>3278</v>
      </c>
      <c r="B238">
        <v>276144</v>
      </c>
      <c r="C238">
        <v>0</v>
      </c>
      <c r="D238" t="s">
        <v>2659</v>
      </c>
      <c r="E238">
        <v>253330</v>
      </c>
      <c r="F238">
        <v>0</v>
      </c>
      <c r="G238"/>
      <c r="H238"/>
      <c r="I238"/>
      <c r="J238"/>
    </row>
    <row r="239" spans="1:10" ht="12">
      <c r="A239" t="s">
        <v>3279</v>
      </c>
      <c r="B239">
        <v>276150</v>
      </c>
      <c r="C239">
        <v>0</v>
      </c>
      <c r="D239" t="s">
        <v>1925</v>
      </c>
      <c r="E239">
        <v>253340</v>
      </c>
      <c r="F239">
        <v>0</v>
      </c>
      <c r="G239"/>
      <c r="H239"/>
      <c r="I239"/>
      <c r="J239"/>
    </row>
    <row r="240" spans="1:10" ht="12">
      <c r="A240" t="s">
        <v>3281</v>
      </c>
      <c r="B240">
        <v>276151</v>
      </c>
      <c r="C240">
        <v>148984</v>
      </c>
      <c r="D240" t="s">
        <v>1499</v>
      </c>
      <c r="E240">
        <v>253380</v>
      </c>
      <c r="F240">
        <v>0</v>
      </c>
      <c r="G240"/>
      <c r="H240"/>
      <c r="I240"/>
      <c r="J240"/>
    </row>
    <row r="241" spans="1:10" ht="12">
      <c r="A241" t="s">
        <v>3283</v>
      </c>
      <c r="B241">
        <v>276152</v>
      </c>
      <c r="C241">
        <v>104824</v>
      </c>
      <c r="D241" t="s">
        <v>4066</v>
      </c>
      <c r="E241">
        <v>254000</v>
      </c>
      <c r="F241">
        <v>0</v>
      </c>
      <c r="G241"/>
      <c r="H241"/>
      <c r="I241"/>
      <c r="J241"/>
    </row>
    <row r="242" spans="1:10" ht="12">
      <c r="A242" t="s">
        <v>3284</v>
      </c>
      <c r="B242">
        <v>276153</v>
      </c>
      <c r="C242">
        <v>0</v>
      </c>
      <c r="D242" t="s">
        <v>4067</v>
      </c>
      <c r="E242">
        <v>254100</v>
      </c>
      <c r="F242">
        <v>0</v>
      </c>
      <c r="G242"/>
      <c r="H242"/>
      <c r="I242"/>
      <c r="J242"/>
    </row>
    <row r="243" spans="1:10" ht="12">
      <c r="A243" t="s">
        <v>3285</v>
      </c>
      <c r="B243">
        <v>276154</v>
      </c>
      <c r="C243">
        <v>0</v>
      </c>
      <c r="D243" t="s">
        <v>4068</v>
      </c>
      <c r="E243">
        <v>254101</v>
      </c>
      <c r="F243">
        <v>0</v>
      </c>
      <c r="G243"/>
      <c r="H243"/>
      <c r="I243"/>
      <c r="J243"/>
    </row>
    <row r="244" spans="1:10" ht="12">
      <c r="A244" t="s">
        <v>3287</v>
      </c>
      <c r="B244">
        <v>276155</v>
      </c>
      <c r="C244">
        <v>0</v>
      </c>
      <c r="D244" t="s">
        <v>4069</v>
      </c>
      <c r="E244">
        <v>254111</v>
      </c>
      <c r="F244">
        <v>0</v>
      </c>
      <c r="G244"/>
      <c r="H244"/>
      <c r="I244"/>
      <c r="J244"/>
    </row>
    <row r="245" spans="1:10" ht="12">
      <c r="A245" t="s">
        <v>3289</v>
      </c>
      <c r="B245">
        <v>276156</v>
      </c>
      <c r="C245">
        <v>200</v>
      </c>
      <c r="D245" t="s">
        <v>4070</v>
      </c>
      <c r="E245">
        <v>254112</v>
      </c>
      <c r="F245">
        <v>0</v>
      </c>
      <c r="G245"/>
      <c r="H245"/>
      <c r="I245"/>
      <c r="J245"/>
    </row>
    <row r="246" spans="1:10" ht="12">
      <c r="A246" t="s">
        <v>3291</v>
      </c>
      <c r="B246">
        <v>276157</v>
      </c>
      <c r="C246">
        <v>0</v>
      </c>
      <c r="D246" t="s">
        <v>4071</v>
      </c>
      <c r="E246">
        <v>254102</v>
      </c>
      <c r="F246">
        <v>0</v>
      </c>
      <c r="G246"/>
      <c r="H246"/>
      <c r="I246"/>
      <c r="J246"/>
    </row>
    <row r="247" spans="1:10" ht="12">
      <c r="A247" t="s">
        <v>3293</v>
      </c>
      <c r="B247">
        <v>276158</v>
      </c>
      <c r="C247">
        <v>9125</v>
      </c>
      <c r="D247" t="s">
        <v>4072</v>
      </c>
      <c r="E247">
        <v>254103</v>
      </c>
      <c r="F247">
        <v>0</v>
      </c>
      <c r="G247"/>
      <c r="H247"/>
      <c r="I247"/>
      <c r="J247"/>
    </row>
    <row r="248" spans="1:10" ht="12">
      <c r="A248" t="s">
        <v>3295</v>
      </c>
      <c r="B248">
        <v>276159</v>
      </c>
      <c r="C248">
        <v>0</v>
      </c>
      <c r="D248" t="s">
        <v>4073</v>
      </c>
      <c r="E248">
        <v>254104</v>
      </c>
      <c r="F248">
        <v>0</v>
      </c>
      <c r="G248"/>
      <c r="H248"/>
      <c r="I248"/>
      <c r="J248"/>
    </row>
    <row r="249" spans="1:10" ht="12">
      <c r="A249" t="s">
        <v>3299</v>
      </c>
      <c r="B249">
        <v>276160</v>
      </c>
      <c r="C249">
        <v>17530</v>
      </c>
      <c r="D249" t="s">
        <v>4074</v>
      </c>
      <c r="E249">
        <v>254105</v>
      </c>
      <c r="F249">
        <v>0</v>
      </c>
      <c r="G249"/>
      <c r="H249"/>
      <c r="I249"/>
      <c r="J249"/>
    </row>
    <row r="250" spans="1:10" ht="12">
      <c r="A250" t="s">
        <v>3301</v>
      </c>
      <c r="B250">
        <v>276161</v>
      </c>
      <c r="C250">
        <v>3780</v>
      </c>
      <c r="D250" t="s">
        <v>4075</v>
      </c>
      <c r="E250">
        <v>254106</v>
      </c>
      <c r="F250">
        <v>0</v>
      </c>
      <c r="G250"/>
      <c r="H250"/>
      <c r="I250"/>
      <c r="J250"/>
    </row>
    <row r="251" spans="1:10" ht="12">
      <c r="A251" t="s">
        <v>3303</v>
      </c>
      <c r="B251">
        <v>276162</v>
      </c>
      <c r="C251">
        <v>10655</v>
      </c>
      <c r="D251" t="s">
        <v>4076</v>
      </c>
      <c r="E251">
        <v>254200</v>
      </c>
      <c r="F251">
        <v>0</v>
      </c>
      <c r="G251"/>
      <c r="H251"/>
      <c r="I251"/>
      <c r="J251"/>
    </row>
    <row r="252" spans="1:10" ht="12">
      <c r="A252" t="s">
        <v>3305</v>
      </c>
      <c r="B252">
        <v>276163</v>
      </c>
      <c r="C252">
        <v>0</v>
      </c>
      <c r="D252" t="s">
        <v>4077</v>
      </c>
      <c r="E252">
        <v>254201</v>
      </c>
      <c r="F252">
        <v>0</v>
      </c>
      <c r="G252"/>
      <c r="H252"/>
      <c r="I252"/>
      <c r="J252"/>
    </row>
    <row r="253" spans="1:10" ht="12">
      <c r="A253" t="s">
        <v>3307</v>
      </c>
      <c r="B253">
        <v>276164</v>
      </c>
      <c r="C253">
        <v>0</v>
      </c>
      <c r="D253" t="s">
        <v>4078</v>
      </c>
      <c r="E253">
        <v>254202</v>
      </c>
      <c r="F253">
        <v>0</v>
      </c>
      <c r="G253"/>
      <c r="H253"/>
      <c r="I253"/>
      <c r="J253"/>
    </row>
    <row r="254" spans="1:10" ht="12">
      <c r="A254" t="s">
        <v>3297</v>
      </c>
      <c r="B254">
        <v>276165</v>
      </c>
      <c r="C254">
        <v>0</v>
      </c>
      <c r="D254" t="s">
        <v>4079</v>
      </c>
      <c r="E254">
        <v>254203</v>
      </c>
      <c r="F254">
        <v>0</v>
      </c>
      <c r="G254"/>
      <c r="H254"/>
      <c r="I254"/>
      <c r="J254"/>
    </row>
    <row r="255" spans="1:10" ht="12">
      <c r="A255" t="s">
        <v>3309</v>
      </c>
      <c r="B255">
        <v>276166</v>
      </c>
      <c r="C255">
        <v>2780</v>
      </c>
      <c r="D255" t="s">
        <v>4080</v>
      </c>
      <c r="E255">
        <v>254204</v>
      </c>
      <c r="F255">
        <v>0</v>
      </c>
      <c r="G255"/>
      <c r="H255"/>
      <c r="I255"/>
      <c r="J255"/>
    </row>
    <row r="256" spans="1:10" ht="12">
      <c r="A256" t="s">
        <v>3311</v>
      </c>
      <c r="B256">
        <v>276167</v>
      </c>
      <c r="C256">
        <v>90</v>
      </c>
      <c r="D256" t="s">
        <v>4081</v>
      </c>
      <c r="E256">
        <v>254205</v>
      </c>
      <c r="F256">
        <v>0</v>
      </c>
      <c r="G256"/>
      <c r="H256"/>
      <c r="I256"/>
      <c r="J256"/>
    </row>
    <row r="257" spans="1:10" ht="12">
      <c r="A257" t="s">
        <v>3313</v>
      </c>
      <c r="B257">
        <v>276170</v>
      </c>
      <c r="C257">
        <v>215703</v>
      </c>
      <c r="D257" t="s">
        <v>4082</v>
      </c>
      <c r="E257">
        <v>254206</v>
      </c>
      <c r="F257">
        <v>0</v>
      </c>
      <c r="G257"/>
      <c r="H257"/>
      <c r="I257"/>
      <c r="J257"/>
    </row>
    <row r="258" spans="1:10" ht="12">
      <c r="A258" t="s">
        <v>3315</v>
      </c>
      <c r="B258">
        <v>276171</v>
      </c>
      <c r="C258">
        <v>215703</v>
      </c>
      <c r="D258" t="s">
        <v>4083</v>
      </c>
      <c r="E258">
        <v>254207</v>
      </c>
      <c r="F258">
        <v>0</v>
      </c>
      <c r="G258"/>
      <c r="H258"/>
      <c r="I258"/>
      <c r="J258"/>
    </row>
    <row r="259" spans="1:10" ht="12">
      <c r="A259" t="s">
        <v>3317</v>
      </c>
      <c r="B259">
        <v>276172</v>
      </c>
      <c r="C259">
        <v>0</v>
      </c>
      <c r="D259" t="s">
        <v>4084</v>
      </c>
      <c r="E259">
        <v>254208</v>
      </c>
      <c r="F259">
        <v>0</v>
      </c>
      <c r="G259"/>
      <c r="H259"/>
      <c r="I259"/>
      <c r="J259"/>
    </row>
    <row r="260" spans="1:10" ht="12">
      <c r="A260" t="s">
        <v>3319</v>
      </c>
      <c r="B260">
        <v>276173</v>
      </c>
      <c r="C260">
        <v>0</v>
      </c>
      <c r="D260" t="s">
        <v>4085</v>
      </c>
      <c r="E260">
        <v>254300</v>
      </c>
      <c r="F260">
        <v>0</v>
      </c>
      <c r="G260"/>
      <c r="H260"/>
      <c r="I260"/>
      <c r="J260"/>
    </row>
    <row r="261" spans="1:10" ht="12">
      <c r="A261" t="s">
        <v>3321</v>
      </c>
      <c r="B261">
        <v>276174</v>
      </c>
      <c r="C261">
        <v>0</v>
      </c>
      <c r="D261" t="s">
        <v>4086</v>
      </c>
      <c r="E261">
        <v>254301</v>
      </c>
      <c r="F261">
        <v>0</v>
      </c>
      <c r="G261"/>
      <c r="H261"/>
      <c r="I261"/>
      <c r="J261"/>
    </row>
    <row r="262" spans="1:10" ht="12">
      <c r="A262" t="s">
        <v>3323</v>
      </c>
      <c r="B262">
        <v>276200</v>
      </c>
      <c r="C262">
        <v>108911</v>
      </c>
      <c r="D262" t="s">
        <v>4087</v>
      </c>
      <c r="E262">
        <v>254302</v>
      </c>
      <c r="F262">
        <v>0</v>
      </c>
      <c r="G262"/>
      <c r="H262"/>
      <c r="I262"/>
      <c r="J262"/>
    </row>
    <row r="263" spans="1:10" ht="12">
      <c r="A263" t="s">
        <v>3325</v>
      </c>
      <c r="B263">
        <v>276300</v>
      </c>
      <c r="C263">
        <v>11177</v>
      </c>
      <c r="D263" t="s">
        <v>4088</v>
      </c>
      <c r="E263">
        <v>254303</v>
      </c>
      <c r="F263">
        <v>0</v>
      </c>
      <c r="G263"/>
      <c r="H263"/>
      <c r="I263"/>
      <c r="J263"/>
    </row>
    <row r="264" spans="1:10" ht="12">
      <c r="A264" t="s">
        <v>3327</v>
      </c>
      <c r="B264">
        <v>276301</v>
      </c>
      <c r="C264">
        <v>0</v>
      </c>
      <c r="D264" t="s">
        <v>4089</v>
      </c>
      <c r="E264">
        <v>254304</v>
      </c>
      <c r="F264">
        <v>0</v>
      </c>
      <c r="G264"/>
      <c r="H264"/>
      <c r="I264"/>
      <c r="J264"/>
    </row>
    <row r="265" spans="1:10" ht="12">
      <c r="A265" t="s">
        <v>3329</v>
      </c>
      <c r="B265">
        <v>276302</v>
      </c>
      <c r="C265">
        <v>0</v>
      </c>
      <c r="D265" t="s">
        <v>4090</v>
      </c>
      <c r="E265">
        <v>254305</v>
      </c>
      <c r="F265">
        <v>0</v>
      </c>
      <c r="G265"/>
      <c r="H265"/>
      <c r="I265"/>
      <c r="J265"/>
    </row>
    <row r="266" spans="1:10" ht="12">
      <c r="A266" t="s">
        <v>3331</v>
      </c>
      <c r="B266">
        <v>276303</v>
      </c>
      <c r="C266">
        <v>10528</v>
      </c>
      <c r="D266" t="s">
        <v>4091</v>
      </c>
      <c r="E266">
        <v>254306</v>
      </c>
      <c r="F266">
        <v>0</v>
      </c>
      <c r="G266"/>
      <c r="H266"/>
      <c r="I266"/>
      <c r="J266"/>
    </row>
    <row r="267" spans="1:10" ht="12">
      <c r="A267" t="s">
        <v>3341</v>
      </c>
      <c r="B267">
        <v>276305</v>
      </c>
      <c r="C267">
        <v>0</v>
      </c>
      <c r="D267" t="s">
        <v>4092</v>
      </c>
      <c r="E267">
        <v>254307</v>
      </c>
      <c r="F267">
        <v>0</v>
      </c>
      <c r="G267"/>
      <c r="H267"/>
      <c r="I267"/>
      <c r="J267"/>
    </row>
    <row r="268" spans="1:10" ht="12">
      <c r="A268" t="s">
        <v>3343</v>
      </c>
      <c r="B268">
        <v>276306</v>
      </c>
      <c r="C268">
        <v>0</v>
      </c>
      <c r="D268" t="s">
        <v>4093</v>
      </c>
      <c r="E268">
        <v>254311</v>
      </c>
      <c r="F268">
        <v>0</v>
      </c>
      <c r="G268"/>
      <c r="H268"/>
      <c r="I268"/>
      <c r="J268"/>
    </row>
    <row r="269" spans="1:10" ht="12">
      <c r="A269" t="s">
        <v>3345</v>
      </c>
      <c r="B269">
        <v>276307</v>
      </c>
      <c r="C269">
        <v>0</v>
      </c>
      <c r="D269" t="s">
        <v>4094</v>
      </c>
      <c r="E269">
        <v>255000</v>
      </c>
      <c r="F269">
        <v>0</v>
      </c>
      <c r="G269"/>
      <c r="H269"/>
      <c r="I269"/>
      <c r="J269"/>
    </row>
    <row r="270" spans="1:10" ht="12">
      <c r="A270" t="s">
        <v>3347</v>
      </c>
      <c r="B270">
        <v>276308</v>
      </c>
      <c r="C270">
        <v>0</v>
      </c>
      <c r="D270" t="s">
        <v>4095</v>
      </c>
      <c r="E270">
        <v>255001</v>
      </c>
      <c r="F270">
        <v>0</v>
      </c>
      <c r="G270"/>
      <c r="H270"/>
      <c r="I270"/>
      <c r="J270"/>
    </row>
    <row r="271" spans="1:10" ht="12">
      <c r="A271" t="s">
        <v>3339</v>
      </c>
      <c r="B271">
        <v>276311</v>
      </c>
      <c r="C271">
        <v>510</v>
      </c>
      <c r="D271" t="s">
        <v>4096</v>
      </c>
      <c r="E271">
        <v>255002</v>
      </c>
      <c r="F271">
        <v>0</v>
      </c>
      <c r="G271"/>
      <c r="H271"/>
      <c r="I271"/>
      <c r="J271"/>
    </row>
    <row r="272" spans="1:10" ht="12">
      <c r="A272" t="s">
        <v>3349</v>
      </c>
      <c r="B272">
        <v>276312</v>
      </c>
      <c r="C272">
        <v>0</v>
      </c>
      <c r="D272" t="s">
        <v>4097</v>
      </c>
      <c r="E272">
        <v>255003</v>
      </c>
      <c r="F272">
        <v>0</v>
      </c>
      <c r="G272"/>
      <c r="H272"/>
      <c r="I272"/>
      <c r="J272"/>
    </row>
    <row r="273" spans="1:10" ht="12">
      <c r="A273" t="s">
        <v>3351</v>
      </c>
      <c r="B273">
        <v>276313</v>
      </c>
      <c r="C273">
        <v>0</v>
      </c>
      <c r="D273" t="s">
        <v>4098</v>
      </c>
      <c r="E273">
        <v>256000</v>
      </c>
      <c r="F273">
        <v>17360</v>
      </c>
      <c r="G273"/>
      <c r="H273"/>
      <c r="I273"/>
      <c r="J273"/>
    </row>
    <row r="274" spans="1:10" ht="12">
      <c r="A274" t="s">
        <v>3353</v>
      </c>
      <c r="B274">
        <v>276314</v>
      </c>
      <c r="C274">
        <v>139</v>
      </c>
      <c r="D274" t="s">
        <v>4099</v>
      </c>
      <c r="E274">
        <v>256001</v>
      </c>
      <c r="F274">
        <v>17360</v>
      </c>
      <c r="G274"/>
      <c r="H274"/>
      <c r="I274"/>
      <c r="J274"/>
    </row>
    <row r="275" spans="1:10" ht="12">
      <c r="A275" t="s">
        <v>3355</v>
      </c>
      <c r="B275">
        <v>276315</v>
      </c>
      <c r="C275">
        <v>0</v>
      </c>
      <c r="D275" t="s">
        <v>4100</v>
      </c>
      <c r="E275">
        <v>256002</v>
      </c>
      <c r="F275">
        <v>0</v>
      </c>
      <c r="G275"/>
      <c r="H275"/>
      <c r="I275"/>
      <c r="J275"/>
    </row>
    <row r="276" spans="1:10" ht="12">
      <c r="A276" t="s">
        <v>3357</v>
      </c>
      <c r="B276">
        <v>276316</v>
      </c>
      <c r="C276">
        <v>0</v>
      </c>
      <c r="D276" t="s">
        <v>4101</v>
      </c>
      <c r="E276">
        <v>256003</v>
      </c>
      <c r="F276">
        <v>0</v>
      </c>
      <c r="G276"/>
      <c r="H276"/>
      <c r="I276"/>
      <c r="J276"/>
    </row>
    <row r="277" spans="1:10" ht="12">
      <c r="A277" t="s">
        <v>3337</v>
      </c>
      <c r="B277">
        <v>276317</v>
      </c>
      <c r="C277">
        <v>0</v>
      </c>
      <c r="D277" t="s">
        <v>4102</v>
      </c>
      <c r="E277">
        <v>256004</v>
      </c>
      <c r="F277">
        <v>0</v>
      </c>
      <c r="G277"/>
      <c r="H277"/>
      <c r="I277"/>
      <c r="J277"/>
    </row>
    <row r="278" spans="1:10" ht="12">
      <c r="A278" t="s">
        <v>3359</v>
      </c>
      <c r="B278">
        <v>276400</v>
      </c>
      <c r="C278">
        <v>1</v>
      </c>
      <c r="D278" t="s">
        <v>4103</v>
      </c>
      <c r="E278">
        <v>256005</v>
      </c>
      <c r="F278">
        <v>0</v>
      </c>
      <c r="G278"/>
      <c r="H278"/>
      <c r="I278"/>
      <c r="J278"/>
    </row>
    <row r="279" spans="1:10" ht="12">
      <c r="A279" t="s">
        <v>3361</v>
      </c>
      <c r="B279">
        <v>276401</v>
      </c>
      <c r="C279">
        <v>1</v>
      </c>
      <c r="D279" t="s">
        <v>4104</v>
      </c>
      <c r="E279">
        <v>256006</v>
      </c>
      <c r="F279">
        <v>0</v>
      </c>
      <c r="G279"/>
      <c r="H279"/>
      <c r="I279"/>
      <c r="J279"/>
    </row>
    <row r="280" spans="1:10" ht="12">
      <c r="A280" t="s">
        <v>3363</v>
      </c>
      <c r="B280">
        <v>276402</v>
      </c>
      <c r="C280">
        <v>0</v>
      </c>
      <c r="D280" t="s">
        <v>4105</v>
      </c>
      <c r="E280">
        <v>256007</v>
      </c>
      <c r="F280">
        <v>0</v>
      </c>
      <c r="G280"/>
      <c r="H280"/>
      <c r="I280"/>
      <c r="J280"/>
    </row>
    <row r="281" spans="1:10" ht="12">
      <c r="A281" t="s">
        <v>2941</v>
      </c>
      <c r="B281">
        <v>276500</v>
      </c>
      <c r="C281">
        <v>0</v>
      </c>
      <c r="D281" t="s">
        <v>3478</v>
      </c>
      <c r="E281">
        <v>257000</v>
      </c>
      <c r="F281">
        <v>0</v>
      </c>
      <c r="G281"/>
      <c r="H281"/>
      <c r="I281"/>
      <c r="J281"/>
    </row>
    <row r="282" spans="1:10" ht="12">
      <c r="A282" t="s">
        <v>3365</v>
      </c>
      <c r="B282">
        <v>276600</v>
      </c>
      <c r="C282">
        <v>140032</v>
      </c>
      <c r="D282" t="s">
        <v>4106</v>
      </c>
      <c r="E282">
        <v>257100</v>
      </c>
      <c r="F282">
        <v>0</v>
      </c>
      <c r="G282"/>
      <c r="H282"/>
      <c r="I282"/>
      <c r="J282"/>
    </row>
    <row r="283" spans="1:10" ht="12">
      <c r="A283" t="s">
        <v>1939</v>
      </c>
      <c r="B283">
        <v>276601</v>
      </c>
      <c r="C283">
        <v>5780</v>
      </c>
      <c r="D283" t="s">
        <v>4107</v>
      </c>
      <c r="E283">
        <v>257101</v>
      </c>
      <c r="F283">
        <v>0</v>
      </c>
      <c r="G283"/>
      <c r="H283"/>
      <c r="I283"/>
      <c r="J283"/>
    </row>
    <row r="284" spans="1:10" ht="12">
      <c r="A284" t="s">
        <v>1996</v>
      </c>
      <c r="B284">
        <v>276602</v>
      </c>
      <c r="C284">
        <v>58048</v>
      </c>
      <c r="D284" t="s">
        <v>4108</v>
      </c>
      <c r="E284">
        <v>257102</v>
      </c>
      <c r="F284">
        <v>0</v>
      </c>
      <c r="G284"/>
      <c r="H284"/>
      <c r="I284"/>
      <c r="J284"/>
    </row>
    <row r="285" spans="1:10" ht="12">
      <c r="A285" t="s">
        <v>1924</v>
      </c>
      <c r="B285">
        <v>276603</v>
      </c>
      <c r="C285">
        <v>14409</v>
      </c>
      <c r="D285" t="s">
        <v>4109</v>
      </c>
      <c r="E285">
        <v>257103</v>
      </c>
      <c r="F285">
        <v>0</v>
      </c>
      <c r="G285"/>
      <c r="H285"/>
      <c r="I285"/>
      <c r="J285"/>
    </row>
    <row r="286" spans="1:10" ht="12">
      <c r="A286" t="s">
        <v>1928</v>
      </c>
      <c r="B286">
        <v>276604</v>
      </c>
      <c r="C286">
        <v>89</v>
      </c>
      <c r="D286" t="s">
        <v>4110</v>
      </c>
      <c r="E286">
        <v>257111</v>
      </c>
      <c r="F286">
        <v>0</v>
      </c>
      <c r="G286"/>
      <c r="H286"/>
      <c r="I286"/>
      <c r="J286"/>
    </row>
    <row r="287" spans="1:10" ht="12">
      <c r="A287" t="s">
        <v>1927</v>
      </c>
      <c r="B287">
        <v>276605</v>
      </c>
      <c r="C287">
        <v>8436</v>
      </c>
      <c r="D287" t="s">
        <v>4111</v>
      </c>
      <c r="E287">
        <v>257120</v>
      </c>
      <c r="F287">
        <v>0</v>
      </c>
      <c r="G287"/>
      <c r="H287"/>
      <c r="I287"/>
      <c r="J287"/>
    </row>
    <row r="288" spans="1:10" ht="12">
      <c r="A288" t="s">
        <v>2001</v>
      </c>
      <c r="B288">
        <v>276606</v>
      </c>
      <c r="C288">
        <v>0</v>
      </c>
      <c r="D288" t="s">
        <v>4112</v>
      </c>
      <c r="E288">
        <v>257121</v>
      </c>
      <c r="F288">
        <v>0</v>
      </c>
      <c r="G288"/>
      <c r="H288"/>
      <c r="I288"/>
      <c r="J288"/>
    </row>
    <row r="289" spans="1:10" ht="12">
      <c r="A289" t="s">
        <v>2003</v>
      </c>
      <c r="B289">
        <v>276607</v>
      </c>
      <c r="C289">
        <v>13283</v>
      </c>
      <c r="D289" t="s">
        <v>4113</v>
      </c>
      <c r="E289">
        <v>257122</v>
      </c>
      <c r="F289">
        <v>0</v>
      </c>
      <c r="G289"/>
      <c r="H289"/>
      <c r="I289"/>
      <c r="J289"/>
    </row>
    <row r="290" spans="1:10" ht="12">
      <c r="A290" t="s">
        <v>2004</v>
      </c>
      <c r="B290">
        <v>276608</v>
      </c>
      <c r="C290">
        <v>0</v>
      </c>
      <c r="D290" t="s">
        <v>3586</v>
      </c>
      <c r="E290">
        <v>257200</v>
      </c>
      <c r="F290">
        <v>0</v>
      </c>
      <c r="G290"/>
      <c r="H290"/>
      <c r="I290"/>
      <c r="J290"/>
    </row>
    <row r="291" spans="1:10" ht="12">
      <c r="A291" t="s">
        <v>2005</v>
      </c>
      <c r="B291">
        <v>276609</v>
      </c>
      <c r="C291">
        <v>0</v>
      </c>
      <c r="D291" t="s">
        <v>3622</v>
      </c>
      <c r="E291">
        <v>259000</v>
      </c>
      <c r="F291">
        <v>754707</v>
      </c>
      <c r="G291"/>
      <c r="H291"/>
      <c r="I291"/>
      <c r="J291"/>
    </row>
    <row r="292" spans="1:10" ht="12">
      <c r="A292" t="s">
        <v>2006</v>
      </c>
      <c r="B292">
        <v>276610</v>
      </c>
      <c r="C292">
        <v>4110</v>
      </c>
      <c r="D292" t="s">
        <v>4114</v>
      </c>
      <c r="E292">
        <v>259100</v>
      </c>
      <c r="F292">
        <v>294331</v>
      </c>
      <c r="G292"/>
      <c r="H292"/>
      <c r="I292"/>
      <c r="J292"/>
    </row>
    <row r="293" spans="1:10" ht="12">
      <c r="A293" t="s">
        <v>4115</v>
      </c>
      <c r="B293">
        <v>276611</v>
      </c>
      <c r="C293">
        <v>35334</v>
      </c>
      <c r="D293" t="s">
        <v>4116</v>
      </c>
      <c r="E293">
        <v>259101</v>
      </c>
      <c r="F293">
        <v>0</v>
      </c>
      <c r="G293"/>
      <c r="H293"/>
      <c r="I293"/>
      <c r="J293"/>
    </row>
    <row r="294" spans="1:10" ht="12">
      <c r="A294" t="s">
        <v>1499</v>
      </c>
      <c r="B294">
        <v>276631</v>
      </c>
      <c r="C294">
        <v>543</v>
      </c>
      <c r="D294" t="s">
        <v>4117</v>
      </c>
      <c r="E294">
        <v>259102</v>
      </c>
      <c r="F294">
        <v>0</v>
      </c>
      <c r="G294"/>
      <c r="H294"/>
      <c r="I294"/>
      <c r="J294"/>
    </row>
    <row r="295" spans="1:10" ht="12">
      <c r="A295" t="s">
        <v>3367</v>
      </c>
      <c r="B295">
        <v>276700</v>
      </c>
      <c r="C295">
        <v>2529</v>
      </c>
      <c r="D295" t="s">
        <v>4118</v>
      </c>
      <c r="E295">
        <v>259103</v>
      </c>
      <c r="F295">
        <v>0</v>
      </c>
      <c r="G295"/>
      <c r="H295"/>
      <c r="I295"/>
      <c r="J295"/>
    </row>
    <row r="296" spans="1:10" ht="12">
      <c r="A296" t="s">
        <v>4119</v>
      </c>
      <c r="B296">
        <v>276800</v>
      </c>
      <c r="C296">
        <v>696920</v>
      </c>
      <c r="D296" t="s">
        <v>4120</v>
      </c>
      <c r="E296">
        <v>259104</v>
      </c>
      <c r="F296">
        <v>138244</v>
      </c>
      <c r="G296"/>
      <c r="H296"/>
      <c r="I296"/>
      <c r="J296"/>
    </row>
    <row r="297" spans="1:10" ht="12">
      <c r="A297" t="s">
        <v>4121</v>
      </c>
      <c r="B297">
        <v>276900</v>
      </c>
      <c r="C297">
        <v>9000</v>
      </c>
      <c r="D297" t="s">
        <v>4122</v>
      </c>
      <c r="E297">
        <v>259105</v>
      </c>
      <c r="F297">
        <v>138244</v>
      </c>
      <c r="G297"/>
      <c r="H297"/>
      <c r="I297"/>
      <c r="J297"/>
    </row>
    <row r="298" spans="1:10" ht="12">
      <c r="A298" t="s">
        <v>3918</v>
      </c>
      <c r="B298">
        <v>276901</v>
      </c>
      <c r="C298">
        <v>0</v>
      </c>
      <c r="D298" t="s">
        <v>4123</v>
      </c>
      <c r="E298">
        <v>259106</v>
      </c>
      <c r="F298">
        <v>0</v>
      </c>
      <c r="G298"/>
      <c r="H298"/>
      <c r="I298"/>
      <c r="J298"/>
    </row>
    <row r="299" spans="1:10" ht="12">
      <c r="A299" t="s">
        <v>4124</v>
      </c>
      <c r="B299">
        <v>276902</v>
      </c>
      <c r="C299">
        <v>0</v>
      </c>
      <c r="D299" t="s">
        <v>4125</v>
      </c>
      <c r="E299">
        <v>259107</v>
      </c>
      <c r="F299">
        <v>0</v>
      </c>
      <c r="G299"/>
      <c r="H299"/>
      <c r="I299"/>
      <c r="J299"/>
    </row>
    <row r="300" spans="1:10" ht="12">
      <c r="A300" t="s">
        <v>4126</v>
      </c>
      <c r="B300">
        <v>276903</v>
      </c>
      <c r="C300">
        <v>0</v>
      </c>
      <c r="D300" t="s">
        <v>4127</v>
      </c>
      <c r="E300">
        <v>259108</v>
      </c>
      <c r="F300">
        <v>0</v>
      </c>
      <c r="G300"/>
      <c r="H300"/>
      <c r="I300"/>
      <c r="J300"/>
    </row>
    <row r="301" spans="1:10" ht="12">
      <c r="A301" t="s">
        <v>4128</v>
      </c>
      <c r="B301">
        <v>276904</v>
      </c>
      <c r="C301">
        <v>0</v>
      </c>
      <c r="D301" t="s">
        <v>4129</v>
      </c>
      <c r="E301">
        <v>259121</v>
      </c>
      <c r="F301">
        <v>156088</v>
      </c>
      <c r="G301"/>
      <c r="H301"/>
      <c r="I301"/>
      <c r="J301"/>
    </row>
    <row r="302" spans="1:10" ht="12">
      <c r="A302" t="s">
        <v>4130</v>
      </c>
      <c r="B302">
        <v>276905</v>
      </c>
      <c r="C302">
        <v>0</v>
      </c>
      <c r="D302" t="s">
        <v>4131</v>
      </c>
      <c r="E302">
        <v>259122</v>
      </c>
      <c r="F302">
        <v>0</v>
      </c>
      <c r="G302"/>
      <c r="H302"/>
      <c r="I302"/>
      <c r="J302"/>
    </row>
    <row r="303" spans="1:10" ht="12">
      <c r="A303" t="s">
        <v>4132</v>
      </c>
      <c r="B303">
        <v>276906</v>
      </c>
      <c r="C303">
        <v>987</v>
      </c>
      <c r="D303" t="s">
        <v>4133</v>
      </c>
      <c r="E303">
        <v>259123</v>
      </c>
      <c r="F303">
        <v>0</v>
      </c>
      <c r="G303"/>
      <c r="H303"/>
      <c r="I303"/>
      <c r="J303"/>
    </row>
    <row r="304" spans="1:10" ht="12">
      <c r="A304" t="s">
        <v>3432</v>
      </c>
      <c r="B304">
        <v>276907</v>
      </c>
      <c r="C304">
        <v>0</v>
      </c>
      <c r="D304" t="s">
        <v>4134</v>
      </c>
      <c r="E304">
        <v>259124</v>
      </c>
      <c r="F304">
        <v>0</v>
      </c>
      <c r="G304"/>
      <c r="H304"/>
      <c r="I304"/>
      <c r="J304"/>
    </row>
    <row r="305" spans="1:10" ht="12">
      <c r="A305" t="s">
        <v>3446</v>
      </c>
      <c r="B305">
        <v>276908</v>
      </c>
      <c r="C305">
        <v>0</v>
      </c>
      <c r="D305" t="s">
        <v>4135</v>
      </c>
      <c r="E305">
        <v>259131</v>
      </c>
      <c r="F305">
        <v>0</v>
      </c>
      <c r="G305"/>
      <c r="H305"/>
      <c r="I305"/>
      <c r="J305"/>
    </row>
    <row r="306" spans="1:10" ht="12">
      <c r="A306" t="s">
        <v>2527</v>
      </c>
      <c r="B306">
        <v>276909</v>
      </c>
      <c r="C306">
        <v>97</v>
      </c>
      <c r="D306" t="s">
        <v>3009</v>
      </c>
      <c r="E306">
        <v>259132</v>
      </c>
      <c r="F306">
        <v>0</v>
      </c>
      <c r="G306"/>
      <c r="H306"/>
      <c r="I306"/>
      <c r="J306"/>
    </row>
    <row r="307" spans="1:10" ht="12">
      <c r="A307" t="s">
        <v>2534</v>
      </c>
      <c r="B307">
        <v>276910</v>
      </c>
      <c r="C307">
        <v>0</v>
      </c>
      <c r="D307" t="s">
        <v>4136</v>
      </c>
      <c r="E307">
        <v>259133</v>
      </c>
      <c r="F307">
        <v>0</v>
      </c>
      <c r="G307"/>
      <c r="H307"/>
      <c r="I307"/>
      <c r="J307"/>
    </row>
    <row r="308" spans="1:10" ht="12">
      <c r="A308" t="s">
        <v>4137</v>
      </c>
      <c r="B308">
        <v>276911</v>
      </c>
      <c r="C308">
        <v>948</v>
      </c>
      <c r="D308" t="s">
        <v>4138</v>
      </c>
      <c r="E308">
        <v>259141</v>
      </c>
      <c r="F308">
        <v>0</v>
      </c>
      <c r="G308"/>
      <c r="H308"/>
      <c r="I308"/>
      <c r="J308"/>
    </row>
    <row r="309" spans="1:10" ht="12">
      <c r="A309" t="s">
        <v>3452</v>
      </c>
      <c r="B309">
        <v>276912</v>
      </c>
      <c r="C309">
        <v>0</v>
      </c>
      <c r="D309" t="s">
        <v>4139</v>
      </c>
      <c r="E309">
        <v>259150</v>
      </c>
      <c r="F309">
        <v>0</v>
      </c>
      <c r="G309"/>
      <c r="H309"/>
      <c r="I309"/>
      <c r="J309"/>
    </row>
    <row r="310" spans="1:10" ht="12">
      <c r="A310" t="s">
        <v>4140</v>
      </c>
      <c r="B310">
        <v>276913</v>
      </c>
      <c r="C310">
        <v>0</v>
      </c>
      <c r="D310" t="s">
        <v>4141</v>
      </c>
      <c r="E310">
        <v>259151</v>
      </c>
      <c r="F310">
        <v>0</v>
      </c>
      <c r="G310"/>
      <c r="H310"/>
      <c r="I310"/>
      <c r="J310"/>
    </row>
    <row r="311" spans="1:10" ht="12">
      <c r="A311" t="s">
        <v>4142</v>
      </c>
      <c r="B311">
        <v>276914</v>
      </c>
      <c r="C311">
        <v>0</v>
      </c>
      <c r="D311" t="s">
        <v>4143</v>
      </c>
      <c r="E311">
        <v>259152</v>
      </c>
      <c r="F311">
        <v>0</v>
      </c>
      <c r="G311"/>
      <c r="H311"/>
      <c r="I311"/>
      <c r="J311"/>
    </row>
    <row r="312" spans="1:10" ht="12">
      <c r="A312" t="s">
        <v>4144</v>
      </c>
      <c r="B312">
        <v>276915</v>
      </c>
      <c r="C312">
        <v>0</v>
      </c>
      <c r="D312" t="s">
        <v>4145</v>
      </c>
      <c r="E312">
        <v>259153</v>
      </c>
      <c r="F312">
        <v>0</v>
      </c>
      <c r="G312"/>
      <c r="H312"/>
      <c r="I312"/>
      <c r="J312"/>
    </row>
    <row r="313" spans="1:10" ht="12">
      <c r="A313" t="s">
        <v>4146</v>
      </c>
      <c r="B313">
        <v>276920</v>
      </c>
      <c r="C313">
        <v>6968</v>
      </c>
      <c r="D313" t="s">
        <v>4147</v>
      </c>
      <c r="E313">
        <v>259160</v>
      </c>
      <c r="F313">
        <v>0</v>
      </c>
      <c r="G313"/>
      <c r="H313"/>
      <c r="I313"/>
      <c r="J313"/>
    </row>
    <row r="314" spans="1:10" ht="12">
      <c r="A314" t="s">
        <v>4148</v>
      </c>
      <c r="B314">
        <v>276921</v>
      </c>
      <c r="C314">
        <v>0</v>
      </c>
      <c r="D314" t="s">
        <v>4149</v>
      </c>
      <c r="E314">
        <v>259161</v>
      </c>
      <c r="F314">
        <v>0</v>
      </c>
      <c r="G314"/>
      <c r="H314"/>
      <c r="I314"/>
      <c r="J314"/>
    </row>
    <row r="315" spans="1:10" ht="12">
      <c r="A315" t="s">
        <v>4150</v>
      </c>
      <c r="B315">
        <v>276922</v>
      </c>
      <c r="C315">
        <v>0</v>
      </c>
      <c r="D315" t="s">
        <v>4151</v>
      </c>
      <c r="E315">
        <v>259162</v>
      </c>
      <c r="F315">
        <v>0</v>
      </c>
      <c r="G315"/>
      <c r="H315"/>
      <c r="I315"/>
      <c r="J315"/>
    </row>
    <row r="316" spans="1:10" ht="12">
      <c r="A316" t="s">
        <v>4152</v>
      </c>
      <c r="B316">
        <v>276923</v>
      </c>
      <c r="C316">
        <v>0</v>
      </c>
      <c r="D316" t="s">
        <v>4153</v>
      </c>
      <c r="E316">
        <v>259163</v>
      </c>
      <c r="F316">
        <v>0</v>
      </c>
      <c r="G316"/>
      <c r="H316"/>
      <c r="I316"/>
      <c r="J316"/>
    </row>
    <row r="317" spans="1:10" ht="12">
      <c r="A317" t="s">
        <v>4154</v>
      </c>
      <c r="B317">
        <v>276924</v>
      </c>
      <c r="C317">
        <v>0</v>
      </c>
      <c r="D317" t="s">
        <v>4155</v>
      </c>
      <c r="E317">
        <v>259170</v>
      </c>
      <c r="F317">
        <v>0</v>
      </c>
      <c r="G317"/>
      <c r="H317"/>
      <c r="I317"/>
      <c r="J317"/>
    </row>
    <row r="318" spans="1:10" ht="12">
      <c r="A318" t="s">
        <v>4156</v>
      </c>
      <c r="B318">
        <v>276925</v>
      </c>
      <c r="C318">
        <v>6560</v>
      </c>
      <c r="D318" t="s">
        <v>4157</v>
      </c>
      <c r="E318">
        <v>259171</v>
      </c>
      <c r="F318">
        <v>0</v>
      </c>
      <c r="G318"/>
      <c r="H318"/>
      <c r="I318"/>
      <c r="J318"/>
    </row>
    <row r="319" spans="1:10" ht="12">
      <c r="A319" t="s">
        <v>4158</v>
      </c>
      <c r="B319">
        <v>276926</v>
      </c>
      <c r="C319">
        <v>0</v>
      </c>
      <c r="D319" t="s">
        <v>4159</v>
      </c>
      <c r="E319">
        <v>259172</v>
      </c>
      <c r="F319">
        <v>0</v>
      </c>
      <c r="G319"/>
      <c r="H319"/>
      <c r="I319"/>
      <c r="J319"/>
    </row>
    <row r="320" spans="1:10" ht="12">
      <c r="A320" t="s">
        <v>4160</v>
      </c>
      <c r="B320">
        <v>276927</v>
      </c>
      <c r="C320">
        <v>408</v>
      </c>
      <c r="D320" t="s">
        <v>4161</v>
      </c>
      <c r="E320">
        <v>259173</v>
      </c>
      <c r="F320">
        <v>0</v>
      </c>
      <c r="G320"/>
      <c r="H320"/>
      <c r="I320"/>
      <c r="J320"/>
    </row>
    <row r="321" spans="1:10" ht="12">
      <c r="A321" t="s">
        <v>4162</v>
      </c>
      <c r="B321">
        <v>276931</v>
      </c>
      <c r="C321">
        <v>0</v>
      </c>
      <c r="D321" t="s">
        <v>3407</v>
      </c>
      <c r="E321">
        <v>259200</v>
      </c>
      <c r="F321">
        <v>373002</v>
      </c>
      <c r="G321"/>
      <c r="H321"/>
      <c r="I321"/>
      <c r="J321"/>
    </row>
    <row r="322" spans="1:10" ht="12">
      <c r="A322" t="s">
        <v>4163</v>
      </c>
      <c r="B322">
        <v>277000</v>
      </c>
      <c r="C322">
        <v>316394</v>
      </c>
      <c r="D322" t="s">
        <v>4164</v>
      </c>
      <c r="E322">
        <v>259201</v>
      </c>
      <c r="F322">
        <v>371562</v>
      </c>
      <c r="G322"/>
      <c r="H322"/>
      <c r="I322"/>
      <c r="J322"/>
    </row>
    <row r="323" spans="1:10" ht="12">
      <c r="A323" t="s">
        <v>3918</v>
      </c>
      <c r="B323">
        <v>277001</v>
      </c>
      <c r="C323">
        <v>0</v>
      </c>
      <c r="D323" t="s">
        <v>4165</v>
      </c>
      <c r="E323">
        <v>259202</v>
      </c>
      <c r="F323">
        <v>371562</v>
      </c>
      <c r="G323"/>
      <c r="H323"/>
      <c r="I323"/>
      <c r="J323"/>
    </row>
    <row r="324" spans="1:10" ht="12">
      <c r="A324" t="s">
        <v>4124</v>
      </c>
      <c r="B324">
        <v>277002</v>
      </c>
      <c r="C324">
        <v>0</v>
      </c>
      <c r="D324" t="s">
        <v>4166</v>
      </c>
      <c r="E324">
        <v>259203</v>
      </c>
      <c r="F324">
        <v>0</v>
      </c>
      <c r="G324"/>
      <c r="H324"/>
      <c r="I324"/>
      <c r="J324"/>
    </row>
    <row r="325" spans="1:10" ht="12">
      <c r="A325" t="s">
        <v>4126</v>
      </c>
      <c r="B325">
        <v>277003</v>
      </c>
      <c r="C325">
        <v>27228</v>
      </c>
      <c r="D325" t="s">
        <v>4167</v>
      </c>
      <c r="E325">
        <v>259211</v>
      </c>
      <c r="F325">
        <v>1440</v>
      </c>
      <c r="G325"/>
      <c r="H325"/>
      <c r="I325"/>
      <c r="J325"/>
    </row>
    <row r="326" spans="1:10" ht="12">
      <c r="A326" t="s">
        <v>4128</v>
      </c>
      <c r="B326">
        <v>277004</v>
      </c>
      <c r="C326">
        <v>0</v>
      </c>
      <c r="D326" t="s">
        <v>4168</v>
      </c>
      <c r="E326">
        <v>259221</v>
      </c>
      <c r="F326">
        <v>0</v>
      </c>
      <c r="G326"/>
      <c r="H326"/>
      <c r="I326"/>
      <c r="J326"/>
    </row>
    <row r="327" spans="1:10" ht="12">
      <c r="A327" t="s">
        <v>4130</v>
      </c>
      <c r="B327">
        <v>277005</v>
      </c>
      <c r="C327">
        <v>0</v>
      </c>
      <c r="D327" t="s">
        <v>3628</v>
      </c>
      <c r="E327">
        <v>259300</v>
      </c>
      <c r="F327">
        <v>5455</v>
      </c>
      <c r="G327"/>
      <c r="H327"/>
      <c r="I327"/>
      <c r="J327"/>
    </row>
    <row r="328" spans="1:10" ht="12">
      <c r="A328" t="s">
        <v>4169</v>
      </c>
      <c r="B328">
        <v>277006</v>
      </c>
      <c r="C328">
        <v>0</v>
      </c>
      <c r="D328" t="s">
        <v>3252</v>
      </c>
      <c r="E328">
        <v>259400</v>
      </c>
      <c r="F328">
        <v>0</v>
      </c>
      <c r="G328"/>
      <c r="H328"/>
      <c r="I328"/>
      <c r="J328"/>
    </row>
    <row r="329" spans="1:10" ht="12">
      <c r="A329" t="s">
        <v>4132</v>
      </c>
      <c r="B329">
        <v>277007</v>
      </c>
      <c r="C329">
        <v>55284</v>
      </c>
      <c r="D329" t="s">
        <v>3254</v>
      </c>
      <c r="E329">
        <v>259401</v>
      </c>
      <c r="F329">
        <v>0</v>
      </c>
      <c r="G329"/>
      <c r="H329"/>
      <c r="I329"/>
      <c r="J329"/>
    </row>
    <row r="330" spans="1:10" ht="12">
      <c r="A330" t="s">
        <v>3432</v>
      </c>
      <c r="B330">
        <v>277008</v>
      </c>
      <c r="C330">
        <v>3454</v>
      </c>
      <c r="D330" t="s">
        <v>4170</v>
      </c>
      <c r="E330">
        <v>259402</v>
      </c>
      <c r="F330">
        <v>0</v>
      </c>
      <c r="G330"/>
      <c r="H330"/>
      <c r="I330"/>
      <c r="J330"/>
    </row>
    <row r="331" spans="1:10" ht="12">
      <c r="A331" t="s">
        <v>3446</v>
      </c>
      <c r="B331">
        <v>277009</v>
      </c>
      <c r="C331">
        <v>13283</v>
      </c>
      <c r="D331" t="s">
        <v>3273</v>
      </c>
      <c r="E331">
        <v>259411</v>
      </c>
      <c r="F331">
        <v>0</v>
      </c>
      <c r="G331"/>
      <c r="H331"/>
      <c r="I331"/>
      <c r="J331"/>
    </row>
    <row r="332" spans="1:10" ht="12">
      <c r="A332" t="s">
        <v>2527</v>
      </c>
      <c r="B332">
        <v>277010</v>
      </c>
      <c r="C332">
        <v>23840</v>
      </c>
      <c r="D332" t="s">
        <v>3275</v>
      </c>
      <c r="E332">
        <v>259500</v>
      </c>
      <c r="F332">
        <v>0</v>
      </c>
      <c r="G332"/>
      <c r="H332"/>
      <c r="I332"/>
      <c r="J332"/>
    </row>
    <row r="333" spans="1:10" ht="12">
      <c r="A333" t="s">
        <v>2534</v>
      </c>
      <c r="B333">
        <v>277011</v>
      </c>
      <c r="C333">
        <v>114846</v>
      </c>
      <c r="D333" t="s">
        <v>3277</v>
      </c>
      <c r="E333">
        <v>259501</v>
      </c>
      <c r="F333">
        <v>0</v>
      </c>
      <c r="G333"/>
      <c r="H333"/>
      <c r="I333"/>
      <c r="J333"/>
    </row>
    <row r="334" spans="1:10" ht="12">
      <c r="A334" t="s">
        <v>4137</v>
      </c>
      <c r="B334">
        <v>277012</v>
      </c>
      <c r="C334">
        <v>28472</v>
      </c>
      <c r="D334" t="s">
        <v>4171</v>
      </c>
      <c r="E334">
        <v>259502</v>
      </c>
      <c r="F334">
        <v>0</v>
      </c>
      <c r="G334"/>
      <c r="H334"/>
      <c r="I334"/>
      <c r="J334"/>
    </row>
    <row r="335" spans="1:10" ht="12">
      <c r="A335" t="s">
        <v>3452</v>
      </c>
      <c r="B335">
        <v>277013</v>
      </c>
      <c r="C335">
        <v>0</v>
      </c>
      <c r="D335" t="s">
        <v>3296</v>
      </c>
      <c r="E335">
        <v>259511</v>
      </c>
      <c r="F335">
        <v>0</v>
      </c>
      <c r="G335"/>
      <c r="H335"/>
      <c r="I335"/>
      <c r="J335"/>
    </row>
    <row r="336" spans="1:10" ht="12">
      <c r="A336" t="s">
        <v>4140</v>
      </c>
      <c r="B336">
        <v>277014</v>
      </c>
      <c r="C336">
        <v>6220</v>
      </c>
      <c r="D336" t="s">
        <v>3450</v>
      </c>
      <c r="E336">
        <v>259600</v>
      </c>
      <c r="F336">
        <v>0</v>
      </c>
      <c r="G336"/>
      <c r="H336"/>
      <c r="I336"/>
      <c r="J336"/>
    </row>
    <row r="337" spans="1:10" ht="12">
      <c r="A337" t="s">
        <v>4142</v>
      </c>
      <c r="B337">
        <v>277015</v>
      </c>
      <c r="C337">
        <v>13797</v>
      </c>
      <c r="D337" t="s">
        <v>3449</v>
      </c>
      <c r="E337">
        <v>259700</v>
      </c>
      <c r="F337">
        <v>0</v>
      </c>
      <c r="G337"/>
      <c r="H337"/>
      <c r="I337"/>
      <c r="J337"/>
    </row>
    <row r="338" spans="1:10" ht="12">
      <c r="A338" t="s">
        <v>4146</v>
      </c>
      <c r="B338">
        <v>277031</v>
      </c>
      <c r="C338">
        <v>29971</v>
      </c>
      <c r="D338" t="s">
        <v>3630</v>
      </c>
      <c r="E338">
        <v>259800</v>
      </c>
      <c r="F338">
        <v>0</v>
      </c>
      <c r="G338"/>
      <c r="H338"/>
      <c r="I338"/>
      <c r="J338"/>
    </row>
    <row r="339" spans="1:10" ht="12">
      <c r="A339" t="s">
        <v>4172</v>
      </c>
      <c r="B339">
        <v>277061</v>
      </c>
      <c r="C339">
        <v>0</v>
      </c>
      <c r="D339" t="s">
        <v>3661</v>
      </c>
      <c r="E339">
        <v>259900</v>
      </c>
      <c r="F339">
        <v>0</v>
      </c>
      <c r="G339"/>
      <c r="H339"/>
      <c r="I339"/>
      <c r="J339"/>
    </row>
    <row r="340" spans="1:10" ht="12">
      <c r="A340" t="s">
        <v>4173</v>
      </c>
      <c r="B340">
        <v>277062</v>
      </c>
      <c r="C340">
        <v>0</v>
      </c>
      <c r="D340" t="s">
        <v>3634</v>
      </c>
      <c r="E340">
        <v>259901</v>
      </c>
      <c r="F340">
        <v>0</v>
      </c>
      <c r="G340"/>
      <c r="H340"/>
      <c r="I340"/>
      <c r="J340"/>
    </row>
    <row r="341" spans="1:10" ht="12">
      <c r="A341" t="s">
        <v>4174</v>
      </c>
      <c r="B341">
        <v>277063</v>
      </c>
      <c r="C341">
        <v>0</v>
      </c>
      <c r="D341" t="s">
        <v>2804</v>
      </c>
      <c r="E341">
        <v>259902</v>
      </c>
      <c r="F341">
        <v>0</v>
      </c>
      <c r="G341"/>
      <c r="H341"/>
      <c r="I341"/>
      <c r="J341"/>
    </row>
    <row r="342" spans="1:10" ht="12">
      <c r="A342" t="s">
        <v>4175</v>
      </c>
      <c r="B342">
        <v>277064</v>
      </c>
      <c r="C342">
        <v>0</v>
      </c>
      <c r="D342" t="s">
        <v>4176</v>
      </c>
      <c r="E342">
        <v>259911</v>
      </c>
      <c r="F342">
        <v>0</v>
      </c>
      <c r="G342"/>
      <c r="H342"/>
      <c r="I342"/>
      <c r="J342"/>
    </row>
    <row r="343" spans="1:10" ht="12">
      <c r="A343" t="s">
        <v>4177</v>
      </c>
      <c r="B343">
        <v>277065</v>
      </c>
      <c r="C343">
        <v>0</v>
      </c>
      <c r="D343" t="s">
        <v>3632</v>
      </c>
      <c r="E343">
        <v>260000</v>
      </c>
      <c r="F343">
        <v>0</v>
      </c>
      <c r="G343"/>
      <c r="H343"/>
      <c r="I343"/>
      <c r="J343"/>
    </row>
    <row r="344" spans="1:10" ht="12">
      <c r="A344" t="s">
        <v>4178</v>
      </c>
      <c r="B344">
        <v>277066</v>
      </c>
      <c r="C344">
        <v>0</v>
      </c>
      <c r="D344" t="s">
        <v>3634</v>
      </c>
      <c r="E344">
        <v>260001</v>
      </c>
      <c r="F344">
        <v>0</v>
      </c>
      <c r="G344"/>
      <c r="H344"/>
      <c r="I344"/>
      <c r="J344"/>
    </row>
    <row r="345" spans="1:10" ht="12">
      <c r="A345" t="s">
        <v>4179</v>
      </c>
      <c r="B345">
        <v>277067</v>
      </c>
      <c r="C345">
        <v>0</v>
      </c>
      <c r="D345" t="s">
        <v>2804</v>
      </c>
      <c r="E345">
        <v>260002</v>
      </c>
      <c r="F345">
        <v>0</v>
      </c>
      <c r="G345"/>
      <c r="H345"/>
      <c r="I345"/>
      <c r="J345"/>
    </row>
    <row r="346" spans="1:10" ht="12">
      <c r="A346" t="s">
        <v>4180</v>
      </c>
      <c r="B346">
        <v>277068</v>
      </c>
      <c r="C346">
        <v>0</v>
      </c>
      <c r="D346" t="s">
        <v>3659</v>
      </c>
      <c r="E346">
        <v>260011</v>
      </c>
      <c r="F346">
        <v>0</v>
      </c>
      <c r="G346"/>
      <c r="H346"/>
      <c r="I346"/>
      <c r="J346"/>
    </row>
    <row r="347" spans="1:10" ht="12">
      <c r="A347" t="s">
        <v>4181</v>
      </c>
      <c r="B347">
        <v>277069</v>
      </c>
      <c r="C347">
        <v>0</v>
      </c>
      <c r="D347" t="s">
        <v>3626</v>
      </c>
      <c r="E347">
        <v>260100</v>
      </c>
      <c r="F347">
        <v>0</v>
      </c>
      <c r="G347"/>
      <c r="H347"/>
      <c r="I347"/>
      <c r="J347"/>
    </row>
    <row r="348" spans="1:10" ht="12">
      <c r="A348" t="s">
        <v>4182</v>
      </c>
      <c r="B348">
        <v>277100</v>
      </c>
      <c r="C348">
        <v>29897</v>
      </c>
      <c r="D348" t="s">
        <v>3624</v>
      </c>
      <c r="E348">
        <v>260200</v>
      </c>
      <c r="F348">
        <v>0</v>
      </c>
      <c r="G348"/>
      <c r="H348"/>
      <c r="I348"/>
      <c r="J348"/>
    </row>
    <row r="349" spans="1:10" ht="12">
      <c r="A349" t="s">
        <v>2260</v>
      </c>
      <c r="B349">
        <v>277101</v>
      </c>
      <c r="C349">
        <v>0</v>
      </c>
      <c r="D349" t="s">
        <v>3685</v>
      </c>
      <c r="E349">
        <v>260300</v>
      </c>
      <c r="F349">
        <v>0</v>
      </c>
      <c r="G349"/>
      <c r="H349"/>
      <c r="I349"/>
      <c r="J349"/>
    </row>
    <row r="350" spans="1:10" ht="12">
      <c r="A350" t="s">
        <v>4183</v>
      </c>
      <c r="B350">
        <v>277102</v>
      </c>
      <c r="C350">
        <v>0</v>
      </c>
      <c r="D350" t="s">
        <v>3687</v>
      </c>
      <c r="E350">
        <v>260301</v>
      </c>
      <c r="F350">
        <v>0</v>
      </c>
      <c r="G350"/>
      <c r="H350"/>
      <c r="I350"/>
      <c r="J350"/>
    </row>
    <row r="351" spans="1:10" ht="12">
      <c r="A351" t="s">
        <v>4184</v>
      </c>
      <c r="B351">
        <v>277103</v>
      </c>
      <c r="C351">
        <v>0</v>
      </c>
      <c r="D351" t="s">
        <v>3689</v>
      </c>
      <c r="E351">
        <v>260302</v>
      </c>
      <c r="F351">
        <v>0</v>
      </c>
      <c r="G351"/>
      <c r="H351"/>
      <c r="I351"/>
      <c r="J351"/>
    </row>
    <row r="352" spans="1:10" ht="12">
      <c r="A352" t="s">
        <v>4185</v>
      </c>
      <c r="B352">
        <v>277104</v>
      </c>
      <c r="C352">
        <v>0</v>
      </c>
      <c r="D352" t="s">
        <v>3703</v>
      </c>
      <c r="E352">
        <v>260400</v>
      </c>
      <c r="F352">
        <v>0</v>
      </c>
      <c r="G352"/>
      <c r="H352"/>
      <c r="I352"/>
      <c r="J352"/>
    </row>
    <row r="353" spans="1:10" ht="12">
      <c r="A353" t="s">
        <v>4186</v>
      </c>
      <c r="B353">
        <v>277105</v>
      </c>
      <c r="C353">
        <v>0</v>
      </c>
      <c r="D353" t="s">
        <v>4187</v>
      </c>
      <c r="E353">
        <v>260500</v>
      </c>
      <c r="F353">
        <v>2479</v>
      </c>
      <c r="G353"/>
      <c r="H353"/>
      <c r="I353"/>
      <c r="J353"/>
    </row>
    <row r="354" spans="1:10" ht="12">
      <c r="A354" t="s">
        <v>4188</v>
      </c>
      <c r="B354">
        <v>277106</v>
      </c>
      <c r="C354">
        <v>0</v>
      </c>
      <c r="D354" t="s">
        <v>1895</v>
      </c>
      <c r="E354">
        <v>260501</v>
      </c>
      <c r="F354">
        <v>0</v>
      </c>
      <c r="G354"/>
      <c r="H354"/>
      <c r="I354"/>
      <c r="J354"/>
    </row>
    <row r="355" spans="1:10" ht="12">
      <c r="A355" t="s">
        <v>4189</v>
      </c>
      <c r="B355">
        <v>277107</v>
      </c>
      <c r="C355">
        <v>0</v>
      </c>
      <c r="D355" t="s">
        <v>1897</v>
      </c>
      <c r="E355">
        <v>260502</v>
      </c>
      <c r="F355">
        <v>0</v>
      </c>
      <c r="G355"/>
      <c r="H355"/>
      <c r="I355"/>
      <c r="J355"/>
    </row>
    <row r="356" spans="1:10" ht="12">
      <c r="A356" t="s">
        <v>4190</v>
      </c>
      <c r="B356">
        <v>277108</v>
      </c>
      <c r="C356">
        <v>0</v>
      </c>
      <c r="D356" t="s">
        <v>1898</v>
      </c>
      <c r="E356">
        <v>260503</v>
      </c>
      <c r="F356">
        <v>0</v>
      </c>
      <c r="G356"/>
      <c r="H356"/>
      <c r="I356"/>
      <c r="J356"/>
    </row>
    <row r="357" spans="1:10" ht="12">
      <c r="A357" t="s">
        <v>4191</v>
      </c>
      <c r="B357">
        <v>277109</v>
      </c>
      <c r="C357">
        <v>0</v>
      </c>
      <c r="D357" t="s">
        <v>1908</v>
      </c>
      <c r="E357">
        <v>260504</v>
      </c>
      <c r="F357">
        <v>2479</v>
      </c>
      <c r="G357"/>
      <c r="H357"/>
      <c r="I357"/>
      <c r="J357"/>
    </row>
    <row r="358" spans="1:10" ht="12">
      <c r="A358" t="s">
        <v>4192</v>
      </c>
      <c r="B358">
        <v>277110</v>
      </c>
      <c r="C358">
        <v>0</v>
      </c>
      <c r="D358" t="s">
        <v>1909</v>
      </c>
      <c r="E358">
        <v>260505</v>
      </c>
      <c r="F358">
        <v>0</v>
      </c>
      <c r="G358"/>
      <c r="H358"/>
      <c r="I358"/>
      <c r="J358"/>
    </row>
    <row r="359" spans="1:10" ht="12">
      <c r="A359" t="s">
        <v>4193</v>
      </c>
      <c r="B359">
        <v>277111</v>
      </c>
      <c r="C359">
        <v>0</v>
      </c>
      <c r="D359" t="s">
        <v>1920</v>
      </c>
      <c r="E359">
        <v>260506</v>
      </c>
      <c r="F359">
        <v>0</v>
      </c>
      <c r="G359"/>
      <c r="H359"/>
      <c r="I359"/>
      <c r="J359"/>
    </row>
    <row r="360" spans="1:10" ht="12">
      <c r="A360" t="s">
        <v>4194</v>
      </c>
      <c r="B360">
        <v>277112</v>
      </c>
      <c r="C360">
        <v>0</v>
      </c>
      <c r="D360" t="s">
        <v>2659</v>
      </c>
      <c r="E360">
        <v>260507</v>
      </c>
      <c r="F360">
        <v>0</v>
      </c>
      <c r="G360"/>
      <c r="H360"/>
      <c r="I360"/>
      <c r="J360"/>
    </row>
    <row r="361" spans="1:10" ht="12">
      <c r="A361" t="s">
        <v>2015</v>
      </c>
      <c r="B361">
        <v>277121</v>
      </c>
      <c r="C361">
        <v>0</v>
      </c>
      <c r="D361" t="s">
        <v>1890</v>
      </c>
      <c r="E361">
        <v>260508</v>
      </c>
      <c r="F361">
        <v>0</v>
      </c>
      <c r="G361"/>
      <c r="H361"/>
      <c r="I361"/>
      <c r="J361"/>
    </row>
    <row r="362" spans="1:10" ht="12">
      <c r="A362" t="s">
        <v>4195</v>
      </c>
      <c r="B362">
        <v>277122</v>
      </c>
      <c r="C362">
        <v>0</v>
      </c>
      <c r="D362" t="s">
        <v>1925</v>
      </c>
      <c r="E362">
        <v>260509</v>
      </c>
      <c r="F362">
        <v>0</v>
      </c>
      <c r="G362"/>
      <c r="H362"/>
      <c r="I362"/>
      <c r="J362"/>
    </row>
    <row r="363" spans="1:10" ht="12">
      <c r="A363" t="s">
        <v>4196</v>
      </c>
      <c r="B363">
        <v>277123</v>
      </c>
      <c r="C363">
        <v>0</v>
      </c>
      <c r="D363" t="s">
        <v>1927</v>
      </c>
      <c r="E363">
        <v>260510</v>
      </c>
      <c r="F363">
        <v>0</v>
      </c>
      <c r="G363"/>
      <c r="H363"/>
      <c r="I363"/>
      <c r="J363"/>
    </row>
    <row r="364" spans="1:10" ht="12">
      <c r="A364" t="s">
        <v>4197</v>
      </c>
      <c r="B364">
        <v>277124</v>
      </c>
      <c r="C364">
        <v>0</v>
      </c>
      <c r="D364" t="s">
        <v>1906</v>
      </c>
      <c r="E364">
        <v>260511</v>
      </c>
      <c r="F364">
        <v>0</v>
      </c>
      <c r="G364"/>
      <c r="H364"/>
      <c r="I364"/>
      <c r="J364"/>
    </row>
    <row r="365" spans="1:10" ht="12">
      <c r="A365" t="s">
        <v>4198</v>
      </c>
      <c r="B365">
        <v>277125</v>
      </c>
      <c r="C365">
        <v>0</v>
      </c>
      <c r="D365" t="s">
        <v>4199</v>
      </c>
      <c r="E365">
        <v>260531</v>
      </c>
      <c r="F365">
        <v>0</v>
      </c>
      <c r="G365"/>
      <c r="H365"/>
      <c r="I365"/>
      <c r="J365"/>
    </row>
    <row r="366" spans="1:10" ht="12">
      <c r="A366" t="s">
        <v>4200</v>
      </c>
      <c r="B366">
        <v>277126</v>
      </c>
      <c r="C366">
        <v>0</v>
      </c>
      <c r="D366" t="s">
        <v>4201</v>
      </c>
      <c r="E366">
        <v>260600</v>
      </c>
      <c r="F366">
        <v>0</v>
      </c>
      <c r="G366"/>
      <c r="H366"/>
      <c r="I366"/>
      <c r="J366"/>
    </row>
    <row r="367" spans="1:10" ht="12">
      <c r="A367" t="s">
        <v>4202</v>
      </c>
      <c r="B367">
        <v>277127</v>
      </c>
      <c r="C367">
        <v>0</v>
      </c>
      <c r="D367" t="s">
        <v>3663</v>
      </c>
      <c r="E367">
        <v>260700</v>
      </c>
      <c r="F367">
        <v>164119</v>
      </c>
      <c r="G367"/>
      <c r="H367"/>
      <c r="I367"/>
      <c r="J367"/>
    </row>
    <row r="368" spans="1:10" ht="12">
      <c r="A368" t="s">
        <v>4203</v>
      </c>
      <c r="B368">
        <v>277128</v>
      </c>
      <c r="C368">
        <v>0</v>
      </c>
      <c r="D368" t="s">
        <v>3665</v>
      </c>
      <c r="E368">
        <v>260701</v>
      </c>
      <c r="F368">
        <v>86359</v>
      </c>
      <c r="G368"/>
      <c r="H368"/>
      <c r="I368"/>
      <c r="J368"/>
    </row>
    <row r="369" spans="1:10" ht="12">
      <c r="A369" t="s">
        <v>4204</v>
      </c>
      <c r="B369">
        <v>277129</v>
      </c>
      <c r="C369">
        <v>0</v>
      </c>
      <c r="D369" t="s">
        <v>3667</v>
      </c>
      <c r="E369">
        <v>260702</v>
      </c>
      <c r="F369">
        <v>39622</v>
      </c>
      <c r="G369"/>
      <c r="H369"/>
      <c r="I369"/>
      <c r="J369"/>
    </row>
    <row r="370" spans="1:10" ht="12">
      <c r="A370" t="s">
        <v>4205</v>
      </c>
      <c r="B370">
        <v>277130</v>
      </c>
      <c r="C370">
        <v>0</v>
      </c>
      <c r="D370" t="s">
        <v>3669</v>
      </c>
      <c r="E370">
        <v>260703</v>
      </c>
      <c r="F370">
        <v>0</v>
      </c>
      <c r="G370"/>
      <c r="H370"/>
      <c r="I370"/>
      <c r="J370"/>
    </row>
    <row r="371" spans="1:10" ht="12">
      <c r="A371" t="s">
        <v>4206</v>
      </c>
      <c r="B371">
        <v>277131</v>
      </c>
      <c r="C371">
        <v>0</v>
      </c>
      <c r="D371" t="s">
        <v>4207</v>
      </c>
      <c r="E371">
        <v>260704</v>
      </c>
      <c r="F371">
        <v>0</v>
      </c>
      <c r="G371"/>
      <c r="H371"/>
      <c r="I371"/>
      <c r="J371"/>
    </row>
    <row r="372" spans="1:10" ht="12">
      <c r="A372" t="s">
        <v>1953</v>
      </c>
      <c r="B372">
        <v>277141</v>
      </c>
      <c r="C372">
        <v>12934</v>
      </c>
      <c r="D372" t="s">
        <v>3671</v>
      </c>
      <c r="E372">
        <v>260711</v>
      </c>
      <c r="F372">
        <v>36538</v>
      </c>
      <c r="G372"/>
      <c r="H372"/>
      <c r="I372"/>
      <c r="J372"/>
    </row>
    <row r="373" spans="1:10" ht="12">
      <c r="A373" t="s">
        <v>4208</v>
      </c>
      <c r="B373">
        <v>277142</v>
      </c>
      <c r="C373">
        <v>0</v>
      </c>
      <c r="D373" t="s">
        <v>3673</v>
      </c>
      <c r="E373">
        <v>260721</v>
      </c>
      <c r="F373">
        <v>1600</v>
      </c>
      <c r="G373"/>
      <c r="H373"/>
      <c r="I373"/>
      <c r="J373"/>
    </row>
    <row r="374" spans="1:10" ht="12">
      <c r="A374" t="s">
        <v>4209</v>
      </c>
      <c r="B374">
        <v>277143</v>
      </c>
      <c r="C374">
        <v>0</v>
      </c>
      <c r="D374" t="s">
        <v>3675</v>
      </c>
      <c r="E374">
        <v>260722</v>
      </c>
      <c r="F374">
        <v>1600</v>
      </c>
      <c r="G374"/>
      <c r="H374"/>
      <c r="I374"/>
      <c r="J374"/>
    </row>
    <row r="375" spans="1:10" ht="12">
      <c r="A375" t="s">
        <v>4210</v>
      </c>
      <c r="B375">
        <v>277144</v>
      </c>
      <c r="C375">
        <v>0</v>
      </c>
      <c r="D375" t="s">
        <v>3677</v>
      </c>
      <c r="E375">
        <v>260723</v>
      </c>
      <c r="F375">
        <v>0</v>
      </c>
      <c r="G375"/>
      <c r="H375"/>
      <c r="I375"/>
      <c r="J375"/>
    </row>
    <row r="376" spans="1:10" ht="12">
      <c r="A376" t="s">
        <v>4211</v>
      </c>
      <c r="B376">
        <v>277145</v>
      </c>
      <c r="C376">
        <v>0</v>
      </c>
      <c r="D376" t="s">
        <v>3679</v>
      </c>
      <c r="E376">
        <v>260724</v>
      </c>
      <c r="F376">
        <v>0</v>
      </c>
      <c r="G376"/>
      <c r="H376"/>
      <c r="I376"/>
      <c r="J376"/>
    </row>
    <row r="377" spans="1:10" ht="12">
      <c r="A377" t="s">
        <v>4212</v>
      </c>
      <c r="B377">
        <v>277146</v>
      </c>
      <c r="C377">
        <v>2007</v>
      </c>
      <c r="D377" t="s">
        <v>4213</v>
      </c>
      <c r="E377">
        <v>260725</v>
      </c>
      <c r="F377">
        <v>0</v>
      </c>
      <c r="G377"/>
      <c r="H377"/>
      <c r="I377"/>
      <c r="J377"/>
    </row>
    <row r="378" spans="1:10" ht="12">
      <c r="A378" t="s">
        <v>4214</v>
      </c>
      <c r="B378">
        <v>277147</v>
      </c>
      <c r="C378">
        <v>0</v>
      </c>
      <c r="D378" t="s">
        <v>4215</v>
      </c>
      <c r="E378">
        <v>260800</v>
      </c>
      <c r="F378">
        <v>1145</v>
      </c>
      <c r="G378"/>
      <c r="H378"/>
      <c r="I378"/>
      <c r="J378"/>
    </row>
    <row r="379" spans="1:10" ht="12">
      <c r="A379" t="s">
        <v>4216</v>
      </c>
      <c r="B379">
        <v>277148</v>
      </c>
      <c r="C379">
        <v>7599</v>
      </c>
      <c r="D379" t="s">
        <v>3691</v>
      </c>
      <c r="E379">
        <v>260900</v>
      </c>
      <c r="F379">
        <v>0</v>
      </c>
      <c r="G379"/>
      <c r="H379"/>
      <c r="I379"/>
      <c r="J379"/>
    </row>
    <row r="380" spans="1:10" ht="12">
      <c r="A380" t="s">
        <v>4217</v>
      </c>
      <c r="B380">
        <v>277149</v>
      </c>
      <c r="C380">
        <v>0</v>
      </c>
      <c r="D380" t="s">
        <v>2624</v>
      </c>
      <c r="E380">
        <v>260901</v>
      </c>
      <c r="F380">
        <v>0</v>
      </c>
      <c r="G380"/>
      <c r="H380"/>
      <c r="I380"/>
      <c r="J380"/>
    </row>
    <row r="381" spans="1:10" ht="12">
      <c r="A381" t="s">
        <v>4218</v>
      </c>
      <c r="B381">
        <v>277150</v>
      </c>
      <c r="C381">
        <v>0</v>
      </c>
      <c r="D381" t="s">
        <v>4219</v>
      </c>
      <c r="E381">
        <v>260902</v>
      </c>
      <c r="F381">
        <v>0</v>
      </c>
      <c r="G381"/>
      <c r="H381"/>
      <c r="I381"/>
      <c r="J381"/>
    </row>
    <row r="382" spans="1:10" ht="12">
      <c r="A382" t="s">
        <v>4220</v>
      </c>
      <c r="B382">
        <v>277151</v>
      </c>
      <c r="C382">
        <v>3328</v>
      </c>
      <c r="D382" t="s">
        <v>3701</v>
      </c>
      <c r="E382">
        <v>260911</v>
      </c>
      <c r="F382">
        <v>0</v>
      </c>
      <c r="G382"/>
      <c r="H382"/>
      <c r="I382"/>
      <c r="J382"/>
    </row>
    <row r="383" spans="1:10" ht="12">
      <c r="A383" t="s">
        <v>4221</v>
      </c>
      <c r="B383">
        <v>277161</v>
      </c>
      <c r="C383">
        <v>0</v>
      </c>
      <c r="D383" t="s">
        <v>3302</v>
      </c>
      <c r="E383">
        <v>261000</v>
      </c>
      <c r="F383">
        <v>0</v>
      </c>
      <c r="G383"/>
      <c r="H383"/>
      <c r="I383"/>
      <c r="J383"/>
    </row>
    <row r="384" spans="1:10" ht="12">
      <c r="A384" t="s">
        <v>4222</v>
      </c>
      <c r="B384">
        <v>277162</v>
      </c>
      <c r="C384">
        <v>0</v>
      </c>
      <c r="D384" t="s">
        <v>4223</v>
      </c>
      <c r="E384">
        <v>261100</v>
      </c>
      <c r="F384">
        <v>0</v>
      </c>
      <c r="G384"/>
      <c r="H384"/>
      <c r="I384"/>
      <c r="J384"/>
    </row>
    <row r="385" spans="1:10" ht="12">
      <c r="A385" t="s">
        <v>4224</v>
      </c>
      <c r="B385">
        <v>277163</v>
      </c>
      <c r="C385">
        <v>0</v>
      </c>
      <c r="D385" t="s">
        <v>3705</v>
      </c>
      <c r="E385">
        <v>261200</v>
      </c>
      <c r="F385">
        <v>259</v>
      </c>
      <c r="G385"/>
      <c r="H385"/>
      <c r="I385"/>
      <c r="J385"/>
    </row>
    <row r="386" spans="1:10" ht="12">
      <c r="A386" t="s">
        <v>4225</v>
      </c>
      <c r="B386">
        <v>277164</v>
      </c>
      <c r="C386">
        <v>0</v>
      </c>
      <c r="D386" t="s">
        <v>3707</v>
      </c>
      <c r="E386">
        <v>261201</v>
      </c>
      <c r="F386">
        <v>0</v>
      </c>
      <c r="G386"/>
      <c r="H386"/>
      <c r="I386"/>
      <c r="J386"/>
    </row>
    <row r="387" spans="1:10" ht="12">
      <c r="A387" t="s">
        <v>4226</v>
      </c>
      <c r="B387">
        <v>277165</v>
      </c>
      <c r="C387">
        <v>0</v>
      </c>
      <c r="D387" t="s">
        <v>3709</v>
      </c>
      <c r="E387">
        <v>261202</v>
      </c>
      <c r="F387">
        <v>0</v>
      </c>
      <c r="G387"/>
      <c r="H387"/>
      <c r="I387"/>
      <c r="J387"/>
    </row>
    <row r="388" spans="1:10" ht="12">
      <c r="A388" t="s">
        <v>4227</v>
      </c>
      <c r="B388">
        <v>277166</v>
      </c>
      <c r="C388">
        <v>0</v>
      </c>
      <c r="D388" t="s">
        <v>3711</v>
      </c>
      <c r="E388">
        <v>261203</v>
      </c>
      <c r="F388">
        <v>259</v>
      </c>
      <c r="G388"/>
      <c r="H388"/>
      <c r="I388"/>
      <c r="J388"/>
    </row>
    <row r="389" spans="1:10" ht="12">
      <c r="A389" t="s">
        <v>4228</v>
      </c>
      <c r="B389">
        <v>277167</v>
      </c>
      <c r="C389">
        <v>0</v>
      </c>
      <c r="D389" t="s">
        <v>3713</v>
      </c>
      <c r="E389">
        <v>261204</v>
      </c>
      <c r="F389">
        <v>0</v>
      </c>
      <c r="G389"/>
      <c r="H389"/>
      <c r="I389"/>
      <c r="J389"/>
    </row>
    <row r="390" spans="1:10" ht="12">
      <c r="A390" t="s">
        <v>4229</v>
      </c>
      <c r="B390">
        <v>277168</v>
      </c>
      <c r="C390">
        <v>0</v>
      </c>
      <c r="D390" t="s">
        <v>3715</v>
      </c>
      <c r="E390">
        <v>261205</v>
      </c>
      <c r="F390">
        <v>0</v>
      </c>
      <c r="G390"/>
      <c r="H390"/>
      <c r="I390"/>
      <c r="J390"/>
    </row>
    <row r="391" spans="1:10" ht="12">
      <c r="A391" t="s">
        <v>4230</v>
      </c>
      <c r="B391">
        <v>277170</v>
      </c>
      <c r="C391">
        <v>0</v>
      </c>
      <c r="D391" t="s">
        <v>3717</v>
      </c>
      <c r="E391">
        <v>261206</v>
      </c>
      <c r="F391">
        <v>0</v>
      </c>
      <c r="G391"/>
      <c r="H391"/>
      <c r="I391"/>
      <c r="J391"/>
    </row>
    <row r="392" spans="1:10" ht="12">
      <c r="A392" t="s">
        <v>2250</v>
      </c>
      <c r="B392">
        <v>277171</v>
      </c>
      <c r="C392">
        <v>15918</v>
      </c>
      <c r="D392" t="s">
        <v>3719</v>
      </c>
      <c r="E392">
        <v>261207</v>
      </c>
      <c r="F392">
        <v>0</v>
      </c>
      <c r="G392"/>
      <c r="H392"/>
      <c r="I392"/>
      <c r="J392"/>
    </row>
    <row r="393" spans="1:10" ht="12">
      <c r="A393" t="s">
        <v>2021</v>
      </c>
      <c r="B393">
        <v>277172</v>
      </c>
      <c r="C393">
        <v>0</v>
      </c>
      <c r="D393" t="s">
        <v>3721</v>
      </c>
      <c r="E393">
        <v>261221</v>
      </c>
      <c r="F393">
        <v>0</v>
      </c>
      <c r="G393"/>
      <c r="H393"/>
      <c r="I393"/>
      <c r="J393"/>
    </row>
    <row r="394" spans="1:10" ht="12">
      <c r="A394" t="s">
        <v>4231</v>
      </c>
      <c r="B394">
        <v>277173</v>
      </c>
      <c r="C394">
        <v>0</v>
      </c>
      <c r="D394" t="s">
        <v>3814</v>
      </c>
      <c r="E394">
        <v>261300</v>
      </c>
      <c r="F394">
        <v>0</v>
      </c>
      <c r="G394"/>
      <c r="H394"/>
      <c r="I394"/>
      <c r="J394"/>
    </row>
    <row r="395" spans="1:10" ht="12">
      <c r="A395" t="s">
        <v>4232</v>
      </c>
      <c r="B395">
        <v>277174</v>
      </c>
      <c r="C395">
        <v>1045</v>
      </c>
      <c r="D395" t="s">
        <v>4233</v>
      </c>
      <c r="E395">
        <v>261400</v>
      </c>
      <c r="F395">
        <v>0</v>
      </c>
      <c r="G395"/>
      <c r="H395"/>
      <c r="I395"/>
      <c r="J395"/>
    </row>
    <row r="396" spans="1:10" ht="12">
      <c r="A396" t="s">
        <v>4234</v>
      </c>
      <c r="B396">
        <v>277175</v>
      </c>
      <c r="C396">
        <v>0</v>
      </c>
      <c r="D396" t="s">
        <v>4219</v>
      </c>
      <c r="E396">
        <v>261401</v>
      </c>
      <c r="F396">
        <v>0</v>
      </c>
      <c r="G396"/>
      <c r="H396"/>
      <c r="I396"/>
      <c r="J396"/>
    </row>
    <row r="397" spans="1:10" ht="12">
      <c r="A397" t="s">
        <v>4142</v>
      </c>
      <c r="B397">
        <v>277181</v>
      </c>
      <c r="C397">
        <v>0</v>
      </c>
      <c r="D397" t="s">
        <v>4235</v>
      </c>
      <c r="E397">
        <v>261402</v>
      </c>
      <c r="F397">
        <v>0</v>
      </c>
      <c r="G397"/>
      <c r="H397"/>
      <c r="I397"/>
      <c r="J397"/>
    </row>
    <row r="398" spans="1:10" ht="12">
      <c r="A398" t="s">
        <v>4236</v>
      </c>
      <c r="B398">
        <v>277200</v>
      </c>
      <c r="C398">
        <v>0</v>
      </c>
      <c r="D398" t="s">
        <v>4237</v>
      </c>
      <c r="E398">
        <v>261500</v>
      </c>
      <c r="F398">
        <v>0</v>
      </c>
      <c r="G398"/>
      <c r="H398"/>
      <c r="I398"/>
      <c r="J398"/>
    </row>
    <row r="399" spans="1:10" ht="12">
      <c r="A399" t="s">
        <v>2534</v>
      </c>
      <c r="B399">
        <v>277201</v>
      </c>
      <c r="C399">
        <v>0</v>
      </c>
      <c r="D399" t="s">
        <v>3742</v>
      </c>
      <c r="E399">
        <v>261600</v>
      </c>
      <c r="F399">
        <v>0</v>
      </c>
      <c r="G399"/>
      <c r="H399"/>
      <c r="I399"/>
      <c r="J399"/>
    </row>
    <row r="400" spans="1:10" ht="12">
      <c r="A400" t="s">
        <v>4140</v>
      </c>
      <c r="B400">
        <v>277202</v>
      </c>
      <c r="C400">
        <v>0</v>
      </c>
      <c r="D400" t="s">
        <v>3743</v>
      </c>
      <c r="E400">
        <v>261601</v>
      </c>
      <c r="F400">
        <v>0</v>
      </c>
      <c r="G400"/>
      <c r="H400"/>
      <c r="I400"/>
      <c r="J400"/>
    </row>
    <row r="401" spans="1:10" ht="12">
      <c r="A401" t="s">
        <v>4146</v>
      </c>
      <c r="B401">
        <v>277231</v>
      </c>
      <c r="C401">
        <v>0</v>
      </c>
      <c r="D401" t="s">
        <v>3745</v>
      </c>
      <c r="E401">
        <v>261602</v>
      </c>
      <c r="F401">
        <v>0</v>
      </c>
      <c r="G401"/>
      <c r="H401"/>
      <c r="I401"/>
      <c r="J401"/>
    </row>
    <row r="402" spans="1:10" ht="12">
      <c r="A402" t="s">
        <v>4238</v>
      </c>
      <c r="B402">
        <v>277300</v>
      </c>
      <c r="C402">
        <v>55077</v>
      </c>
      <c r="D402" t="s">
        <v>3747</v>
      </c>
      <c r="E402">
        <v>261603</v>
      </c>
      <c r="F402">
        <v>0</v>
      </c>
      <c r="G402"/>
      <c r="H402"/>
      <c r="I402"/>
      <c r="J402"/>
    </row>
    <row r="403" spans="1:10" ht="12">
      <c r="A403" t="s">
        <v>2534</v>
      </c>
      <c r="B403">
        <v>277301</v>
      </c>
      <c r="C403">
        <v>0</v>
      </c>
      <c r="D403" t="s">
        <v>3749</v>
      </c>
      <c r="E403">
        <v>261604</v>
      </c>
      <c r="F403">
        <v>0</v>
      </c>
      <c r="G403"/>
      <c r="H403"/>
      <c r="I403"/>
      <c r="J403"/>
    </row>
    <row r="404" spans="1:10" ht="12">
      <c r="A404" t="s">
        <v>4140</v>
      </c>
      <c r="B404">
        <v>277302</v>
      </c>
      <c r="C404">
        <v>0</v>
      </c>
      <c r="D404" t="s">
        <v>3751</v>
      </c>
      <c r="E404">
        <v>261605</v>
      </c>
      <c r="F404">
        <v>0</v>
      </c>
      <c r="G404"/>
      <c r="H404"/>
      <c r="I404"/>
      <c r="J404"/>
    </row>
    <row r="405" spans="1:10" ht="12">
      <c r="A405" t="s">
        <v>3918</v>
      </c>
      <c r="B405">
        <v>277303</v>
      </c>
      <c r="C405">
        <v>0</v>
      </c>
      <c r="D405" t="s">
        <v>3753</v>
      </c>
      <c r="E405">
        <v>261611</v>
      </c>
      <c r="F405">
        <v>0</v>
      </c>
      <c r="G405"/>
      <c r="H405"/>
      <c r="I405"/>
      <c r="J405"/>
    </row>
    <row r="406" spans="1:10" ht="12">
      <c r="A406" t="s">
        <v>4124</v>
      </c>
      <c r="B406">
        <v>277304</v>
      </c>
      <c r="C406">
        <v>0</v>
      </c>
      <c r="D406" t="s">
        <v>3755</v>
      </c>
      <c r="E406">
        <v>261612</v>
      </c>
      <c r="F406">
        <v>0</v>
      </c>
      <c r="G406"/>
      <c r="H406"/>
      <c r="I406"/>
      <c r="J406"/>
    </row>
    <row r="407" spans="1:10" ht="12">
      <c r="A407" t="s">
        <v>4126</v>
      </c>
      <c r="B407">
        <v>277305</v>
      </c>
      <c r="C407">
        <v>0</v>
      </c>
      <c r="D407" t="s">
        <v>3757</v>
      </c>
      <c r="E407">
        <v>261613</v>
      </c>
      <c r="F407">
        <v>0</v>
      </c>
      <c r="G407"/>
      <c r="H407"/>
      <c r="I407"/>
      <c r="J407"/>
    </row>
    <row r="408" spans="1:10" ht="12">
      <c r="A408" t="s">
        <v>4128</v>
      </c>
      <c r="B408">
        <v>277306</v>
      </c>
      <c r="C408">
        <v>0</v>
      </c>
      <c r="D408" t="s">
        <v>3759</v>
      </c>
      <c r="E408">
        <v>261615</v>
      </c>
      <c r="F408">
        <v>0</v>
      </c>
      <c r="G408"/>
      <c r="H408"/>
      <c r="I408"/>
      <c r="J408"/>
    </row>
    <row r="409" spans="1:10" ht="12">
      <c r="A409" t="s">
        <v>4130</v>
      </c>
      <c r="B409">
        <v>277307</v>
      </c>
      <c r="C409">
        <v>0</v>
      </c>
      <c r="D409" t="s">
        <v>4239</v>
      </c>
      <c r="E409">
        <v>261621</v>
      </c>
      <c r="F409">
        <v>0</v>
      </c>
      <c r="G409"/>
      <c r="H409"/>
      <c r="I409"/>
      <c r="J409"/>
    </row>
    <row r="410" spans="1:10" ht="12">
      <c r="A410" t="s">
        <v>4132</v>
      </c>
      <c r="B410">
        <v>277308</v>
      </c>
      <c r="C410">
        <v>0</v>
      </c>
      <c r="D410" t="s">
        <v>3761</v>
      </c>
      <c r="E410">
        <v>261631</v>
      </c>
      <c r="F410">
        <v>0</v>
      </c>
      <c r="G410"/>
      <c r="H410"/>
      <c r="I410"/>
      <c r="J410"/>
    </row>
    <row r="411" spans="1:10" ht="12">
      <c r="A411" t="s">
        <v>3432</v>
      </c>
      <c r="B411">
        <v>277309</v>
      </c>
      <c r="C411">
        <v>0</v>
      </c>
      <c r="D411" t="s">
        <v>3816</v>
      </c>
      <c r="E411">
        <v>261700</v>
      </c>
      <c r="F411">
        <v>0</v>
      </c>
      <c r="G411"/>
      <c r="H411"/>
      <c r="I411"/>
      <c r="J411"/>
    </row>
    <row r="412" spans="1:10" ht="12">
      <c r="A412" t="s">
        <v>3446</v>
      </c>
      <c r="B412">
        <v>277310</v>
      </c>
      <c r="C412">
        <v>0</v>
      </c>
      <c r="D412" t="s">
        <v>3389</v>
      </c>
      <c r="E412">
        <v>261800</v>
      </c>
      <c r="F412">
        <v>0</v>
      </c>
      <c r="G412"/>
      <c r="H412"/>
      <c r="I412"/>
      <c r="J412"/>
    </row>
    <row r="413" spans="1:10" ht="12">
      <c r="A413" t="s">
        <v>2527</v>
      </c>
      <c r="B413">
        <v>277311</v>
      </c>
      <c r="C413">
        <v>0</v>
      </c>
      <c r="D413" t="s">
        <v>3791</v>
      </c>
      <c r="E413">
        <v>261900</v>
      </c>
      <c r="F413">
        <v>-86083</v>
      </c>
      <c r="G413"/>
      <c r="H413"/>
      <c r="I413"/>
      <c r="J413"/>
    </row>
    <row r="414" spans="1:10" ht="12">
      <c r="A414" t="s">
        <v>4137</v>
      </c>
      <c r="B414">
        <v>277312</v>
      </c>
      <c r="C414">
        <v>0</v>
      </c>
      <c r="D414" t="s">
        <v>1588</v>
      </c>
      <c r="E414">
        <v>261901</v>
      </c>
      <c r="F414">
        <v>0</v>
      </c>
      <c r="G414"/>
      <c r="H414"/>
      <c r="I414"/>
      <c r="J414"/>
    </row>
    <row r="415" spans="1:10" ht="12">
      <c r="A415" t="s">
        <v>3452</v>
      </c>
      <c r="B415">
        <v>277313</v>
      </c>
      <c r="C415">
        <v>0</v>
      </c>
      <c r="D415" t="s">
        <v>4240</v>
      </c>
      <c r="E415">
        <v>261902</v>
      </c>
      <c r="F415">
        <v>0</v>
      </c>
      <c r="G415"/>
      <c r="H415"/>
      <c r="I415"/>
      <c r="J415"/>
    </row>
    <row r="416" spans="1:10" ht="12">
      <c r="A416" t="s">
        <v>4146</v>
      </c>
      <c r="B416">
        <v>277331</v>
      </c>
      <c r="C416">
        <v>55077</v>
      </c>
      <c r="D416" t="s">
        <v>4241</v>
      </c>
      <c r="E416">
        <v>261903</v>
      </c>
      <c r="F416">
        <v>0</v>
      </c>
      <c r="G416"/>
      <c r="H416"/>
      <c r="I416"/>
      <c r="J416"/>
    </row>
    <row r="417" spans="1:10" ht="12">
      <c r="A417" t="s">
        <v>4242</v>
      </c>
      <c r="B417">
        <v>277400</v>
      </c>
      <c r="C417">
        <v>21744</v>
      </c>
      <c r="D417" t="s">
        <v>4243</v>
      </c>
      <c r="E417">
        <v>261904</v>
      </c>
      <c r="F417">
        <v>0</v>
      </c>
      <c r="G417"/>
      <c r="H417"/>
      <c r="I417"/>
      <c r="J417"/>
    </row>
    <row r="418" spans="1:10" ht="12">
      <c r="A418" t="s">
        <v>4128</v>
      </c>
      <c r="B418">
        <v>277401</v>
      </c>
      <c r="C418">
        <v>0</v>
      </c>
      <c r="D418" t="s">
        <v>4244</v>
      </c>
      <c r="E418">
        <v>261905</v>
      </c>
      <c r="F418">
        <v>0</v>
      </c>
      <c r="G418"/>
      <c r="H418"/>
      <c r="I418"/>
      <c r="J418"/>
    </row>
    <row r="419" spans="1:10" ht="12">
      <c r="A419" t="s">
        <v>4245</v>
      </c>
      <c r="B419">
        <v>277402</v>
      </c>
      <c r="C419">
        <v>0</v>
      </c>
      <c r="D419" t="s">
        <v>4246</v>
      </c>
      <c r="E419">
        <v>261906</v>
      </c>
      <c r="F419">
        <v>0</v>
      </c>
      <c r="G419"/>
      <c r="H419"/>
      <c r="I419"/>
      <c r="J419"/>
    </row>
    <row r="420" spans="1:10" ht="12">
      <c r="A420" t="s">
        <v>4247</v>
      </c>
      <c r="B420">
        <v>277403</v>
      </c>
      <c r="C420">
        <v>0</v>
      </c>
      <c r="D420" t="s">
        <v>4248</v>
      </c>
      <c r="E420">
        <v>261907</v>
      </c>
      <c r="F420">
        <v>0</v>
      </c>
      <c r="G420"/>
      <c r="H420"/>
      <c r="I420"/>
      <c r="J420"/>
    </row>
    <row r="421" spans="1:10" ht="12">
      <c r="A421" t="s">
        <v>4249</v>
      </c>
      <c r="B421">
        <v>277410</v>
      </c>
      <c r="C421">
        <v>0</v>
      </c>
      <c r="D421" t="s">
        <v>4250</v>
      </c>
      <c r="E421">
        <v>261908</v>
      </c>
      <c r="F421">
        <v>0</v>
      </c>
      <c r="G421"/>
      <c r="H421"/>
      <c r="I421"/>
      <c r="J421"/>
    </row>
    <row r="422" spans="1:10" ht="12">
      <c r="A422" t="s">
        <v>2525</v>
      </c>
      <c r="B422">
        <v>277411</v>
      </c>
      <c r="C422">
        <v>0</v>
      </c>
      <c r="D422" t="s">
        <v>3806</v>
      </c>
      <c r="E422">
        <v>261909</v>
      </c>
      <c r="F422">
        <v>0</v>
      </c>
      <c r="G422"/>
      <c r="H422"/>
      <c r="I422"/>
      <c r="J422"/>
    </row>
    <row r="423" spans="1:10" ht="12">
      <c r="A423" t="s">
        <v>4251</v>
      </c>
      <c r="B423">
        <v>277412</v>
      </c>
      <c r="C423">
        <v>0</v>
      </c>
      <c r="D423" t="s">
        <v>4252</v>
      </c>
      <c r="E423">
        <v>261910</v>
      </c>
      <c r="F423">
        <v>0</v>
      </c>
      <c r="G423"/>
      <c r="H423"/>
      <c r="I423"/>
      <c r="J423"/>
    </row>
    <row r="424" spans="1:10" ht="12">
      <c r="A424" t="s">
        <v>4253</v>
      </c>
      <c r="B424">
        <v>277413</v>
      </c>
      <c r="C424">
        <v>0</v>
      </c>
      <c r="D424" t="s">
        <v>3808</v>
      </c>
      <c r="E424">
        <v>261931</v>
      </c>
      <c r="F424">
        <v>-86083</v>
      </c>
      <c r="G424"/>
      <c r="H424"/>
      <c r="I424"/>
      <c r="J424"/>
    </row>
    <row r="425" spans="1:10" ht="12">
      <c r="A425" t="s">
        <v>4254</v>
      </c>
      <c r="B425">
        <v>277420</v>
      </c>
      <c r="C425">
        <v>0</v>
      </c>
      <c r="D425" t="s">
        <v>4255</v>
      </c>
      <c r="E425">
        <v>261961</v>
      </c>
      <c r="F425">
        <v>0</v>
      </c>
      <c r="G425"/>
      <c r="H425"/>
      <c r="I425"/>
      <c r="J425"/>
    </row>
    <row r="426" spans="1:10" ht="12">
      <c r="A426" t="s">
        <v>4140</v>
      </c>
      <c r="B426">
        <v>277421</v>
      </c>
      <c r="C426">
        <v>0</v>
      </c>
      <c r="D426" t="s">
        <v>4256</v>
      </c>
      <c r="E426">
        <v>261962</v>
      </c>
      <c r="F426">
        <v>0</v>
      </c>
      <c r="G426"/>
      <c r="H426"/>
      <c r="I426"/>
      <c r="J426"/>
    </row>
    <row r="427" spans="1:10" ht="12">
      <c r="A427" t="s">
        <v>4146</v>
      </c>
      <c r="B427">
        <v>277431</v>
      </c>
      <c r="C427">
        <v>21744</v>
      </c>
      <c r="D427" t="s">
        <v>3818</v>
      </c>
      <c r="E427">
        <v>262400</v>
      </c>
      <c r="F427">
        <v>0</v>
      </c>
      <c r="G427"/>
      <c r="H427"/>
      <c r="I427"/>
      <c r="J427"/>
    </row>
    <row r="428" spans="1:10" ht="12">
      <c r="A428" t="s">
        <v>4257</v>
      </c>
      <c r="B428">
        <v>277432</v>
      </c>
      <c r="C428">
        <v>0</v>
      </c>
      <c r="D428" t="s">
        <v>3819</v>
      </c>
      <c r="E428">
        <v>262500</v>
      </c>
      <c r="F428">
        <v>0</v>
      </c>
      <c r="G428"/>
      <c r="H428"/>
      <c r="I428"/>
      <c r="J428"/>
    </row>
    <row r="429" spans="1:10" ht="12">
      <c r="A429" t="s">
        <v>4148</v>
      </c>
      <c r="B429">
        <v>277433</v>
      </c>
      <c r="C429">
        <v>0</v>
      </c>
      <c r="D429" t="s">
        <v>3821</v>
      </c>
      <c r="E429">
        <v>262600</v>
      </c>
      <c r="F429">
        <v>0</v>
      </c>
      <c r="G429"/>
      <c r="H429"/>
      <c r="I429"/>
      <c r="J429"/>
    </row>
    <row r="430" spans="1:10" ht="12">
      <c r="A430" t="s">
        <v>4162</v>
      </c>
      <c r="B430">
        <v>277440</v>
      </c>
      <c r="C430">
        <v>21744</v>
      </c>
      <c r="D430" t="s">
        <v>3823</v>
      </c>
      <c r="E430">
        <v>262700</v>
      </c>
      <c r="F430">
        <v>0</v>
      </c>
      <c r="G430"/>
      <c r="H430"/>
      <c r="I430"/>
      <c r="J430"/>
    </row>
    <row r="431" spans="1:10" ht="12">
      <c r="A431" t="s">
        <v>4258</v>
      </c>
      <c r="B431">
        <v>277500</v>
      </c>
      <c r="C431">
        <v>242761</v>
      </c>
      <c r="D431" t="s">
        <v>4259</v>
      </c>
      <c r="E431">
        <v>267100</v>
      </c>
      <c r="F431">
        <v>0</v>
      </c>
      <c r="G431"/>
      <c r="H431"/>
      <c r="I431"/>
      <c r="J431"/>
    </row>
    <row r="432" spans="1:10" ht="12">
      <c r="A432" t="s">
        <v>3918</v>
      </c>
      <c r="B432">
        <v>277501</v>
      </c>
      <c r="C432">
        <v>0</v>
      </c>
      <c r="D432" t="s">
        <v>3370</v>
      </c>
      <c r="E432">
        <v>267200</v>
      </c>
      <c r="F432">
        <v>0</v>
      </c>
      <c r="G432"/>
      <c r="H432"/>
      <c r="I432"/>
      <c r="J432"/>
    </row>
    <row r="433" spans="1:10" ht="12">
      <c r="A433" t="s">
        <v>4124</v>
      </c>
      <c r="B433">
        <v>277502</v>
      </c>
      <c r="C433">
        <v>0</v>
      </c>
      <c r="D433" t="s">
        <v>3371</v>
      </c>
      <c r="E433">
        <v>267201</v>
      </c>
      <c r="F433">
        <v>0</v>
      </c>
      <c r="G433"/>
      <c r="H433"/>
      <c r="I433"/>
      <c r="J433"/>
    </row>
    <row r="434" spans="1:10" ht="12">
      <c r="A434" t="s">
        <v>4126</v>
      </c>
      <c r="B434">
        <v>277503</v>
      </c>
      <c r="C434">
        <v>18635</v>
      </c>
      <c r="D434" t="s">
        <v>4260</v>
      </c>
      <c r="E434">
        <v>267202</v>
      </c>
      <c r="F434">
        <v>0</v>
      </c>
      <c r="G434"/>
      <c r="H434"/>
      <c r="I434"/>
      <c r="J434"/>
    </row>
    <row r="435" spans="1:10" ht="12">
      <c r="A435" t="s">
        <v>4130</v>
      </c>
      <c r="B435">
        <v>277504</v>
      </c>
      <c r="C435">
        <v>0</v>
      </c>
      <c r="D435" t="s">
        <v>3387</v>
      </c>
      <c r="E435">
        <v>267211</v>
      </c>
      <c r="F435">
        <v>0</v>
      </c>
      <c r="G435"/>
      <c r="H435"/>
      <c r="I435"/>
      <c r="J435"/>
    </row>
    <row r="436" spans="1:10" ht="12">
      <c r="A436" t="s">
        <v>4132</v>
      </c>
      <c r="B436">
        <v>277505</v>
      </c>
      <c r="C436">
        <v>82657</v>
      </c>
      <c r="D436" t="s">
        <v>3425</v>
      </c>
      <c r="E436">
        <v>267300</v>
      </c>
      <c r="F436">
        <v>0</v>
      </c>
      <c r="G436"/>
      <c r="H436"/>
      <c r="I436"/>
      <c r="J436"/>
    </row>
    <row r="437" spans="1:10" ht="12">
      <c r="A437" t="s">
        <v>3432</v>
      </c>
      <c r="B437">
        <v>277506</v>
      </c>
      <c r="C437">
        <v>501</v>
      </c>
      <c r="D437" t="s">
        <v>3427</v>
      </c>
      <c r="E437">
        <v>267301</v>
      </c>
      <c r="F437">
        <v>0</v>
      </c>
      <c r="G437"/>
      <c r="H437"/>
      <c r="I437"/>
      <c r="J437"/>
    </row>
    <row r="438" spans="1:10" ht="12">
      <c r="A438" t="s">
        <v>3446</v>
      </c>
      <c r="B438">
        <v>277507</v>
      </c>
      <c r="C438">
        <v>484</v>
      </c>
      <c r="D438" t="s">
        <v>4261</v>
      </c>
      <c r="E438">
        <v>267302</v>
      </c>
      <c r="F438">
        <v>0</v>
      </c>
      <c r="G438"/>
      <c r="H438"/>
      <c r="I438"/>
      <c r="J438"/>
    </row>
    <row r="439" spans="1:10" ht="12">
      <c r="A439" t="s">
        <v>2527</v>
      </c>
      <c r="B439">
        <v>277508</v>
      </c>
      <c r="C439">
        <v>0</v>
      </c>
      <c r="D439" t="s">
        <v>3447</v>
      </c>
      <c r="E439">
        <v>267311</v>
      </c>
      <c r="F439">
        <v>0</v>
      </c>
      <c r="G439"/>
      <c r="H439"/>
      <c r="I439"/>
      <c r="J439"/>
    </row>
    <row r="440" spans="1:10" ht="12">
      <c r="A440" t="s">
        <v>2534</v>
      </c>
      <c r="B440">
        <v>277509</v>
      </c>
      <c r="C440">
        <v>137215</v>
      </c>
      <c r="D440" t="s">
        <v>3829</v>
      </c>
      <c r="E440">
        <v>262000</v>
      </c>
      <c r="F440">
        <v>0</v>
      </c>
      <c r="G440"/>
      <c r="H440"/>
      <c r="I440"/>
      <c r="J440"/>
    </row>
    <row r="441" spans="1:10" ht="12">
      <c r="A441" t="s">
        <v>4137</v>
      </c>
      <c r="B441">
        <v>277510</v>
      </c>
      <c r="C441">
        <v>1936</v>
      </c>
      <c r="D441" t="s">
        <v>3831</v>
      </c>
      <c r="E441">
        <v>262100</v>
      </c>
      <c r="F441">
        <v>0</v>
      </c>
      <c r="G441"/>
      <c r="H441"/>
      <c r="I441"/>
      <c r="J441"/>
    </row>
    <row r="442" spans="1:10" ht="12">
      <c r="A442" t="s">
        <v>3452</v>
      </c>
      <c r="B442">
        <v>277511</v>
      </c>
      <c r="C442">
        <v>0</v>
      </c>
      <c r="D442" t="s">
        <v>3833</v>
      </c>
      <c r="E442">
        <v>262200</v>
      </c>
      <c r="F442">
        <v>0</v>
      </c>
      <c r="G442"/>
      <c r="H442"/>
      <c r="I442"/>
      <c r="J442"/>
    </row>
    <row r="443" spans="1:10" ht="12">
      <c r="A443" t="s">
        <v>4140</v>
      </c>
      <c r="B443">
        <v>277512</v>
      </c>
      <c r="C443">
        <v>0</v>
      </c>
      <c r="D443" t="s">
        <v>3835</v>
      </c>
      <c r="E443">
        <v>262300</v>
      </c>
      <c r="F443">
        <v>0</v>
      </c>
      <c r="G443"/>
      <c r="H443"/>
      <c r="I443"/>
      <c r="J443"/>
    </row>
    <row r="444" spans="1:10" ht="12">
      <c r="A444" t="s">
        <v>4142</v>
      </c>
      <c r="B444">
        <v>277513</v>
      </c>
      <c r="C444">
        <v>0</v>
      </c>
      <c r="D444" t="s">
        <v>3837</v>
      </c>
      <c r="E444">
        <v>262900</v>
      </c>
      <c r="F444">
        <v>0</v>
      </c>
      <c r="G444"/>
      <c r="H444"/>
      <c r="I444"/>
      <c r="J444"/>
    </row>
    <row r="445" spans="1:10" ht="12">
      <c r="A445" t="s">
        <v>4146</v>
      </c>
      <c r="B445">
        <v>277541</v>
      </c>
      <c r="C445">
        <v>1333</v>
      </c>
      <c r="D445" t="s">
        <v>4262</v>
      </c>
      <c r="E445">
        <v>262901</v>
      </c>
      <c r="F445">
        <v>0</v>
      </c>
      <c r="G445"/>
      <c r="H445"/>
      <c r="I445"/>
      <c r="J445"/>
    </row>
    <row r="446" spans="1:10" ht="12">
      <c r="A446" t="s">
        <v>4263</v>
      </c>
      <c r="B446">
        <v>277600</v>
      </c>
      <c r="C446">
        <v>15338</v>
      </c>
      <c r="D446" t="s">
        <v>4264</v>
      </c>
      <c r="E446">
        <v>262961</v>
      </c>
      <c r="F446">
        <v>0</v>
      </c>
      <c r="G446"/>
      <c r="H446"/>
      <c r="I446"/>
      <c r="J446"/>
    </row>
    <row r="447" spans="1:10" ht="12">
      <c r="A447" t="s">
        <v>4140</v>
      </c>
      <c r="B447">
        <v>277601</v>
      </c>
      <c r="C447">
        <v>0</v>
      </c>
      <c r="D447" t="s">
        <v>4265</v>
      </c>
      <c r="E447">
        <v>262962</v>
      </c>
      <c r="F447">
        <v>0</v>
      </c>
      <c r="G447"/>
      <c r="H447"/>
      <c r="I447"/>
      <c r="J447"/>
    </row>
    <row r="448" spans="1:10" ht="12">
      <c r="A448" t="s">
        <v>4266</v>
      </c>
      <c r="B448">
        <v>277602</v>
      </c>
      <c r="C448">
        <v>9891</v>
      </c>
      <c r="D448" t="s">
        <v>4267</v>
      </c>
      <c r="E448">
        <v>262963</v>
      </c>
      <c r="F448">
        <v>0</v>
      </c>
      <c r="G448"/>
      <c r="H448"/>
      <c r="I448"/>
      <c r="J448"/>
    </row>
    <row r="449" spans="1:10" ht="12">
      <c r="A449" t="s">
        <v>4268</v>
      </c>
      <c r="B449">
        <v>277603</v>
      </c>
      <c r="C449">
        <v>0</v>
      </c>
      <c r="D449" t="s">
        <v>4269</v>
      </c>
      <c r="E449">
        <v>262964</v>
      </c>
      <c r="F449">
        <v>0</v>
      </c>
      <c r="G449"/>
      <c r="H449"/>
      <c r="I449"/>
      <c r="J449"/>
    </row>
    <row r="450" spans="1:10" ht="12">
      <c r="A450" t="s">
        <v>3443</v>
      </c>
      <c r="B450">
        <v>277604</v>
      </c>
      <c r="C450">
        <v>3986</v>
      </c>
      <c r="D450" t="s">
        <v>3825</v>
      </c>
      <c r="E450">
        <v>262800</v>
      </c>
      <c r="F450">
        <v>0</v>
      </c>
      <c r="G450"/>
      <c r="H450"/>
      <c r="I450"/>
      <c r="J450"/>
    </row>
    <row r="451" spans="1:10" ht="12">
      <c r="A451" t="s">
        <v>1697</v>
      </c>
      <c r="B451">
        <v>277605</v>
      </c>
      <c r="C451">
        <v>1461</v>
      </c>
      <c r="D451" t="s">
        <v>3827</v>
      </c>
      <c r="E451">
        <v>262801</v>
      </c>
      <c r="F451">
        <v>0</v>
      </c>
      <c r="G451"/>
      <c r="H451"/>
      <c r="I451"/>
      <c r="J451"/>
    </row>
    <row r="452" spans="1:10" ht="12">
      <c r="A452" t="s">
        <v>4146</v>
      </c>
      <c r="B452">
        <v>277641</v>
      </c>
      <c r="C452">
        <v>0</v>
      </c>
      <c r="D452" t="s">
        <v>4270</v>
      </c>
      <c r="E452">
        <v>263000</v>
      </c>
      <c r="F452">
        <v>0</v>
      </c>
      <c r="G452"/>
      <c r="H452"/>
      <c r="I452"/>
      <c r="J452"/>
    </row>
    <row r="453" spans="1:10" ht="12">
      <c r="A453" t="s">
        <v>4271</v>
      </c>
      <c r="B453">
        <v>277900</v>
      </c>
      <c r="C453">
        <v>6710</v>
      </c>
      <c r="D453" t="s">
        <v>4272</v>
      </c>
      <c r="E453">
        <v>263600</v>
      </c>
      <c r="F453">
        <v>0</v>
      </c>
      <c r="G453"/>
      <c r="H453"/>
      <c r="I453"/>
      <c r="J453"/>
    </row>
    <row r="454" spans="1:10" ht="12">
      <c r="A454" t="s">
        <v>4273</v>
      </c>
      <c r="B454">
        <v>277901</v>
      </c>
      <c r="C454">
        <v>0</v>
      </c>
      <c r="D454" t="s">
        <v>1939</v>
      </c>
      <c r="E454">
        <v>263601</v>
      </c>
      <c r="F454">
        <v>0</v>
      </c>
      <c r="G454"/>
      <c r="H454"/>
      <c r="I454"/>
      <c r="J454"/>
    </row>
    <row r="455" spans="1:10" ht="12">
      <c r="A455" t="s">
        <v>4274</v>
      </c>
      <c r="B455">
        <v>277902</v>
      </c>
      <c r="C455">
        <v>0</v>
      </c>
      <c r="D455" t="s">
        <v>1890</v>
      </c>
      <c r="E455">
        <v>263602</v>
      </c>
      <c r="F455">
        <v>0</v>
      </c>
      <c r="G455"/>
      <c r="H455"/>
      <c r="I455"/>
      <c r="J455"/>
    </row>
    <row r="456" spans="1:10" ht="12">
      <c r="A456" t="s">
        <v>4275</v>
      </c>
      <c r="B456">
        <v>277910</v>
      </c>
      <c r="C456">
        <v>0</v>
      </c>
      <c r="D456" t="s">
        <v>1924</v>
      </c>
      <c r="E456">
        <v>263603</v>
      </c>
      <c r="F456">
        <v>0</v>
      </c>
      <c r="G456"/>
      <c r="H456"/>
      <c r="I456"/>
      <c r="J456"/>
    </row>
    <row r="457" spans="1:10" ht="12">
      <c r="A457" t="s">
        <v>4276</v>
      </c>
      <c r="B457">
        <v>277921</v>
      </c>
      <c r="C457">
        <v>6710</v>
      </c>
      <c r="D457" t="s">
        <v>1925</v>
      </c>
      <c r="E457">
        <v>263604</v>
      </c>
      <c r="F457">
        <v>0</v>
      </c>
      <c r="G457"/>
      <c r="H457"/>
      <c r="I457"/>
      <c r="J457"/>
    </row>
    <row r="458" spans="1:10" ht="12">
      <c r="A458" t="s">
        <v>4277</v>
      </c>
      <c r="B458">
        <v>277922</v>
      </c>
      <c r="C458">
        <v>0</v>
      </c>
      <c r="D458" t="s">
        <v>2661</v>
      </c>
      <c r="E458">
        <v>263605</v>
      </c>
      <c r="F458">
        <v>0</v>
      </c>
      <c r="G458"/>
      <c r="H458"/>
      <c r="I458"/>
      <c r="J458"/>
    </row>
    <row r="459" spans="1:10" ht="12">
      <c r="A459" t="s">
        <v>4278</v>
      </c>
      <c r="B459">
        <v>277923</v>
      </c>
      <c r="C459">
        <v>0</v>
      </c>
      <c r="D459" t="s">
        <v>2004</v>
      </c>
      <c r="E459">
        <v>263606</v>
      </c>
      <c r="F459">
        <v>0</v>
      </c>
      <c r="G459"/>
      <c r="H459"/>
      <c r="I459"/>
      <c r="J459"/>
    </row>
    <row r="460" spans="1:10" ht="12">
      <c r="A460" t="s">
        <v>4279</v>
      </c>
      <c r="B460">
        <v>277924</v>
      </c>
      <c r="C460">
        <v>0</v>
      </c>
      <c r="D460" t="s">
        <v>2003</v>
      </c>
      <c r="E460">
        <v>263607</v>
      </c>
      <c r="F460">
        <v>0</v>
      </c>
      <c r="G460"/>
      <c r="H460"/>
      <c r="I460"/>
      <c r="J460"/>
    </row>
    <row r="461" spans="1:10" ht="12">
      <c r="A461" t="s">
        <v>4280</v>
      </c>
      <c r="B461">
        <v>277930</v>
      </c>
      <c r="C461">
        <v>6710</v>
      </c>
      <c r="D461" t="s">
        <v>2001</v>
      </c>
      <c r="E461">
        <v>263608</v>
      </c>
      <c r="F461">
        <v>0</v>
      </c>
      <c r="G461"/>
      <c r="H461"/>
      <c r="I461"/>
      <c r="J461"/>
    </row>
    <row r="462" spans="1:10" ht="12">
      <c r="A462" t="s">
        <v>4281</v>
      </c>
      <c r="B462">
        <v>277941</v>
      </c>
      <c r="C462">
        <v>0</v>
      </c>
      <c r="D462" t="s">
        <v>4282</v>
      </c>
      <c r="E462">
        <v>263609</v>
      </c>
      <c r="F462">
        <v>0</v>
      </c>
      <c r="G462"/>
      <c r="H462"/>
      <c r="I462"/>
      <c r="J462"/>
    </row>
    <row r="463" spans="1:10" ht="12">
      <c r="A463" t="s">
        <v>4283</v>
      </c>
      <c r="B463">
        <v>277942</v>
      </c>
      <c r="C463">
        <v>0</v>
      </c>
      <c r="D463" t="s">
        <v>4284</v>
      </c>
      <c r="E463">
        <v>263610</v>
      </c>
      <c r="F463">
        <v>0</v>
      </c>
      <c r="G463"/>
      <c r="H463"/>
      <c r="I463"/>
      <c r="J463"/>
    </row>
    <row r="464" spans="1:10" ht="12">
      <c r="A464" t="s">
        <v>4285</v>
      </c>
      <c r="B464">
        <v>277943</v>
      </c>
      <c r="C464">
        <v>0</v>
      </c>
      <c r="D464" t="s">
        <v>4286</v>
      </c>
      <c r="E464">
        <v>263611</v>
      </c>
      <c r="F464">
        <v>0</v>
      </c>
      <c r="G464"/>
      <c r="H464"/>
      <c r="I464"/>
      <c r="J464"/>
    </row>
    <row r="465" spans="1:10" ht="12">
      <c r="A465" t="s">
        <v>4287</v>
      </c>
      <c r="B465">
        <v>277944</v>
      </c>
      <c r="C465">
        <v>0</v>
      </c>
      <c r="D465" t="s">
        <v>4288</v>
      </c>
      <c r="E465">
        <v>263631</v>
      </c>
      <c r="F465">
        <v>0</v>
      </c>
      <c r="G465"/>
      <c r="H465"/>
      <c r="I465"/>
      <c r="J465"/>
    </row>
    <row r="466" spans="1:10" ht="12">
      <c r="A466" t="s">
        <v>4289</v>
      </c>
      <c r="B466">
        <v>277951</v>
      </c>
      <c r="C466">
        <v>0</v>
      </c>
      <c r="D466" t="s">
        <v>3470</v>
      </c>
      <c r="E466">
        <v>264000</v>
      </c>
      <c r="F466">
        <v>1980574</v>
      </c>
      <c r="G466"/>
      <c r="H466"/>
      <c r="I466"/>
      <c r="J466"/>
    </row>
    <row r="467" spans="1:10" ht="12">
      <c r="A467" t="s">
        <v>4290</v>
      </c>
      <c r="B467">
        <v>277961</v>
      </c>
      <c r="C467">
        <v>0</v>
      </c>
      <c r="D467" t="s">
        <v>4291</v>
      </c>
      <c r="E467">
        <v>264100</v>
      </c>
      <c r="F467">
        <v>1914211</v>
      </c>
      <c r="G467"/>
      <c r="H467"/>
      <c r="I467"/>
      <c r="J467"/>
    </row>
    <row r="468" spans="1:10" ht="12">
      <c r="A468" t="s">
        <v>4292</v>
      </c>
      <c r="B468">
        <v>277971</v>
      </c>
      <c r="C468">
        <v>0</v>
      </c>
      <c r="D468" t="s">
        <v>2641</v>
      </c>
      <c r="E468">
        <v>264101</v>
      </c>
      <c r="F468">
        <v>0</v>
      </c>
      <c r="G468"/>
      <c r="H468"/>
      <c r="I468"/>
      <c r="J468"/>
    </row>
    <row r="469" spans="1:10" ht="12">
      <c r="A469" t="s">
        <v>4293</v>
      </c>
      <c r="B469">
        <v>277972</v>
      </c>
      <c r="C469">
        <v>0</v>
      </c>
      <c r="D469" t="s">
        <v>1890</v>
      </c>
      <c r="E469">
        <v>264102</v>
      </c>
      <c r="F469">
        <v>1463200</v>
      </c>
      <c r="G469"/>
      <c r="H469"/>
      <c r="I469"/>
      <c r="J469"/>
    </row>
    <row r="470" spans="1:10" ht="12">
      <c r="A470" t="s">
        <v>4294</v>
      </c>
      <c r="B470">
        <v>277973</v>
      </c>
      <c r="C470">
        <v>0</v>
      </c>
      <c r="D470" t="s">
        <v>2659</v>
      </c>
      <c r="E470">
        <v>264103</v>
      </c>
      <c r="F470">
        <v>0</v>
      </c>
      <c r="G470"/>
      <c r="H470"/>
      <c r="I470"/>
      <c r="J470"/>
    </row>
    <row r="471" spans="1:10" ht="12">
      <c r="A471" t="s">
        <v>4295</v>
      </c>
      <c r="B471">
        <v>277974</v>
      </c>
      <c r="C471">
        <v>0</v>
      </c>
      <c r="D471" t="s">
        <v>1925</v>
      </c>
      <c r="E471">
        <v>264104</v>
      </c>
      <c r="F471">
        <v>451011</v>
      </c>
      <c r="G471"/>
      <c r="H471"/>
      <c r="I471"/>
      <c r="J471"/>
    </row>
    <row r="472" spans="1:10" ht="12">
      <c r="A472" t="s">
        <v>4296</v>
      </c>
      <c r="B472">
        <v>277975</v>
      </c>
      <c r="C472">
        <v>0</v>
      </c>
      <c r="D472" t="s">
        <v>1927</v>
      </c>
      <c r="E472">
        <v>264105</v>
      </c>
      <c r="F472">
        <v>0</v>
      </c>
      <c r="G472"/>
      <c r="H472"/>
      <c r="I472"/>
      <c r="J472"/>
    </row>
    <row r="473" spans="1:10" ht="12">
      <c r="A473" t="s">
        <v>4297</v>
      </c>
      <c r="B473">
        <v>277976</v>
      </c>
      <c r="C473">
        <v>0</v>
      </c>
      <c r="D473" t="s">
        <v>4298</v>
      </c>
      <c r="E473">
        <v>264121</v>
      </c>
      <c r="F473">
        <v>0</v>
      </c>
      <c r="G473"/>
      <c r="H473"/>
      <c r="I473"/>
      <c r="J473"/>
    </row>
    <row r="474" spans="1:10" ht="12">
      <c r="A474" t="s">
        <v>4299</v>
      </c>
      <c r="B474">
        <v>277977</v>
      </c>
      <c r="C474">
        <v>0</v>
      </c>
      <c r="D474" t="s">
        <v>4300</v>
      </c>
      <c r="E474">
        <v>264200</v>
      </c>
      <c r="F474">
        <v>0</v>
      </c>
      <c r="G474"/>
      <c r="H474"/>
      <c r="I474"/>
      <c r="J474"/>
    </row>
    <row r="475" spans="1:10" ht="12">
      <c r="A475" t="s">
        <v>4301</v>
      </c>
      <c r="B475">
        <v>277978</v>
      </c>
      <c r="C475">
        <v>0</v>
      </c>
      <c r="D475" t="s">
        <v>3474</v>
      </c>
      <c r="E475">
        <v>264300</v>
      </c>
      <c r="F475">
        <v>66363</v>
      </c>
      <c r="G475"/>
      <c r="H475"/>
      <c r="I475"/>
      <c r="J475"/>
    </row>
    <row r="476" spans="1:10" ht="12">
      <c r="A476" t="s">
        <v>4302</v>
      </c>
      <c r="B476">
        <v>278100</v>
      </c>
      <c r="C476">
        <v>0</v>
      </c>
      <c r="D476" t="s">
        <v>3476</v>
      </c>
      <c r="E476">
        <v>264900</v>
      </c>
      <c r="F476">
        <v>0</v>
      </c>
      <c r="G476"/>
      <c r="H476"/>
      <c r="I476"/>
      <c r="J476"/>
    </row>
    <row r="477" spans="1:10" ht="12">
      <c r="A477" t="s">
        <v>3454</v>
      </c>
      <c r="B477">
        <v>277700</v>
      </c>
      <c r="C477">
        <v>0</v>
      </c>
      <c r="D477" t="s">
        <v>3466</v>
      </c>
      <c r="E477">
        <v>265000</v>
      </c>
      <c r="F477">
        <v>6633</v>
      </c>
      <c r="G477"/>
      <c r="H477"/>
      <c r="I477"/>
      <c r="J477"/>
    </row>
    <row r="478" spans="1:10" ht="12">
      <c r="A478" t="s">
        <v>3369</v>
      </c>
      <c r="B478">
        <v>278000</v>
      </c>
      <c r="C478">
        <v>489774</v>
      </c>
      <c r="D478" t="s">
        <v>4303</v>
      </c>
      <c r="E478">
        <v>265100</v>
      </c>
      <c r="F478">
        <v>6633</v>
      </c>
      <c r="G478"/>
      <c r="H478"/>
      <c r="I478"/>
      <c r="J478"/>
    </row>
    <row r="479" spans="1:10" ht="12">
      <c r="A479" t="s">
        <v>2513</v>
      </c>
      <c r="B479">
        <v>278001</v>
      </c>
      <c r="C479">
        <v>22855</v>
      </c>
      <c r="D479" t="s">
        <v>3839</v>
      </c>
      <c r="E479">
        <v>266000</v>
      </c>
      <c r="F479">
        <v>688612</v>
      </c>
      <c r="G479"/>
      <c r="H479"/>
      <c r="I479"/>
      <c r="J479"/>
    </row>
    <row r="480" spans="1:10" ht="12">
      <c r="A480" t="s">
        <v>2511</v>
      </c>
      <c r="B480">
        <v>278002</v>
      </c>
      <c r="C480">
        <v>50530</v>
      </c>
      <c r="D480" t="s">
        <v>3841</v>
      </c>
      <c r="E480">
        <v>266100</v>
      </c>
      <c r="F480">
        <v>363868</v>
      </c>
      <c r="G480"/>
      <c r="H480"/>
      <c r="I480"/>
      <c r="J480"/>
    </row>
    <row r="481" spans="1:10" ht="12">
      <c r="A481" t="s">
        <v>3373</v>
      </c>
      <c r="B481">
        <v>278003</v>
      </c>
      <c r="C481">
        <v>42170</v>
      </c>
      <c r="D481" t="s">
        <v>4304</v>
      </c>
      <c r="E481">
        <v>266200</v>
      </c>
      <c r="F481">
        <v>324744</v>
      </c>
      <c r="G481"/>
      <c r="H481"/>
      <c r="I481"/>
      <c r="J481"/>
    </row>
    <row r="482" spans="1:10" ht="12">
      <c r="A482" t="s">
        <v>3375</v>
      </c>
      <c r="B482">
        <v>278004</v>
      </c>
      <c r="C482">
        <v>0</v>
      </c>
      <c r="D482" t="s">
        <v>3843</v>
      </c>
      <c r="E482">
        <v>268000</v>
      </c>
      <c r="F482">
        <v>0</v>
      </c>
      <c r="G482"/>
      <c r="H482"/>
      <c r="I482"/>
      <c r="J482"/>
    </row>
    <row r="483" spans="1:10" ht="12">
      <c r="A483" t="s">
        <v>3377</v>
      </c>
      <c r="B483">
        <v>278005</v>
      </c>
      <c r="C483">
        <v>2640</v>
      </c>
      <c r="D483"/>
      <c r="E483"/>
      <c r="F483"/>
      <c r="G483"/>
      <c r="H483"/>
      <c r="I483"/>
      <c r="J483"/>
    </row>
    <row r="484" spans="1:10" ht="12">
      <c r="A484" t="s">
        <v>3379</v>
      </c>
      <c r="B484">
        <v>278006</v>
      </c>
      <c r="C484">
        <v>5720</v>
      </c>
      <c r="D484"/>
      <c r="E484"/>
      <c r="F484"/>
      <c r="G484"/>
      <c r="H484"/>
      <c r="I484"/>
      <c r="J484"/>
    </row>
    <row r="485" spans="1:10" ht="12">
      <c r="A485" t="s">
        <v>3381</v>
      </c>
      <c r="B485">
        <v>278007</v>
      </c>
      <c r="C485">
        <v>0</v>
      </c>
      <c r="D485"/>
      <c r="E485"/>
      <c r="F485"/>
      <c r="G485"/>
      <c r="H485"/>
      <c r="I485"/>
      <c r="J485"/>
    </row>
    <row r="486" spans="1:10" ht="12">
      <c r="A486" t="s">
        <v>3383</v>
      </c>
      <c r="B486">
        <v>278010</v>
      </c>
      <c r="C486">
        <v>0</v>
      </c>
      <c r="D486"/>
      <c r="E486"/>
      <c r="F486"/>
      <c r="G486"/>
      <c r="H486"/>
      <c r="I486"/>
      <c r="J486"/>
    </row>
    <row r="487" spans="1:10" ht="12">
      <c r="A487" t="s">
        <v>2509</v>
      </c>
      <c r="B487">
        <v>278011</v>
      </c>
      <c r="C487">
        <v>261287</v>
      </c>
      <c r="D487"/>
      <c r="E487"/>
      <c r="F487"/>
      <c r="G487"/>
      <c r="H487"/>
      <c r="I487"/>
      <c r="J487"/>
    </row>
    <row r="488" spans="1:10" ht="12">
      <c r="A488" t="s">
        <v>3386</v>
      </c>
      <c r="B488">
        <v>278012</v>
      </c>
      <c r="C488">
        <v>0</v>
      </c>
      <c r="D488"/>
      <c r="E488"/>
      <c r="F488"/>
      <c r="G488"/>
      <c r="H488"/>
      <c r="I488"/>
      <c r="J488"/>
    </row>
    <row r="489" spans="1:10" ht="12">
      <c r="A489" t="s">
        <v>3388</v>
      </c>
      <c r="B489">
        <v>278013</v>
      </c>
      <c r="C489">
        <v>0</v>
      </c>
      <c r="D489"/>
      <c r="E489"/>
      <c r="F489"/>
      <c r="G489"/>
      <c r="H489"/>
      <c r="I489"/>
      <c r="J489"/>
    </row>
    <row r="490" spans="1:10" ht="12">
      <c r="A490" t="s">
        <v>3390</v>
      </c>
      <c r="B490">
        <v>278014</v>
      </c>
      <c r="C490">
        <v>37020</v>
      </c>
      <c r="D490"/>
      <c r="E490"/>
      <c r="F490"/>
      <c r="G490"/>
      <c r="H490"/>
      <c r="I490"/>
      <c r="J490"/>
    </row>
    <row r="491" spans="1:10" ht="12">
      <c r="A491" t="s">
        <v>3392</v>
      </c>
      <c r="B491">
        <v>278015</v>
      </c>
      <c r="C491">
        <v>12773</v>
      </c>
      <c r="D491"/>
      <c r="E491"/>
      <c r="F491"/>
      <c r="G491"/>
      <c r="H491"/>
      <c r="I491"/>
      <c r="J491"/>
    </row>
    <row r="492" spans="1:10" ht="12">
      <c r="A492" t="s">
        <v>3394</v>
      </c>
      <c r="B492">
        <v>278016</v>
      </c>
      <c r="C492">
        <v>17541</v>
      </c>
      <c r="D492"/>
      <c r="E492"/>
      <c r="F492"/>
      <c r="G492"/>
      <c r="H492"/>
      <c r="I492"/>
      <c r="J492"/>
    </row>
    <row r="493" spans="1:10" ht="12">
      <c r="A493" t="s">
        <v>3396</v>
      </c>
      <c r="B493">
        <v>278017</v>
      </c>
      <c r="C493">
        <v>0</v>
      </c>
      <c r="D493"/>
      <c r="E493"/>
      <c r="F493"/>
      <c r="G493"/>
      <c r="H493"/>
      <c r="I493"/>
      <c r="J493"/>
    </row>
    <row r="494" spans="1:10" ht="12">
      <c r="A494" t="s">
        <v>3398</v>
      </c>
      <c r="B494">
        <v>278018</v>
      </c>
      <c r="C494">
        <v>0</v>
      </c>
      <c r="D494"/>
      <c r="E494"/>
      <c r="F494"/>
      <c r="G494"/>
      <c r="H494"/>
      <c r="I494"/>
      <c r="J494"/>
    </row>
    <row r="495" spans="1:10" ht="12">
      <c r="A495" t="s">
        <v>3400</v>
      </c>
      <c r="B495">
        <v>278019</v>
      </c>
      <c r="C495">
        <v>38165</v>
      </c>
      <c r="D495"/>
      <c r="E495"/>
      <c r="F495"/>
      <c r="G495"/>
      <c r="H495"/>
      <c r="I495"/>
      <c r="J495"/>
    </row>
    <row r="496" spans="1:10" ht="12">
      <c r="A496" t="s">
        <v>3402</v>
      </c>
      <c r="B496">
        <v>278020</v>
      </c>
      <c r="C496">
        <v>39980</v>
      </c>
      <c r="D496"/>
      <c r="E496"/>
      <c r="F496"/>
      <c r="G496"/>
      <c r="H496"/>
      <c r="I496"/>
      <c r="J496"/>
    </row>
    <row r="497" spans="1:10" ht="12">
      <c r="A497" t="s">
        <v>3404</v>
      </c>
      <c r="B497">
        <v>278021</v>
      </c>
      <c r="C497">
        <v>17829</v>
      </c>
      <c r="D497"/>
      <c r="E497"/>
      <c r="F497"/>
      <c r="G497"/>
      <c r="H497"/>
      <c r="I497"/>
      <c r="J497"/>
    </row>
    <row r="498" spans="1:10" ht="12">
      <c r="A498" t="s">
        <v>3406</v>
      </c>
      <c r="B498">
        <v>278022</v>
      </c>
      <c r="C498">
        <v>2478</v>
      </c>
      <c r="D498"/>
      <c r="E498"/>
      <c r="F498"/>
      <c r="G498"/>
      <c r="H498"/>
      <c r="I498"/>
      <c r="J498"/>
    </row>
    <row r="499" spans="1:10" ht="12">
      <c r="A499" t="s">
        <v>3408</v>
      </c>
      <c r="B499">
        <v>278025</v>
      </c>
      <c r="C499">
        <v>95500</v>
      </c>
      <c r="D499"/>
      <c r="E499"/>
      <c r="F499"/>
      <c r="G499"/>
      <c r="H499"/>
      <c r="I499"/>
      <c r="J499"/>
    </row>
    <row r="500" spans="1:10" ht="12">
      <c r="A500" t="s">
        <v>2515</v>
      </c>
      <c r="B500">
        <v>278026</v>
      </c>
      <c r="C500">
        <v>21075</v>
      </c>
      <c r="D500"/>
      <c r="E500"/>
      <c r="F500"/>
      <c r="G500"/>
      <c r="H500"/>
      <c r="I500"/>
      <c r="J500"/>
    </row>
    <row r="501" spans="1:10" ht="12">
      <c r="A501" t="s">
        <v>2523</v>
      </c>
      <c r="B501">
        <v>278027</v>
      </c>
      <c r="C501">
        <v>6672</v>
      </c>
      <c r="D501"/>
      <c r="E501"/>
      <c r="F501"/>
      <c r="G501"/>
      <c r="H501"/>
      <c r="I501"/>
      <c r="J501"/>
    </row>
    <row r="502" spans="1:10" ht="12">
      <c r="A502" t="s">
        <v>2517</v>
      </c>
      <c r="B502">
        <v>278028</v>
      </c>
      <c r="C502">
        <v>2454</v>
      </c>
      <c r="D502"/>
      <c r="E502"/>
      <c r="F502"/>
      <c r="G502"/>
      <c r="H502"/>
      <c r="I502"/>
      <c r="J502"/>
    </row>
    <row r="503" spans="1:10" ht="12">
      <c r="A503" t="s">
        <v>3415</v>
      </c>
      <c r="B503">
        <v>278029</v>
      </c>
      <c r="C503">
        <v>0</v>
      </c>
      <c r="D503"/>
      <c r="E503"/>
      <c r="F503"/>
      <c r="G503"/>
      <c r="H503"/>
      <c r="I503"/>
      <c r="J503"/>
    </row>
    <row r="504" spans="1:10" ht="12">
      <c r="A504" t="s">
        <v>3417</v>
      </c>
      <c r="B504">
        <v>278030</v>
      </c>
      <c r="C504">
        <v>443</v>
      </c>
      <c r="D504"/>
      <c r="E504"/>
      <c r="F504"/>
      <c r="G504"/>
      <c r="H504"/>
      <c r="I504"/>
      <c r="J504"/>
    </row>
    <row r="505" spans="1:10" ht="12">
      <c r="A505" t="s">
        <v>3419</v>
      </c>
      <c r="B505">
        <v>278031</v>
      </c>
      <c r="C505">
        <v>0</v>
      </c>
      <c r="D505"/>
      <c r="E505"/>
      <c r="F505"/>
      <c r="G505"/>
      <c r="H505"/>
      <c r="I505"/>
      <c r="J505"/>
    </row>
    <row r="506" spans="1:10" ht="12">
      <c r="A506" t="s">
        <v>3423</v>
      </c>
      <c r="B506">
        <v>278035</v>
      </c>
      <c r="C506">
        <v>2012</v>
      </c>
      <c r="D506"/>
      <c r="E506"/>
      <c r="F506"/>
      <c r="G506"/>
      <c r="H506"/>
      <c r="I506"/>
      <c r="J506"/>
    </row>
    <row r="507" spans="1:10" ht="12">
      <c r="A507" t="s">
        <v>2521</v>
      </c>
      <c r="B507">
        <v>278036</v>
      </c>
      <c r="C507">
        <v>2936</v>
      </c>
      <c r="D507"/>
      <c r="E507"/>
      <c r="F507"/>
      <c r="G507"/>
      <c r="H507"/>
      <c r="I507"/>
      <c r="J507"/>
    </row>
    <row r="508" spans="1:10" ht="12">
      <c r="A508" t="s">
        <v>3426</v>
      </c>
      <c r="B508">
        <v>278037</v>
      </c>
      <c r="C508">
        <v>0</v>
      </c>
      <c r="D508"/>
      <c r="E508"/>
      <c r="F508"/>
      <c r="G508"/>
      <c r="H508"/>
      <c r="I508"/>
      <c r="J508"/>
    </row>
    <row r="509" spans="1:10" ht="12">
      <c r="A509" t="s">
        <v>3428</v>
      </c>
      <c r="B509">
        <v>278038</v>
      </c>
      <c r="C509">
        <v>0</v>
      </c>
      <c r="D509"/>
      <c r="E509"/>
      <c r="F509"/>
      <c r="G509"/>
      <c r="H509"/>
      <c r="I509"/>
      <c r="J509"/>
    </row>
    <row r="510" spans="1:10" ht="12">
      <c r="A510" t="s">
        <v>3430</v>
      </c>
      <c r="B510">
        <v>278040</v>
      </c>
      <c r="C510">
        <v>2936</v>
      </c>
      <c r="D510"/>
      <c r="E510"/>
      <c r="F510"/>
      <c r="G510"/>
      <c r="H510"/>
      <c r="I510"/>
      <c r="J510"/>
    </row>
    <row r="511" spans="1:10" ht="12">
      <c r="A511" t="s">
        <v>3432</v>
      </c>
      <c r="B511">
        <v>278041</v>
      </c>
      <c r="C511">
        <v>3730</v>
      </c>
      <c r="D511"/>
      <c r="E511"/>
      <c r="F511"/>
      <c r="G511"/>
      <c r="H511"/>
      <c r="I511"/>
      <c r="J511"/>
    </row>
    <row r="512" spans="1:10" ht="12">
      <c r="A512" t="s">
        <v>3434</v>
      </c>
      <c r="B512">
        <v>278042</v>
      </c>
      <c r="C512">
        <v>2727</v>
      </c>
      <c r="D512"/>
      <c r="E512"/>
      <c r="F512"/>
      <c r="G512"/>
      <c r="H512"/>
      <c r="I512"/>
      <c r="J512"/>
    </row>
    <row r="513" spans="1:10" ht="12">
      <c r="A513" t="s">
        <v>4305</v>
      </c>
      <c r="B513">
        <v>278043</v>
      </c>
      <c r="C513">
        <v>0</v>
      </c>
      <c r="D513"/>
      <c r="E513"/>
      <c r="F513"/>
      <c r="G513"/>
      <c r="H513"/>
      <c r="I513"/>
      <c r="J513"/>
    </row>
    <row r="514" spans="1:10" ht="12">
      <c r="A514" t="s">
        <v>3170</v>
      </c>
      <c r="B514">
        <v>278044</v>
      </c>
      <c r="C514">
        <v>9738</v>
      </c>
      <c r="D514"/>
      <c r="E514"/>
      <c r="F514"/>
      <c r="G514"/>
      <c r="H514"/>
      <c r="I514"/>
      <c r="J514"/>
    </row>
    <row r="515" spans="1:10" ht="12">
      <c r="A515" t="s">
        <v>4306</v>
      </c>
      <c r="B515">
        <v>278056</v>
      </c>
      <c r="C515">
        <v>9738</v>
      </c>
      <c r="D515"/>
      <c r="E515"/>
      <c r="F515"/>
      <c r="G515"/>
      <c r="H515"/>
      <c r="I515"/>
      <c r="J515"/>
    </row>
    <row r="516" spans="1:10" ht="12">
      <c r="A516" t="s">
        <v>4307</v>
      </c>
      <c r="B516">
        <v>278057</v>
      </c>
      <c r="C516">
        <v>0</v>
      </c>
      <c r="D516"/>
      <c r="E516"/>
      <c r="F516"/>
      <c r="G516"/>
      <c r="H516"/>
      <c r="I516"/>
      <c r="J516"/>
    </row>
    <row r="517" spans="1:10" ht="12">
      <c r="A517" t="s">
        <v>3439</v>
      </c>
      <c r="B517">
        <v>278045</v>
      </c>
      <c r="C517">
        <v>0</v>
      </c>
      <c r="D517"/>
      <c r="E517"/>
      <c r="F517"/>
      <c r="G517"/>
      <c r="H517"/>
      <c r="I517"/>
      <c r="J517"/>
    </row>
    <row r="518" spans="1:10" ht="12">
      <c r="A518" t="s">
        <v>3441</v>
      </c>
      <c r="B518">
        <v>278046</v>
      </c>
      <c r="C518">
        <v>61426</v>
      </c>
      <c r="D518"/>
      <c r="E518"/>
      <c r="F518"/>
      <c r="G518"/>
      <c r="H518"/>
      <c r="I518"/>
      <c r="J518"/>
    </row>
    <row r="519" spans="1:10" ht="12">
      <c r="A519" t="s">
        <v>3443</v>
      </c>
      <c r="B519">
        <v>278047</v>
      </c>
      <c r="C519">
        <v>4600</v>
      </c>
      <c r="D519"/>
      <c r="E519"/>
      <c r="F519"/>
      <c r="G519"/>
      <c r="H519"/>
      <c r="I519"/>
      <c r="J519"/>
    </row>
    <row r="520" spans="1:10" ht="12">
      <c r="A520" t="s">
        <v>2525</v>
      </c>
      <c r="B520">
        <v>278048</v>
      </c>
      <c r="C520">
        <v>21571</v>
      </c>
      <c r="D520"/>
      <c r="E520"/>
      <c r="F520"/>
      <c r="G520"/>
      <c r="H520"/>
      <c r="I520"/>
      <c r="J520"/>
    </row>
    <row r="521" spans="1:10" ht="12">
      <c r="A521" t="s">
        <v>3446</v>
      </c>
      <c r="B521">
        <v>278049</v>
      </c>
      <c r="C521">
        <v>2401</v>
      </c>
      <c r="D521"/>
      <c r="E521"/>
      <c r="F521"/>
      <c r="G521"/>
      <c r="H521"/>
      <c r="I521"/>
      <c r="J521"/>
    </row>
    <row r="522" spans="1:10" ht="12">
      <c r="A522" t="s">
        <v>2529</v>
      </c>
      <c r="B522">
        <v>278050</v>
      </c>
      <c r="C522">
        <v>0</v>
      </c>
      <c r="D522"/>
      <c r="E522"/>
      <c r="F522"/>
      <c r="G522"/>
      <c r="H522"/>
      <c r="I522"/>
      <c r="J522"/>
    </row>
    <row r="523" spans="1:10" ht="12">
      <c r="A523" t="s">
        <v>2527</v>
      </c>
      <c r="B523">
        <v>278051</v>
      </c>
      <c r="C523">
        <v>9871</v>
      </c>
      <c r="D523"/>
      <c r="E523"/>
      <c r="F523"/>
      <c r="G523"/>
      <c r="H523"/>
      <c r="I523"/>
      <c r="J523"/>
    </row>
    <row r="524" spans="1:10" ht="12">
      <c r="A524" t="s">
        <v>2533</v>
      </c>
      <c r="B524">
        <v>278052</v>
      </c>
      <c r="C524">
        <v>1285</v>
      </c>
      <c r="D524"/>
      <c r="E524"/>
      <c r="F524"/>
      <c r="G524"/>
      <c r="H524"/>
      <c r="I524"/>
      <c r="J524"/>
    </row>
    <row r="525" spans="1:10" ht="12">
      <c r="A525" t="s">
        <v>2534</v>
      </c>
      <c r="B525">
        <v>278053</v>
      </c>
      <c r="C525">
        <v>2748</v>
      </c>
      <c r="D525"/>
      <c r="E525"/>
      <c r="F525"/>
      <c r="G525"/>
      <c r="H525"/>
      <c r="I525"/>
      <c r="J525"/>
    </row>
    <row r="526" spans="1:10" ht="12">
      <c r="A526" t="s">
        <v>3452</v>
      </c>
      <c r="B526">
        <v>278054</v>
      </c>
      <c r="C526">
        <v>0</v>
      </c>
      <c r="D526"/>
      <c r="E526"/>
      <c r="F526"/>
      <c r="G526"/>
      <c r="H526"/>
      <c r="I526"/>
      <c r="J526"/>
    </row>
    <row r="527" spans="1:10" ht="12">
      <c r="A527" t="s">
        <v>4035</v>
      </c>
      <c r="B527">
        <v>278055</v>
      </c>
      <c r="C527">
        <v>0</v>
      </c>
      <c r="D527"/>
      <c r="E527"/>
      <c r="F527"/>
      <c r="G527"/>
      <c r="H527"/>
      <c r="I527"/>
      <c r="J527"/>
    </row>
    <row r="528" spans="1:10" ht="12">
      <c r="A528" t="s">
        <v>3412</v>
      </c>
      <c r="B528">
        <v>278058</v>
      </c>
      <c r="C528">
        <v>0</v>
      </c>
      <c r="D528"/>
      <c r="E528"/>
      <c r="F528"/>
      <c r="G528"/>
      <c r="H528"/>
      <c r="I528"/>
      <c r="J528"/>
    </row>
    <row r="529" spans="1:10" ht="12">
      <c r="A529" t="s">
        <v>4146</v>
      </c>
      <c r="B529">
        <v>278071</v>
      </c>
      <c r="C529">
        <v>1870</v>
      </c>
      <c r="D529"/>
      <c r="E529"/>
      <c r="F529"/>
      <c r="G529"/>
      <c r="H529"/>
      <c r="I529"/>
      <c r="J529"/>
    </row>
    <row r="530" spans="1:10" ht="12">
      <c r="A530" t="s">
        <v>3668</v>
      </c>
      <c r="B530">
        <v>279000</v>
      </c>
      <c r="C530">
        <v>224068</v>
      </c>
      <c r="D530"/>
      <c r="E530"/>
      <c r="F530"/>
      <c r="G530"/>
      <c r="H530"/>
      <c r="I530"/>
      <c r="J530"/>
    </row>
    <row r="531" spans="1:10" ht="12">
      <c r="A531" t="s">
        <v>4308</v>
      </c>
      <c r="B531">
        <v>279100</v>
      </c>
      <c r="C531">
        <v>214697</v>
      </c>
      <c r="D531"/>
      <c r="E531"/>
      <c r="F531"/>
      <c r="G531"/>
      <c r="H531"/>
      <c r="I531"/>
      <c r="J531"/>
    </row>
    <row r="532" spans="1:10" ht="12">
      <c r="A532" t="s">
        <v>4309</v>
      </c>
      <c r="B532">
        <v>279101</v>
      </c>
      <c r="C532">
        <v>214697</v>
      </c>
      <c r="D532"/>
      <c r="E532"/>
      <c r="F532"/>
      <c r="G532"/>
      <c r="H532"/>
      <c r="I532"/>
      <c r="J532"/>
    </row>
    <row r="533" spans="1:10" ht="12">
      <c r="A533" t="s">
        <v>4310</v>
      </c>
      <c r="B533">
        <v>279102</v>
      </c>
      <c r="C533">
        <v>58826</v>
      </c>
      <c r="D533"/>
      <c r="E533"/>
      <c r="F533"/>
      <c r="G533"/>
      <c r="H533"/>
      <c r="I533"/>
      <c r="J533"/>
    </row>
    <row r="534" spans="1:10" ht="12">
      <c r="A534" t="s">
        <v>4311</v>
      </c>
      <c r="B534">
        <v>279103</v>
      </c>
      <c r="C534">
        <v>0</v>
      </c>
      <c r="D534"/>
      <c r="E534"/>
      <c r="F534"/>
      <c r="G534"/>
      <c r="H534"/>
      <c r="I534"/>
      <c r="J534"/>
    </row>
    <row r="535" spans="1:10" ht="12">
      <c r="A535" t="s">
        <v>4312</v>
      </c>
      <c r="B535">
        <v>279104</v>
      </c>
      <c r="C535">
        <v>0</v>
      </c>
      <c r="D535"/>
      <c r="E535"/>
      <c r="F535"/>
      <c r="G535"/>
      <c r="H535"/>
      <c r="I535"/>
      <c r="J535"/>
    </row>
    <row r="536" spans="1:10" ht="12">
      <c r="A536" t="s">
        <v>4313</v>
      </c>
      <c r="B536">
        <v>279105</v>
      </c>
      <c r="C536">
        <v>0</v>
      </c>
      <c r="D536"/>
      <c r="E536"/>
      <c r="F536"/>
      <c r="G536"/>
      <c r="H536"/>
      <c r="I536"/>
      <c r="J536"/>
    </row>
    <row r="537" spans="1:10" ht="12">
      <c r="A537" t="s">
        <v>4314</v>
      </c>
      <c r="B537">
        <v>279106</v>
      </c>
      <c r="C537">
        <v>0</v>
      </c>
      <c r="D537"/>
      <c r="E537"/>
      <c r="F537"/>
      <c r="G537"/>
      <c r="H537"/>
      <c r="I537"/>
      <c r="J537"/>
    </row>
    <row r="538" spans="1:10" ht="12">
      <c r="A538" t="s">
        <v>4315</v>
      </c>
      <c r="B538">
        <v>279107</v>
      </c>
      <c r="C538">
        <v>0</v>
      </c>
      <c r="D538"/>
      <c r="E538"/>
      <c r="F538"/>
      <c r="G538"/>
      <c r="H538"/>
      <c r="I538"/>
      <c r="J538"/>
    </row>
    <row r="539" spans="1:10" ht="12">
      <c r="A539" t="s">
        <v>4316</v>
      </c>
      <c r="B539">
        <v>279108</v>
      </c>
      <c r="C539">
        <v>155871</v>
      </c>
      <c r="D539"/>
      <c r="E539"/>
      <c r="F539"/>
      <c r="G539"/>
      <c r="H539"/>
      <c r="I539"/>
      <c r="J539"/>
    </row>
    <row r="540" spans="1:10" ht="12">
      <c r="A540" t="s">
        <v>4317</v>
      </c>
      <c r="B540">
        <v>279109</v>
      </c>
      <c r="C540">
        <v>0</v>
      </c>
      <c r="D540"/>
      <c r="E540"/>
      <c r="F540"/>
      <c r="G540"/>
      <c r="H540"/>
      <c r="I540"/>
      <c r="J540"/>
    </row>
    <row r="541" spans="1:10" ht="12">
      <c r="A541" t="s">
        <v>4318</v>
      </c>
      <c r="B541">
        <v>279121</v>
      </c>
      <c r="C541">
        <v>0</v>
      </c>
      <c r="D541"/>
      <c r="E541"/>
      <c r="F541"/>
      <c r="G541"/>
      <c r="H541"/>
      <c r="I541"/>
      <c r="J541"/>
    </row>
    <row r="542" spans="1:10" ht="12">
      <c r="A542" t="s">
        <v>4319</v>
      </c>
      <c r="B542">
        <v>279131</v>
      </c>
      <c r="C542">
        <v>0</v>
      </c>
      <c r="D542"/>
      <c r="E542"/>
      <c r="F542"/>
      <c r="G542"/>
      <c r="H542"/>
      <c r="I542"/>
      <c r="J542"/>
    </row>
    <row r="543" spans="1:10" ht="12">
      <c r="A543" t="s">
        <v>4320</v>
      </c>
      <c r="B543">
        <v>279141</v>
      </c>
      <c r="C543">
        <v>0</v>
      </c>
      <c r="D543"/>
      <c r="E543"/>
      <c r="F543"/>
      <c r="G543"/>
      <c r="H543"/>
      <c r="I543"/>
      <c r="J543"/>
    </row>
    <row r="544" spans="1:10" ht="12">
      <c r="A544" t="s">
        <v>4321</v>
      </c>
      <c r="B544">
        <v>279151</v>
      </c>
      <c r="C544">
        <v>0</v>
      </c>
      <c r="D544"/>
      <c r="E544"/>
      <c r="F544"/>
      <c r="G544"/>
      <c r="H544"/>
      <c r="I544"/>
      <c r="J544"/>
    </row>
    <row r="545" spans="1:10" ht="12">
      <c r="A545" t="s">
        <v>2961</v>
      </c>
      <c r="B545">
        <v>279200</v>
      </c>
      <c r="C545">
        <v>0</v>
      </c>
      <c r="D545"/>
      <c r="E545"/>
      <c r="F545"/>
      <c r="G545"/>
      <c r="H545"/>
      <c r="I545"/>
      <c r="J545"/>
    </row>
    <row r="546" spans="1:10" ht="12">
      <c r="A546" t="s">
        <v>2963</v>
      </c>
      <c r="B546">
        <v>279201</v>
      </c>
      <c r="C546">
        <v>0</v>
      </c>
      <c r="D546"/>
      <c r="E546"/>
      <c r="F546"/>
      <c r="G546"/>
      <c r="H546"/>
      <c r="I546"/>
      <c r="J546"/>
    </row>
    <row r="547" spans="1:10" ht="12">
      <c r="A547" t="s">
        <v>4322</v>
      </c>
      <c r="B547">
        <v>279202</v>
      </c>
      <c r="C547">
        <v>0</v>
      </c>
      <c r="D547"/>
      <c r="E547"/>
      <c r="F547"/>
      <c r="G547"/>
      <c r="H547"/>
      <c r="I547"/>
      <c r="J547"/>
    </row>
    <row r="548" spans="1:10" ht="12">
      <c r="A548" t="s">
        <v>2982</v>
      </c>
      <c r="B548">
        <v>279211</v>
      </c>
      <c r="C548">
        <v>0</v>
      </c>
      <c r="D548"/>
      <c r="E548"/>
      <c r="F548"/>
      <c r="G548"/>
      <c r="H548"/>
      <c r="I548"/>
      <c r="J548"/>
    </row>
    <row r="549" spans="1:10" ht="12">
      <c r="A549" t="s">
        <v>2984</v>
      </c>
      <c r="B549">
        <v>279300</v>
      </c>
      <c r="C549">
        <v>0</v>
      </c>
      <c r="D549"/>
      <c r="E549"/>
      <c r="F549"/>
      <c r="G549"/>
      <c r="H549"/>
      <c r="I549"/>
      <c r="J549"/>
    </row>
    <row r="550" spans="1:10" ht="12">
      <c r="A550" t="s">
        <v>2986</v>
      </c>
      <c r="B550">
        <v>279301</v>
      </c>
      <c r="C550">
        <v>0</v>
      </c>
      <c r="D550"/>
      <c r="E550"/>
      <c r="F550"/>
      <c r="G550"/>
      <c r="H550"/>
      <c r="I550"/>
      <c r="J550"/>
    </row>
    <row r="551" spans="1:10" ht="12">
      <c r="A551" t="s">
        <v>4323</v>
      </c>
      <c r="B551">
        <v>279302</v>
      </c>
      <c r="C551">
        <v>0</v>
      </c>
      <c r="D551"/>
      <c r="E551"/>
      <c r="F551"/>
      <c r="G551"/>
      <c r="H551"/>
      <c r="I551"/>
      <c r="J551"/>
    </row>
    <row r="552" spans="1:10" ht="12">
      <c r="A552" t="s">
        <v>3005</v>
      </c>
      <c r="B552">
        <v>279311</v>
      </c>
      <c r="C552">
        <v>0</v>
      </c>
      <c r="D552"/>
      <c r="E552"/>
      <c r="F552"/>
      <c r="G552"/>
      <c r="H552"/>
      <c r="I552"/>
      <c r="J552"/>
    </row>
    <row r="553" spans="1:10" ht="12">
      <c r="A553" t="s">
        <v>3144</v>
      </c>
      <c r="B553">
        <v>279400</v>
      </c>
      <c r="C553">
        <v>0</v>
      </c>
      <c r="D553"/>
      <c r="E553"/>
      <c r="F553"/>
      <c r="G553"/>
      <c r="H553"/>
      <c r="I553"/>
      <c r="J553"/>
    </row>
    <row r="554" spans="1:10" ht="12">
      <c r="A554" t="s">
        <v>4324</v>
      </c>
      <c r="B554">
        <v>279500</v>
      </c>
      <c r="C554">
        <v>0</v>
      </c>
      <c r="D554"/>
      <c r="E554"/>
      <c r="F554"/>
      <c r="G554"/>
      <c r="H554"/>
      <c r="I554"/>
      <c r="J554"/>
    </row>
    <row r="555" spans="1:10" ht="12">
      <c r="A555" t="s">
        <v>3674</v>
      </c>
      <c r="B555">
        <v>279600</v>
      </c>
      <c r="C555">
        <v>0</v>
      </c>
      <c r="D555"/>
      <c r="E555"/>
      <c r="F555"/>
      <c r="G555"/>
      <c r="H555"/>
      <c r="I555"/>
      <c r="J555"/>
    </row>
    <row r="556" spans="1:10" ht="12">
      <c r="A556" t="s">
        <v>4325</v>
      </c>
      <c r="B556">
        <v>279700</v>
      </c>
      <c r="C556">
        <v>0</v>
      </c>
      <c r="D556"/>
      <c r="E556"/>
      <c r="F556"/>
      <c r="G556"/>
      <c r="H556"/>
      <c r="I556"/>
      <c r="J556"/>
    </row>
    <row r="557" spans="1:10" ht="12">
      <c r="A557" t="s">
        <v>4326</v>
      </c>
      <c r="B557">
        <v>279800</v>
      </c>
      <c r="C557">
        <v>0</v>
      </c>
      <c r="D557"/>
      <c r="E557"/>
      <c r="F557"/>
      <c r="G557"/>
      <c r="H557"/>
      <c r="I557"/>
      <c r="J557"/>
    </row>
    <row r="558" spans="1:10" ht="12">
      <c r="A558" t="s">
        <v>3634</v>
      </c>
      <c r="B558">
        <v>279801</v>
      </c>
      <c r="C558">
        <v>0</v>
      </c>
      <c r="D558"/>
      <c r="E558"/>
      <c r="F558"/>
      <c r="G558"/>
      <c r="H558"/>
      <c r="I558"/>
      <c r="J558"/>
    </row>
    <row r="559" spans="1:10" ht="12">
      <c r="A559" t="s">
        <v>2804</v>
      </c>
      <c r="B559">
        <v>279802</v>
      </c>
      <c r="C559">
        <v>0</v>
      </c>
      <c r="D559"/>
      <c r="E559"/>
      <c r="F559"/>
      <c r="G559"/>
      <c r="H559"/>
      <c r="I559"/>
      <c r="J559"/>
    </row>
    <row r="560" spans="1:10" ht="12">
      <c r="A560" t="s">
        <v>4327</v>
      </c>
      <c r="B560">
        <v>279811</v>
      </c>
      <c r="C560">
        <v>0</v>
      </c>
      <c r="D560"/>
      <c r="E560"/>
      <c r="F560"/>
      <c r="G560"/>
      <c r="H560"/>
      <c r="I560"/>
      <c r="J560"/>
    </row>
    <row r="561" spans="1:10" ht="12">
      <c r="A561" t="s">
        <v>3672</v>
      </c>
      <c r="B561">
        <v>279900</v>
      </c>
      <c r="C561">
        <v>0</v>
      </c>
      <c r="D561"/>
      <c r="E561"/>
      <c r="F561"/>
      <c r="G561"/>
      <c r="H561"/>
      <c r="I561"/>
      <c r="J561"/>
    </row>
    <row r="562" spans="1:10" ht="12">
      <c r="A562" t="s">
        <v>3670</v>
      </c>
      <c r="B562">
        <v>280000</v>
      </c>
      <c r="C562">
        <v>0</v>
      </c>
      <c r="D562"/>
      <c r="E562"/>
      <c r="F562"/>
      <c r="G562"/>
      <c r="H562"/>
      <c r="I562"/>
      <c r="J562"/>
    </row>
    <row r="563" spans="1:10" ht="12">
      <c r="A563" t="s">
        <v>3718</v>
      </c>
      <c r="B563">
        <v>280100</v>
      </c>
      <c r="C563">
        <v>0</v>
      </c>
      <c r="D563"/>
      <c r="E563"/>
      <c r="F563"/>
      <c r="G563"/>
      <c r="H563"/>
      <c r="I563"/>
      <c r="J563"/>
    </row>
    <row r="564" spans="1:10" ht="12">
      <c r="A564" t="s">
        <v>3720</v>
      </c>
      <c r="B564">
        <v>280101</v>
      </c>
      <c r="C564">
        <v>0</v>
      </c>
      <c r="D564"/>
      <c r="E564"/>
      <c r="F564"/>
      <c r="G564"/>
      <c r="H564"/>
      <c r="I564"/>
      <c r="J564"/>
    </row>
    <row r="565" spans="1:10" ht="12">
      <c r="A565" t="s">
        <v>3722</v>
      </c>
      <c r="B565">
        <v>280102</v>
      </c>
      <c r="C565">
        <v>0</v>
      </c>
      <c r="D565"/>
      <c r="E565"/>
      <c r="F565"/>
      <c r="G565"/>
      <c r="H565"/>
      <c r="I565"/>
      <c r="J565"/>
    </row>
    <row r="566" spans="1:10" ht="12">
      <c r="A566" t="s">
        <v>3724</v>
      </c>
      <c r="B566">
        <v>280200</v>
      </c>
      <c r="C566">
        <v>0</v>
      </c>
      <c r="D566"/>
      <c r="E566"/>
      <c r="F566"/>
      <c r="G566"/>
      <c r="H566"/>
      <c r="I566"/>
      <c r="J566"/>
    </row>
    <row r="567" spans="1:10" ht="12">
      <c r="A567" t="s">
        <v>4328</v>
      </c>
      <c r="B567">
        <v>280300</v>
      </c>
      <c r="C567">
        <v>0</v>
      </c>
      <c r="D567"/>
      <c r="E567"/>
      <c r="F567"/>
      <c r="G567"/>
      <c r="H567"/>
      <c r="I567"/>
      <c r="J567"/>
    </row>
    <row r="568" spans="1:10" ht="12">
      <c r="A568" t="s">
        <v>3710</v>
      </c>
      <c r="B568">
        <v>280400</v>
      </c>
      <c r="C568">
        <v>0</v>
      </c>
      <c r="D568"/>
      <c r="E568"/>
      <c r="F568"/>
      <c r="G568"/>
      <c r="H568"/>
      <c r="I568"/>
      <c r="J568"/>
    </row>
    <row r="569" spans="1:10" ht="12">
      <c r="A569" t="s">
        <v>4329</v>
      </c>
      <c r="B569">
        <v>280500</v>
      </c>
      <c r="C569">
        <v>0</v>
      </c>
      <c r="D569"/>
      <c r="E569"/>
      <c r="F569"/>
      <c r="G569"/>
      <c r="H569"/>
      <c r="I569"/>
      <c r="J569"/>
    </row>
    <row r="570" spans="1:10" ht="12">
      <c r="A570" t="s">
        <v>4330</v>
      </c>
      <c r="B570">
        <v>280600</v>
      </c>
      <c r="C570">
        <v>0</v>
      </c>
      <c r="D570"/>
      <c r="E570"/>
      <c r="F570"/>
      <c r="G570"/>
      <c r="H570"/>
      <c r="I570"/>
      <c r="J570"/>
    </row>
    <row r="571" spans="1:10" ht="12">
      <c r="A571" t="s">
        <v>3712</v>
      </c>
      <c r="B571">
        <v>280700</v>
      </c>
      <c r="C571">
        <v>0</v>
      </c>
      <c r="D571"/>
      <c r="E571"/>
      <c r="F571"/>
      <c r="G571"/>
      <c r="H571"/>
      <c r="I571"/>
      <c r="J571"/>
    </row>
    <row r="572" spans="1:10" ht="12">
      <c r="A572" t="s">
        <v>4331</v>
      </c>
      <c r="B572">
        <v>280800</v>
      </c>
      <c r="C572">
        <v>0</v>
      </c>
      <c r="D572"/>
      <c r="E572"/>
      <c r="F572"/>
      <c r="G572"/>
      <c r="H572"/>
      <c r="I572"/>
      <c r="J572"/>
    </row>
    <row r="573" spans="1:10" ht="12">
      <c r="A573" t="s">
        <v>3725</v>
      </c>
      <c r="B573">
        <v>280900</v>
      </c>
      <c r="C573">
        <v>0</v>
      </c>
      <c r="D573"/>
      <c r="E573"/>
      <c r="F573"/>
      <c r="G573"/>
      <c r="H573"/>
      <c r="I573"/>
      <c r="J573"/>
    </row>
    <row r="574" spans="1:10" ht="12">
      <c r="A574" t="s">
        <v>3707</v>
      </c>
      <c r="B574">
        <v>280901</v>
      </c>
      <c r="C574">
        <v>0</v>
      </c>
      <c r="D574"/>
      <c r="E574"/>
      <c r="F574"/>
      <c r="G574"/>
      <c r="H574"/>
      <c r="I574"/>
      <c r="J574"/>
    </row>
    <row r="575" spans="1:10" ht="12">
      <c r="A575" t="s">
        <v>3709</v>
      </c>
      <c r="B575">
        <v>280902</v>
      </c>
      <c r="C575">
        <v>0</v>
      </c>
      <c r="D575"/>
      <c r="E575"/>
      <c r="F575"/>
      <c r="G575"/>
      <c r="H575"/>
      <c r="I575"/>
      <c r="J575"/>
    </row>
    <row r="576" spans="1:10" ht="12">
      <c r="A576" t="s">
        <v>3726</v>
      </c>
      <c r="B576">
        <v>280903</v>
      </c>
      <c r="C576">
        <v>0</v>
      </c>
      <c r="D576"/>
      <c r="E576"/>
      <c r="F576"/>
      <c r="G576"/>
      <c r="H576"/>
      <c r="I576"/>
      <c r="J576"/>
    </row>
    <row r="577" spans="1:10" ht="12">
      <c r="A577" t="s">
        <v>3711</v>
      </c>
      <c r="B577">
        <v>280904</v>
      </c>
      <c r="C577">
        <v>0</v>
      </c>
      <c r="D577"/>
      <c r="E577"/>
      <c r="F577"/>
      <c r="G577"/>
      <c r="H577"/>
      <c r="I577"/>
      <c r="J577"/>
    </row>
    <row r="578" spans="1:10" ht="12">
      <c r="A578" t="s">
        <v>3713</v>
      </c>
      <c r="B578">
        <v>280905</v>
      </c>
      <c r="C578">
        <v>0</v>
      </c>
      <c r="D578"/>
      <c r="E578"/>
      <c r="F578"/>
      <c r="G578"/>
      <c r="H578"/>
      <c r="I578"/>
      <c r="J578"/>
    </row>
    <row r="579" spans="1:10" ht="12">
      <c r="A579" t="s">
        <v>3715</v>
      </c>
      <c r="B579">
        <v>280906</v>
      </c>
      <c r="C579">
        <v>0</v>
      </c>
      <c r="D579"/>
      <c r="E579"/>
      <c r="F579"/>
      <c r="G579"/>
      <c r="H579"/>
      <c r="I579"/>
      <c r="J579"/>
    </row>
    <row r="580" spans="1:10" ht="12">
      <c r="A580" t="s">
        <v>3717</v>
      </c>
      <c r="B580">
        <v>280907</v>
      </c>
      <c r="C580">
        <v>0</v>
      </c>
      <c r="D580"/>
      <c r="E580"/>
      <c r="F580"/>
      <c r="G580"/>
      <c r="H580"/>
      <c r="I580"/>
      <c r="J580"/>
    </row>
    <row r="581" spans="1:10" ht="12">
      <c r="A581" t="s">
        <v>3732</v>
      </c>
      <c r="B581">
        <v>280908</v>
      </c>
      <c r="C581">
        <v>0</v>
      </c>
      <c r="D581"/>
      <c r="E581"/>
      <c r="F581"/>
      <c r="G581"/>
      <c r="H581"/>
      <c r="I581"/>
      <c r="J581"/>
    </row>
    <row r="582" spans="1:10" ht="12">
      <c r="A582" t="s">
        <v>3734</v>
      </c>
      <c r="B582">
        <v>280921</v>
      </c>
      <c r="C582">
        <v>0</v>
      </c>
      <c r="D582"/>
      <c r="E582"/>
      <c r="F582"/>
      <c r="G582"/>
      <c r="H582"/>
      <c r="I582"/>
      <c r="J582"/>
    </row>
    <row r="583" spans="1:10" ht="12">
      <c r="A583" t="s">
        <v>3112</v>
      </c>
      <c r="B583">
        <v>281100</v>
      </c>
      <c r="C583">
        <v>0</v>
      </c>
      <c r="D583"/>
      <c r="E583"/>
      <c r="F583"/>
      <c r="G583"/>
      <c r="H583"/>
      <c r="I583"/>
      <c r="J583"/>
    </row>
    <row r="584" spans="1:10" ht="12">
      <c r="A584" t="s">
        <v>3140</v>
      </c>
      <c r="B584">
        <v>281200</v>
      </c>
      <c r="C584">
        <v>0</v>
      </c>
      <c r="D584"/>
      <c r="E584"/>
      <c r="F584"/>
      <c r="G584"/>
      <c r="H584"/>
      <c r="I584"/>
      <c r="J584"/>
    </row>
    <row r="585" spans="1:10" ht="12">
      <c r="A585" t="s">
        <v>3736</v>
      </c>
      <c r="B585">
        <v>281300</v>
      </c>
      <c r="C585">
        <v>0</v>
      </c>
      <c r="D585"/>
      <c r="E585"/>
      <c r="F585"/>
      <c r="G585"/>
      <c r="H585"/>
      <c r="I585"/>
      <c r="J585"/>
    </row>
    <row r="586" spans="1:10" ht="12">
      <c r="A586" t="s">
        <v>4332</v>
      </c>
      <c r="B586">
        <v>281400</v>
      </c>
      <c r="C586">
        <v>0</v>
      </c>
      <c r="D586"/>
      <c r="E586"/>
      <c r="F586"/>
      <c r="G586"/>
      <c r="H586"/>
      <c r="I586"/>
      <c r="J586"/>
    </row>
    <row r="587" spans="1:10" ht="12">
      <c r="A587" t="s">
        <v>4219</v>
      </c>
      <c r="B587">
        <v>281401</v>
      </c>
      <c r="C587">
        <v>0</v>
      </c>
      <c r="D587"/>
      <c r="E587"/>
      <c r="F587"/>
      <c r="G587"/>
      <c r="H587"/>
      <c r="I587"/>
      <c r="J587"/>
    </row>
    <row r="588" spans="1:10" ht="12">
      <c r="A588" t="s">
        <v>4235</v>
      </c>
      <c r="B588">
        <v>281402</v>
      </c>
      <c r="C588">
        <v>0</v>
      </c>
      <c r="D588"/>
      <c r="E588"/>
      <c r="F588"/>
      <c r="G588"/>
      <c r="H588"/>
      <c r="I588"/>
      <c r="J588"/>
    </row>
    <row r="589" spans="1:10" ht="12">
      <c r="A589" t="s">
        <v>3090</v>
      </c>
      <c r="B589">
        <v>281500</v>
      </c>
      <c r="C589">
        <v>0</v>
      </c>
      <c r="D589"/>
      <c r="E589"/>
      <c r="F589"/>
      <c r="G589"/>
      <c r="H589"/>
      <c r="I589"/>
      <c r="J589"/>
    </row>
    <row r="590" spans="1:10" ht="12">
      <c r="A590" t="s">
        <v>3092</v>
      </c>
      <c r="B590">
        <v>281501</v>
      </c>
      <c r="C590">
        <v>0</v>
      </c>
      <c r="D590"/>
      <c r="E590"/>
      <c r="F590"/>
      <c r="G590"/>
      <c r="H590"/>
      <c r="I590"/>
      <c r="J590"/>
    </row>
    <row r="591" spans="1:10" ht="12">
      <c r="A591" t="s">
        <v>4333</v>
      </c>
      <c r="B591">
        <v>281502</v>
      </c>
      <c r="C591">
        <v>0</v>
      </c>
      <c r="D591"/>
      <c r="E591"/>
      <c r="F591"/>
      <c r="G591"/>
      <c r="H591"/>
      <c r="I591"/>
      <c r="J591"/>
    </row>
    <row r="592" spans="1:10" ht="12">
      <c r="A592" t="s">
        <v>3110</v>
      </c>
      <c r="B592">
        <v>281511</v>
      </c>
      <c r="C592">
        <v>0</v>
      </c>
      <c r="D592"/>
      <c r="E592"/>
      <c r="F592"/>
      <c r="G592"/>
      <c r="H592"/>
      <c r="I592"/>
      <c r="J592"/>
    </row>
    <row r="593" spans="1:10" ht="12">
      <c r="A593" t="s">
        <v>3766</v>
      </c>
      <c r="B593">
        <v>281600</v>
      </c>
      <c r="C593">
        <v>4273</v>
      </c>
      <c r="D593"/>
      <c r="E593"/>
      <c r="F593"/>
      <c r="G593"/>
      <c r="H593"/>
      <c r="I593"/>
      <c r="J593"/>
    </row>
    <row r="594" spans="1:10" ht="12">
      <c r="A594" t="s">
        <v>4334</v>
      </c>
      <c r="B594">
        <v>281601</v>
      </c>
      <c r="C594">
        <v>0</v>
      </c>
      <c r="D594"/>
      <c r="E594"/>
      <c r="F594"/>
      <c r="G594"/>
      <c r="H594"/>
      <c r="I594"/>
      <c r="J594"/>
    </row>
    <row r="595" spans="1:10" ht="12">
      <c r="A595" t="s">
        <v>4335</v>
      </c>
      <c r="B595">
        <v>281602</v>
      </c>
      <c r="C595">
        <v>0</v>
      </c>
      <c r="D595"/>
      <c r="E595"/>
      <c r="F595"/>
      <c r="G595"/>
      <c r="H595"/>
      <c r="I595"/>
      <c r="J595"/>
    </row>
    <row r="596" spans="1:10" ht="12">
      <c r="A596" t="s">
        <v>3772</v>
      </c>
      <c r="B596">
        <v>281603</v>
      </c>
      <c r="C596">
        <v>0</v>
      </c>
      <c r="D596"/>
      <c r="E596"/>
      <c r="F596"/>
      <c r="G596"/>
      <c r="H596"/>
      <c r="I596"/>
      <c r="J596"/>
    </row>
    <row r="597" spans="1:10" ht="12">
      <c r="A597" t="s">
        <v>3774</v>
      </c>
      <c r="B597">
        <v>281604</v>
      </c>
      <c r="C597">
        <v>0</v>
      </c>
      <c r="D597"/>
      <c r="E597"/>
      <c r="F597"/>
      <c r="G597"/>
      <c r="H597"/>
      <c r="I597"/>
      <c r="J597"/>
    </row>
    <row r="598" spans="1:10" ht="12">
      <c r="A598" t="s">
        <v>3776</v>
      </c>
      <c r="B598">
        <v>281605</v>
      </c>
      <c r="C598">
        <v>0</v>
      </c>
      <c r="D598"/>
      <c r="E598"/>
      <c r="F598"/>
      <c r="G598"/>
      <c r="H598"/>
      <c r="I598"/>
      <c r="J598"/>
    </row>
    <row r="599" spans="1:10" ht="12">
      <c r="A599" t="s">
        <v>3778</v>
      </c>
      <c r="B599">
        <v>281611</v>
      </c>
      <c r="C599">
        <v>0</v>
      </c>
      <c r="D599"/>
      <c r="E599"/>
      <c r="F599"/>
      <c r="G599"/>
      <c r="H599"/>
      <c r="I599"/>
      <c r="J599"/>
    </row>
    <row r="600" spans="1:10" ht="12">
      <c r="A600" t="s">
        <v>3780</v>
      </c>
      <c r="B600">
        <v>281612</v>
      </c>
      <c r="C600">
        <v>0</v>
      </c>
      <c r="D600"/>
      <c r="E600"/>
      <c r="F600"/>
      <c r="G600"/>
      <c r="H600"/>
      <c r="I600"/>
      <c r="J600"/>
    </row>
    <row r="601" spans="1:10" ht="12">
      <c r="A601" t="s">
        <v>3782</v>
      </c>
      <c r="B601">
        <v>281613</v>
      </c>
      <c r="C601">
        <v>0</v>
      </c>
      <c r="D601"/>
      <c r="E601"/>
      <c r="F601"/>
      <c r="G601"/>
      <c r="H601"/>
      <c r="I601"/>
      <c r="J601"/>
    </row>
    <row r="602" spans="1:10" ht="12">
      <c r="A602" t="s">
        <v>3784</v>
      </c>
      <c r="B602">
        <v>281615</v>
      </c>
      <c r="C602">
        <v>0</v>
      </c>
      <c r="D602"/>
      <c r="E602"/>
      <c r="F602"/>
      <c r="G602"/>
      <c r="H602"/>
      <c r="I602"/>
      <c r="J602"/>
    </row>
    <row r="603" spans="1:10" ht="12">
      <c r="A603" t="s">
        <v>4336</v>
      </c>
      <c r="B603">
        <v>281621</v>
      </c>
      <c r="C603">
        <v>4273</v>
      </c>
      <c r="D603"/>
      <c r="E603"/>
      <c r="F603"/>
      <c r="G603"/>
      <c r="H603"/>
      <c r="I603"/>
      <c r="J603"/>
    </row>
    <row r="604" spans="1:10" ht="12">
      <c r="A604" t="s">
        <v>3786</v>
      </c>
      <c r="B604">
        <v>281651</v>
      </c>
      <c r="C604">
        <v>0</v>
      </c>
      <c r="D604"/>
      <c r="E604"/>
      <c r="F604"/>
      <c r="G604"/>
      <c r="H604"/>
      <c r="I604"/>
      <c r="J604"/>
    </row>
    <row r="605" spans="1:10" ht="12">
      <c r="A605" t="s">
        <v>3114</v>
      </c>
      <c r="B605">
        <v>281700</v>
      </c>
      <c r="C605">
        <v>0</v>
      </c>
      <c r="D605"/>
      <c r="E605"/>
      <c r="F605"/>
      <c r="G605"/>
      <c r="H605"/>
      <c r="I605"/>
      <c r="J605"/>
    </row>
    <row r="606" spans="1:10" ht="12">
      <c r="A606" t="s">
        <v>3116</v>
      </c>
      <c r="B606">
        <v>281701</v>
      </c>
      <c r="C606">
        <v>0</v>
      </c>
      <c r="D606"/>
      <c r="E606"/>
      <c r="F606"/>
      <c r="G606"/>
      <c r="H606"/>
      <c r="I606"/>
      <c r="J606"/>
    </row>
    <row r="607" spans="1:10" ht="12">
      <c r="A607" t="s">
        <v>4337</v>
      </c>
      <c r="B607">
        <v>281702</v>
      </c>
      <c r="C607">
        <v>0</v>
      </c>
      <c r="D607"/>
      <c r="E607"/>
      <c r="F607"/>
      <c r="G607"/>
      <c r="H607"/>
      <c r="I607"/>
      <c r="J607"/>
    </row>
    <row r="608" spans="1:10" ht="12">
      <c r="A608" t="s">
        <v>3138</v>
      </c>
      <c r="B608">
        <v>281711</v>
      </c>
      <c r="C608">
        <v>0</v>
      </c>
      <c r="D608"/>
      <c r="E608"/>
      <c r="F608"/>
      <c r="G608"/>
      <c r="H608"/>
      <c r="I608"/>
      <c r="J608"/>
    </row>
    <row r="609" spans="1:10" ht="12">
      <c r="A609" t="s">
        <v>3845</v>
      </c>
      <c r="B609">
        <v>281800</v>
      </c>
      <c r="C609">
        <v>0</v>
      </c>
      <c r="D609"/>
      <c r="E609"/>
      <c r="F609"/>
      <c r="G609"/>
      <c r="H609"/>
      <c r="I609"/>
      <c r="J609"/>
    </row>
    <row r="610" spans="1:10" ht="12">
      <c r="A610" t="s">
        <v>3815</v>
      </c>
      <c r="B610">
        <v>281900</v>
      </c>
      <c r="C610">
        <v>5099</v>
      </c>
      <c r="D610"/>
      <c r="E610"/>
      <c r="F610"/>
      <c r="G610"/>
      <c r="H610"/>
      <c r="I610"/>
      <c r="J610"/>
    </row>
    <row r="611" spans="1:10" ht="12">
      <c r="A611" t="s">
        <v>4338</v>
      </c>
      <c r="B611">
        <v>281901</v>
      </c>
      <c r="C611">
        <v>0</v>
      </c>
      <c r="D611"/>
      <c r="E611"/>
      <c r="F611"/>
      <c r="G611"/>
      <c r="H611"/>
      <c r="I611"/>
      <c r="J611"/>
    </row>
    <row r="612" spans="1:10" ht="12">
      <c r="A612" t="s">
        <v>2086</v>
      </c>
      <c r="B612">
        <v>281902</v>
      </c>
      <c r="C612">
        <v>0</v>
      </c>
      <c r="D612"/>
      <c r="E612"/>
      <c r="F612"/>
      <c r="G612"/>
      <c r="H612"/>
      <c r="I612"/>
      <c r="J612"/>
    </row>
    <row r="613" spans="1:10" ht="12">
      <c r="A613" t="s">
        <v>3820</v>
      </c>
      <c r="B613">
        <v>281903</v>
      </c>
      <c r="C613">
        <v>0</v>
      </c>
      <c r="D613"/>
      <c r="E613"/>
      <c r="F613"/>
      <c r="G613"/>
      <c r="H613"/>
      <c r="I613"/>
      <c r="J613"/>
    </row>
    <row r="614" spans="1:10" ht="12">
      <c r="A614" t="s">
        <v>3822</v>
      </c>
      <c r="B614">
        <v>281904</v>
      </c>
      <c r="C614">
        <v>0</v>
      </c>
      <c r="D614"/>
      <c r="E614"/>
      <c r="F614"/>
      <c r="G614"/>
      <c r="H614"/>
      <c r="I614"/>
      <c r="J614"/>
    </row>
    <row r="615" spans="1:10" ht="12">
      <c r="A615" t="s">
        <v>3824</v>
      </c>
      <c r="B615">
        <v>281905</v>
      </c>
      <c r="C615">
        <v>0</v>
      </c>
      <c r="D615"/>
      <c r="E615"/>
      <c r="F615"/>
      <c r="G615"/>
      <c r="H615"/>
      <c r="I615"/>
      <c r="J615"/>
    </row>
    <row r="616" spans="1:10" ht="12">
      <c r="A616" t="s">
        <v>4339</v>
      </c>
      <c r="B616">
        <v>281906</v>
      </c>
      <c r="C616">
        <v>0</v>
      </c>
      <c r="D616"/>
      <c r="E616"/>
      <c r="F616"/>
      <c r="G616"/>
      <c r="H616"/>
      <c r="I616"/>
      <c r="J616"/>
    </row>
    <row r="617" spans="1:10" ht="12">
      <c r="A617" t="s">
        <v>3826</v>
      </c>
      <c r="B617">
        <v>281907</v>
      </c>
      <c r="C617">
        <v>0</v>
      </c>
      <c r="D617"/>
      <c r="E617"/>
      <c r="F617"/>
      <c r="G617"/>
      <c r="H617"/>
      <c r="I617"/>
      <c r="J617"/>
    </row>
    <row r="618" spans="1:10" ht="12">
      <c r="A618" t="s">
        <v>4340</v>
      </c>
      <c r="B618">
        <v>281908</v>
      </c>
      <c r="C618">
        <v>0</v>
      </c>
      <c r="D618"/>
      <c r="E618"/>
      <c r="F618"/>
      <c r="G618"/>
      <c r="H618"/>
      <c r="I618"/>
      <c r="J618"/>
    </row>
    <row r="619" spans="1:10" ht="12">
      <c r="A619" t="s">
        <v>4341</v>
      </c>
      <c r="B619">
        <v>281909</v>
      </c>
      <c r="C619">
        <v>0</v>
      </c>
      <c r="D619"/>
      <c r="E619"/>
      <c r="F619"/>
      <c r="G619"/>
      <c r="H619"/>
      <c r="I619"/>
      <c r="J619"/>
    </row>
    <row r="620" spans="1:10" ht="12">
      <c r="A620" t="s">
        <v>4342</v>
      </c>
      <c r="B620">
        <v>281910</v>
      </c>
      <c r="C620">
        <v>0</v>
      </c>
      <c r="D620"/>
      <c r="E620"/>
      <c r="F620"/>
      <c r="G620"/>
      <c r="H620"/>
      <c r="I620"/>
      <c r="J620"/>
    </row>
    <row r="621" spans="1:10" ht="12">
      <c r="A621" t="s">
        <v>4343</v>
      </c>
      <c r="B621">
        <v>281911</v>
      </c>
      <c r="C621">
        <v>0</v>
      </c>
      <c r="D621"/>
      <c r="E621"/>
      <c r="F621"/>
      <c r="G621"/>
      <c r="H621"/>
      <c r="I621"/>
      <c r="J621"/>
    </row>
    <row r="622" spans="1:10" ht="12">
      <c r="A622" t="s">
        <v>4344</v>
      </c>
      <c r="B622">
        <v>281921</v>
      </c>
      <c r="C622">
        <v>0</v>
      </c>
      <c r="D622"/>
      <c r="E622"/>
      <c r="F622"/>
      <c r="G622"/>
      <c r="H622"/>
      <c r="I622"/>
      <c r="J622"/>
    </row>
    <row r="623" spans="1:10" ht="12">
      <c r="A623" t="s">
        <v>4345</v>
      </c>
      <c r="B623">
        <v>281922</v>
      </c>
      <c r="C623">
        <v>0</v>
      </c>
      <c r="D623"/>
      <c r="E623"/>
      <c r="F623"/>
      <c r="G623"/>
      <c r="H623"/>
      <c r="I623"/>
      <c r="J623"/>
    </row>
    <row r="624" spans="1:10" ht="12">
      <c r="A624" t="s">
        <v>3832</v>
      </c>
      <c r="B624">
        <v>281923</v>
      </c>
      <c r="C624">
        <v>0</v>
      </c>
      <c r="D624"/>
      <c r="E624"/>
      <c r="F624"/>
      <c r="G624"/>
      <c r="H624"/>
      <c r="I624"/>
      <c r="J624"/>
    </row>
    <row r="625" spans="1:10" ht="12">
      <c r="A625" t="s">
        <v>4346</v>
      </c>
      <c r="B625">
        <v>281924</v>
      </c>
      <c r="C625">
        <v>0</v>
      </c>
      <c r="D625"/>
      <c r="E625"/>
      <c r="F625"/>
      <c r="G625"/>
      <c r="H625"/>
      <c r="I625"/>
      <c r="J625"/>
    </row>
    <row r="626" spans="1:10" ht="12">
      <c r="A626" t="s">
        <v>3836</v>
      </c>
      <c r="B626">
        <v>281925</v>
      </c>
      <c r="C626">
        <v>0</v>
      </c>
      <c r="D626"/>
      <c r="E626"/>
      <c r="F626"/>
      <c r="G626"/>
      <c r="H626"/>
      <c r="I626"/>
      <c r="J626"/>
    </row>
    <row r="627" spans="1:10" ht="12">
      <c r="A627" t="s">
        <v>3834</v>
      </c>
      <c r="B627">
        <v>281931</v>
      </c>
      <c r="C627">
        <v>5099</v>
      </c>
      <c r="D627"/>
      <c r="E627"/>
      <c r="F627"/>
      <c r="G627"/>
      <c r="H627"/>
      <c r="I627"/>
      <c r="J627"/>
    </row>
    <row r="628" spans="1:10" ht="12">
      <c r="A628" t="s">
        <v>4347</v>
      </c>
      <c r="B628">
        <v>281961</v>
      </c>
      <c r="C628">
        <v>0</v>
      </c>
      <c r="D628"/>
      <c r="E628"/>
      <c r="F628"/>
      <c r="G628"/>
      <c r="H628"/>
      <c r="I628"/>
      <c r="J628"/>
    </row>
    <row r="629" spans="1:10" ht="12">
      <c r="A629" t="s">
        <v>4348</v>
      </c>
      <c r="B629">
        <v>281962</v>
      </c>
      <c r="C629">
        <v>0</v>
      </c>
      <c r="D629"/>
      <c r="E629"/>
      <c r="F629"/>
      <c r="G629"/>
      <c r="H629"/>
      <c r="I629"/>
      <c r="J629"/>
    </row>
    <row r="630" spans="1:10" ht="12">
      <c r="A630" t="s">
        <v>3846</v>
      </c>
      <c r="B630">
        <v>282200</v>
      </c>
      <c r="C630">
        <v>0</v>
      </c>
      <c r="D630"/>
      <c r="E630"/>
      <c r="F630"/>
      <c r="G630"/>
      <c r="H630"/>
      <c r="I630"/>
      <c r="J630"/>
    </row>
    <row r="631" spans="1:10" ht="12">
      <c r="A631" t="s">
        <v>3847</v>
      </c>
      <c r="B631">
        <v>282300</v>
      </c>
      <c r="C631">
        <v>0</v>
      </c>
      <c r="D631"/>
      <c r="E631"/>
      <c r="F631"/>
      <c r="G631"/>
      <c r="H631"/>
      <c r="I631"/>
      <c r="J631"/>
    </row>
    <row r="632" spans="1:10" ht="12">
      <c r="A632" t="s">
        <v>3848</v>
      </c>
      <c r="B632">
        <v>282400</v>
      </c>
      <c r="C632">
        <v>0</v>
      </c>
      <c r="D632"/>
      <c r="E632"/>
      <c r="F632"/>
      <c r="G632"/>
      <c r="H632"/>
      <c r="I632"/>
      <c r="J632"/>
    </row>
    <row r="633" spans="1:10" ht="12">
      <c r="A633" t="s">
        <v>3849</v>
      </c>
      <c r="B633">
        <v>282000</v>
      </c>
      <c r="C633">
        <v>0</v>
      </c>
      <c r="D633"/>
      <c r="E633"/>
      <c r="F633"/>
      <c r="G633"/>
      <c r="H633"/>
      <c r="I633"/>
      <c r="J633"/>
    </row>
    <row r="634" spans="1:10" ht="12">
      <c r="A634" t="s">
        <v>3850</v>
      </c>
      <c r="B634">
        <v>282100</v>
      </c>
      <c r="C634">
        <v>0</v>
      </c>
      <c r="D634"/>
      <c r="E634"/>
      <c r="F634"/>
      <c r="G634"/>
      <c r="H634"/>
      <c r="I634"/>
      <c r="J634"/>
    </row>
    <row r="635" spans="1:10" ht="12">
      <c r="A635" t="s">
        <v>3851</v>
      </c>
      <c r="B635">
        <v>282900</v>
      </c>
      <c r="C635">
        <v>0</v>
      </c>
      <c r="D635"/>
      <c r="E635"/>
      <c r="F635"/>
      <c r="G635"/>
      <c r="H635"/>
      <c r="I635"/>
      <c r="J635"/>
    </row>
    <row r="636" spans="1:10" ht="12">
      <c r="A636" t="s">
        <v>4349</v>
      </c>
      <c r="B636">
        <v>282901</v>
      </c>
      <c r="C636">
        <v>0</v>
      </c>
      <c r="D636"/>
      <c r="E636"/>
      <c r="F636"/>
      <c r="G636"/>
      <c r="H636"/>
      <c r="I636"/>
      <c r="J636"/>
    </row>
    <row r="637" spans="1:10" ht="12">
      <c r="A637" t="s">
        <v>4350</v>
      </c>
      <c r="B637">
        <v>282961</v>
      </c>
      <c r="C637">
        <v>0</v>
      </c>
      <c r="D637"/>
      <c r="E637"/>
      <c r="F637"/>
      <c r="G637"/>
      <c r="H637"/>
      <c r="I637"/>
      <c r="J637"/>
    </row>
    <row r="638" spans="1:10" ht="12">
      <c r="A638" t="s">
        <v>4351</v>
      </c>
      <c r="B638">
        <v>282962</v>
      </c>
      <c r="C638">
        <v>0</v>
      </c>
      <c r="D638"/>
      <c r="E638"/>
      <c r="F638"/>
      <c r="G638"/>
      <c r="H638"/>
      <c r="I638"/>
      <c r="J638"/>
    </row>
    <row r="639" spans="1:10" ht="12">
      <c r="A639" t="s">
        <v>4352</v>
      </c>
      <c r="B639">
        <v>282963</v>
      </c>
      <c r="C639">
        <v>0</v>
      </c>
      <c r="D639"/>
      <c r="E639"/>
      <c r="F639"/>
      <c r="G639"/>
      <c r="H639"/>
      <c r="I639"/>
      <c r="J639"/>
    </row>
    <row r="640" spans="1:10" ht="12">
      <c r="A640" t="s">
        <v>4353</v>
      </c>
      <c r="B640">
        <v>283000</v>
      </c>
      <c r="C640">
        <v>0</v>
      </c>
      <c r="D640"/>
      <c r="E640"/>
      <c r="F640"/>
      <c r="G640"/>
      <c r="H640"/>
      <c r="I640"/>
      <c r="J640"/>
    </row>
    <row r="641" spans="1:10" ht="12">
      <c r="A641" t="s">
        <v>3467</v>
      </c>
      <c r="B641">
        <v>283100</v>
      </c>
      <c r="C641">
        <v>0</v>
      </c>
      <c r="D641"/>
      <c r="E641"/>
      <c r="F641"/>
      <c r="G641"/>
      <c r="H641"/>
      <c r="I641"/>
      <c r="J641"/>
    </row>
    <row r="642" spans="1:10" ht="12">
      <c r="A642" t="s">
        <v>4354</v>
      </c>
      <c r="B642">
        <v>283200</v>
      </c>
      <c r="C642">
        <v>0</v>
      </c>
      <c r="D642"/>
      <c r="E642"/>
      <c r="F642"/>
      <c r="G642"/>
      <c r="H642"/>
      <c r="I642"/>
      <c r="J642"/>
    </row>
    <row r="643" spans="1:10" ht="12">
      <c r="A643" t="s">
        <v>4355</v>
      </c>
      <c r="B643">
        <v>283201</v>
      </c>
      <c r="C643">
        <v>0</v>
      </c>
      <c r="D643"/>
      <c r="E643"/>
      <c r="F643"/>
      <c r="G643"/>
      <c r="H643"/>
      <c r="I643"/>
      <c r="J643"/>
    </row>
    <row r="644" spans="1:10" ht="12">
      <c r="A644" t="s">
        <v>4356</v>
      </c>
      <c r="B644">
        <v>283202</v>
      </c>
      <c r="C644">
        <v>0</v>
      </c>
      <c r="D644"/>
      <c r="E644"/>
      <c r="F644"/>
      <c r="G644"/>
      <c r="H644"/>
      <c r="I644"/>
      <c r="J644"/>
    </row>
    <row r="645" spans="1:10" ht="12">
      <c r="A645" t="s">
        <v>4357</v>
      </c>
      <c r="B645">
        <v>283203</v>
      </c>
      <c r="C645">
        <v>0</v>
      </c>
      <c r="D645"/>
      <c r="E645"/>
      <c r="F645"/>
      <c r="G645"/>
      <c r="H645"/>
      <c r="I645"/>
      <c r="J645"/>
    </row>
    <row r="646" spans="1:10" ht="12">
      <c r="A646" t="s">
        <v>4358</v>
      </c>
      <c r="B646">
        <v>283212</v>
      </c>
      <c r="C646">
        <v>0</v>
      </c>
      <c r="D646"/>
      <c r="E646"/>
      <c r="F646"/>
      <c r="G646"/>
      <c r="H646"/>
      <c r="I646"/>
      <c r="J646"/>
    </row>
    <row r="647" spans="1:10" ht="12">
      <c r="A647" t="s">
        <v>4359</v>
      </c>
      <c r="B647">
        <v>283213</v>
      </c>
      <c r="C647">
        <v>0</v>
      </c>
      <c r="D647"/>
      <c r="E647"/>
      <c r="F647"/>
      <c r="G647"/>
      <c r="H647"/>
      <c r="I647"/>
      <c r="J647"/>
    </row>
    <row r="648" spans="1:10" ht="12">
      <c r="A648" t="s">
        <v>4360</v>
      </c>
      <c r="B648">
        <v>283214</v>
      </c>
      <c r="C648">
        <v>0</v>
      </c>
      <c r="D648"/>
      <c r="E648"/>
      <c r="F648"/>
      <c r="G648"/>
      <c r="H648"/>
      <c r="I648"/>
      <c r="J648"/>
    </row>
    <row r="649" spans="1:10" ht="12">
      <c r="A649" t="s">
        <v>4361</v>
      </c>
      <c r="B649">
        <v>283215</v>
      </c>
      <c r="C649">
        <v>0</v>
      </c>
      <c r="D649"/>
      <c r="E649"/>
      <c r="F649"/>
      <c r="G649"/>
      <c r="H649"/>
      <c r="I649"/>
      <c r="J649"/>
    </row>
    <row r="650" spans="1:10" ht="12">
      <c r="A650" t="s">
        <v>4362</v>
      </c>
      <c r="B650">
        <v>283211</v>
      </c>
      <c r="C650">
        <v>0</v>
      </c>
      <c r="D650"/>
      <c r="E650"/>
      <c r="F650"/>
      <c r="G650"/>
      <c r="H650"/>
      <c r="I650"/>
      <c r="J650"/>
    </row>
    <row r="651" spans="1:10" ht="12">
      <c r="A651" t="s">
        <v>4363</v>
      </c>
      <c r="B651">
        <v>283600</v>
      </c>
      <c r="C651">
        <v>0</v>
      </c>
      <c r="D651"/>
      <c r="E651"/>
      <c r="F651"/>
      <c r="G651"/>
      <c r="H651"/>
      <c r="I651"/>
      <c r="J651"/>
    </row>
    <row r="652" spans="1:10" ht="12">
      <c r="A652" t="s">
        <v>1939</v>
      </c>
      <c r="B652">
        <v>283601</v>
      </c>
      <c r="C652">
        <v>0</v>
      </c>
      <c r="D652"/>
      <c r="E652"/>
      <c r="F652"/>
      <c r="G652"/>
      <c r="H652"/>
      <c r="I652"/>
      <c r="J652"/>
    </row>
    <row r="653" spans="1:10" ht="12">
      <c r="A653" t="s">
        <v>1890</v>
      </c>
      <c r="B653">
        <v>283602</v>
      </c>
      <c r="C653">
        <v>0</v>
      </c>
      <c r="D653"/>
      <c r="E653"/>
      <c r="F653"/>
      <c r="G653"/>
      <c r="H653"/>
      <c r="I653"/>
      <c r="J653"/>
    </row>
    <row r="654" spans="1:10" ht="12">
      <c r="A654" t="s">
        <v>1924</v>
      </c>
      <c r="B654">
        <v>283603</v>
      </c>
      <c r="C654">
        <v>0</v>
      </c>
      <c r="D654"/>
      <c r="E654"/>
      <c r="F654"/>
      <c r="G654"/>
      <c r="H654"/>
      <c r="I654"/>
      <c r="J654"/>
    </row>
    <row r="655" spans="1:10" ht="12">
      <c r="A655" t="s">
        <v>1925</v>
      </c>
      <c r="B655">
        <v>283604</v>
      </c>
      <c r="C655">
        <v>0</v>
      </c>
      <c r="D655"/>
      <c r="E655"/>
      <c r="F655"/>
      <c r="G655"/>
      <c r="H655"/>
      <c r="I655"/>
      <c r="J655"/>
    </row>
    <row r="656" spans="1:10" ht="12">
      <c r="A656" t="s">
        <v>2661</v>
      </c>
      <c r="B656">
        <v>283605</v>
      </c>
      <c r="C656">
        <v>0</v>
      </c>
      <c r="D656"/>
      <c r="E656"/>
      <c r="F656"/>
      <c r="G656"/>
      <c r="H656"/>
      <c r="I656"/>
      <c r="J656"/>
    </row>
    <row r="657" spans="1:10" ht="12">
      <c r="A657" t="s">
        <v>2004</v>
      </c>
      <c r="B657">
        <v>283606</v>
      </c>
      <c r="C657">
        <v>0</v>
      </c>
      <c r="D657"/>
      <c r="E657"/>
      <c r="F657"/>
      <c r="G657"/>
      <c r="H657"/>
      <c r="I657"/>
      <c r="J657"/>
    </row>
    <row r="658" spans="1:10" ht="12">
      <c r="A658" t="s">
        <v>2003</v>
      </c>
      <c r="B658">
        <v>283607</v>
      </c>
      <c r="C658">
        <v>0</v>
      </c>
      <c r="D658"/>
      <c r="E658"/>
      <c r="F658"/>
      <c r="G658"/>
      <c r="H658"/>
      <c r="I658"/>
      <c r="J658"/>
    </row>
    <row r="659" spans="1:10" ht="12">
      <c r="A659" t="s">
        <v>2001</v>
      </c>
      <c r="B659">
        <v>283608</v>
      </c>
      <c r="C659">
        <v>0</v>
      </c>
      <c r="D659"/>
      <c r="E659"/>
      <c r="F659"/>
      <c r="G659"/>
      <c r="H659"/>
      <c r="I659"/>
      <c r="J659"/>
    </row>
    <row r="660" spans="1:10" ht="12">
      <c r="A660" t="s">
        <v>4282</v>
      </c>
      <c r="B660">
        <v>283609</v>
      </c>
      <c r="C660">
        <v>0</v>
      </c>
      <c r="D660"/>
      <c r="E660"/>
      <c r="F660"/>
      <c r="G660"/>
      <c r="H660"/>
      <c r="I660"/>
      <c r="J660"/>
    </row>
    <row r="661" spans="1:10" ht="12">
      <c r="A661" t="s">
        <v>4284</v>
      </c>
      <c r="B661">
        <v>283610</v>
      </c>
      <c r="C661">
        <v>0</v>
      </c>
      <c r="D661"/>
      <c r="E661"/>
      <c r="F661"/>
      <c r="G661"/>
      <c r="H661"/>
      <c r="I661"/>
      <c r="J661"/>
    </row>
    <row r="662" spans="1:10" ht="12">
      <c r="A662" t="s">
        <v>2005</v>
      </c>
      <c r="B662">
        <v>283611</v>
      </c>
      <c r="C662">
        <v>0</v>
      </c>
      <c r="D662"/>
      <c r="E662"/>
      <c r="F662"/>
      <c r="G662"/>
      <c r="H662"/>
      <c r="I662"/>
      <c r="J662"/>
    </row>
    <row r="663" spans="1:10" ht="12">
      <c r="A663" t="s">
        <v>4364</v>
      </c>
      <c r="B663">
        <v>283612</v>
      </c>
      <c r="C663">
        <v>0</v>
      </c>
      <c r="D663"/>
      <c r="E663"/>
      <c r="F663"/>
      <c r="G663"/>
      <c r="H663"/>
      <c r="I663"/>
      <c r="J663"/>
    </row>
    <row r="664" spans="1:10" ht="12">
      <c r="A664" t="s">
        <v>1650</v>
      </c>
      <c r="B664">
        <v>283631</v>
      </c>
      <c r="C664">
        <v>0</v>
      </c>
      <c r="D664"/>
      <c r="E664"/>
      <c r="F664"/>
      <c r="G664"/>
      <c r="H664"/>
      <c r="I664"/>
      <c r="J664"/>
    </row>
    <row r="665" spans="1:10" ht="12">
      <c r="A665" t="s">
        <v>3459</v>
      </c>
      <c r="B665">
        <v>284000</v>
      </c>
      <c r="C665">
        <v>1980574</v>
      </c>
      <c r="D665"/>
      <c r="E665"/>
      <c r="F665"/>
      <c r="G665"/>
      <c r="H665"/>
      <c r="I665"/>
      <c r="J665"/>
    </row>
    <row r="666" spans="1:10" ht="12">
      <c r="A666" t="s">
        <v>4365</v>
      </c>
      <c r="B666">
        <v>284100</v>
      </c>
      <c r="C666">
        <v>1914211</v>
      </c>
      <c r="D666"/>
      <c r="E666"/>
      <c r="F666"/>
      <c r="G666"/>
      <c r="H666"/>
      <c r="I666"/>
      <c r="J666"/>
    </row>
    <row r="667" spans="1:10" ht="12">
      <c r="A667" t="s">
        <v>2641</v>
      </c>
      <c r="B667">
        <v>284101</v>
      </c>
      <c r="C667">
        <v>0</v>
      </c>
      <c r="D667"/>
      <c r="E667"/>
      <c r="F667"/>
      <c r="G667"/>
      <c r="H667"/>
      <c r="I667"/>
      <c r="J667"/>
    </row>
    <row r="668" spans="1:10" ht="12">
      <c r="A668" t="s">
        <v>1890</v>
      </c>
      <c r="B668">
        <v>284102</v>
      </c>
      <c r="C668">
        <v>1463200</v>
      </c>
      <c r="D668"/>
      <c r="E668"/>
      <c r="F668"/>
      <c r="G668"/>
      <c r="H668"/>
      <c r="I668"/>
      <c r="J668"/>
    </row>
    <row r="669" spans="1:10" ht="12">
      <c r="A669" t="s">
        <v>2659</v>
      </c>
      <c r="B669">
        <v>284103</v>
      </c>
      <c r="C669">
        <v>0</v>
      </c>
      <c r="D669"/>
      <c r="E669"/>
      <c r="F669"/>
      <c r="G669"/>
      <c r="H669"/>
      <c r="I669"/>
      <c r="J669"/>
    </row>
    <row r="670" spans="1:10" ht="12">
      <c r="A670" t="s">
        <v>1925</v>
      </c>
      <c r="B670">
        <v>284104</v>
      </c>
      <c r="C670">
        <v>451011</v>
      </c>
      <c r="D670"/>
      <c r="E670"/>
      <c r="F670"/>
      <c r="G670"/>
      <c r="H670"/>
      <c r="I670"/>
      <c r="J670"/>
    </row>
    <row r="671" spans="1:10" ht="12">
      <c r="A671" t="s">
        <v>1927</v>
      </c>
      <c r="B671">
        <v>284105</v>
      </c>
      <c r="C671">
        <v>0</v>
      </c>
      <c r="D671"/>
      <c r="E671"/>
      <c r="F671"/>
      <c r="G671"/>
      <c r="H671"/>
      <c r="I671"/>
      <c r="J671"/>
    </row>
    <row r="672" spans="1:10" ht="12">
      <c r="A672" t="s">
        <v>4366</v>
      </c>
      <c r="B672">
        <v>284121</v>
      </c>
      <c r="C672">
        <v>0</v>
      </c>
      <c r="D672"/>
      <c r="E672"/>
      <c r="F672"/>
      <c r="G672"/>
      <c r="H672"/>
      <c r="I672"/>
      <c r="J672"/>
    </row>
    <row r="673" spans="1:10" ht="12">
      <c r="A673" t="s">
        <v>4367</v>
      </c>
      <c r="B673">
        <v>284200</v>
      </c>
      <c r="C673">
        <v>0</v>
      </c>
      <c r="D673"/>
      <c r="E673"/>
      <c r="F673"/>
      <c r="G673"/>
      <c r="H673"/>
      <c r="I673"/>
      <c r="J673"/>
    </row>
    <row r="674" spans="1:10" ht="12">
      <c r="A674" t="s">
        <v>3463</v>
      </c>
      <c r="B674">
        <v>284300</v>
      </c>
      <c r="C674">
        <v>66363</v>
      </c>
      <c r="D674"/>
      <c r="E674"/>
      <c r="F674"/>
      <c r="G674"/>
      <c r="H674"/>
      <c r="I674"/>
      <c r="J674"/>
    </row>
    <row r="675" spans="1:10" ht="12">
      <c r="A675" t="s">
        <v>3465</v>
      </c>
      <c r="B675">
        <v>284900</v>
      </c>
      <c r="C675">
        <v>0</v>
      </c>
      <c r="D675"/>
      <c r="E675"/>
      <c r="F675"/>
      <c r="G675"/>
      <c r="H675"/>
      <c r="I675"/>
      <c r="J675"/>
    </row>
    <row r="676" spans="1:10" ht="12">
      <c r="A676" t="s">
        <v>3455</v>
      </c>
      <c r="B676">
        <v>285000</v>
      </c>
      <c r="C676">
        <v>177213</v>
      </c>
      <c r="D676"/>
      <c r="E676"/>
      <c r="F676"/>
      <c r="G676"/>
      <c r="H676"/>
      <c r="I676"/>
      <c r="J676"/>
    </row>
    <row r="677" spans="1:10" ht="12">
      <c r="A677" t="s">
        <v>4368</v>
      </c>
      <c r="B677">
        <v>285100</v>
      </c>
      <c r="C677">
        <v>177213</v>
      </c>
      <c r="D677"/>
      <c r="E677"/>
      <c r="F677"/>
      <c r="G677"/>
      <c r="H677"/>
      <c r="I677"/>
      <c r="J677"/>
    </row>
    <row r="678" spans="1:10" ht="12">
      <c r="A678" t="s">
        <v>3852</v>
      </c>
      <c r="B678">
        <v>286000</v>
      </c>
      <c r="C678">
        <v>266317</v>
      </c>
      <c r="D678"/>
      <c r="E678"/>
      <c r="F678"/>
      <c r="G678"/>
      <c r="H678"/>
      <c r="I678"/>
      <c r="J678"/>
    </row>
    <row r="679" spans="1:10" ht="12">
      <c r="A679" t="s">
        <v>3853</v>
      </c>
      <c r="B679">
        <v>286100</v>
      </c>
      <c r="C679">
        <v>266317</v>
      </c>
      <c r="D679"/>
      <c r="E679"/>
      <c r="F679"/>
      <c r="G679"/>
      <c r="H679"/>
      <c r="I679"/>
      <c r="J679"/>
    </row>
    <row r="680" spans="1:10" ht="12">
      <c r="A680" t="s">
        <v>3854</v>
      </c>
      <c r="B680">
        <v>286101</v>
      </c>
      <c r="C680">
        <v>0</v>
      </c>
      <c r="D680"/>
      <c r="E680"/>
      <c r="F680"/>
      <c r="G680"/>
      <c r="H680"/>
      <c r="I680"/>
      <c r="J680"/>
    </row>
    <row r="681" spans="1:10" ht="12">
      <c r="A681" t="s">
        <v>3855</v>
      </c>
      <c r="B681">
        <v>286102</v>
      </c>
      <c r="C681">
        <v>0</v>
      </c>
      <c r="D681"/>
      <c r="E681"/>
      <c r="F681"/>
      <c r="G681"/>
      <c r="H681"/>
      <c r="I681"/>
      <c r="J681"/>
    </row>
    <row r="682" spans="1:10" ht="12">
      <c r="A682" t="s">
        <v>3856</v>
      </c>
      <c r="B682">
        <v>286120</v>
      </c>
      <c r="C682">
        <v>266317</v>
      </c>
      <c r="D682"/>
      <c r="E682"/>
      <c r="F682"/>
      <c r="G682"/>
      <c r="H682"/>
      <c r="I682"/>
      <c r="J682"/>
    </row>
    <row r="683" spans="1:10" ht="12">
      <c r="A683" t="s">
        <v>3858</v>
      </c>
      <c r="B683">
        <v>287000</v>
      </c>
      <c r="C683">
        <v>0</v>
      </c>
      <c r="D683"/>
      <c r="E683"/>
      <c r="F683"/>
      <c r="G683"/>
      <c r="H683"/>
      <c r="I683"/>
      <c r="J683"/>
    </row>
    <row r="684" spans="1:10" ht="12">
      <c r="A684" t="s">
        <v>3859</v>
      </c>
      <c r="B684">
        <v>287001</v>
      </c>
      <c r="C684">
        <v>0</v>
      </c>
      <c r="D684"/>
      <c r="E684"/>
      <c r="F684"/>
      <c r="G684"/>
      <c r="H684"/>
      <c r="I684"/>
      <c r="J684"/>
    </row>
    <row r="685" spans="1:10" ht="12">
      <c r="A685" t="s">
        <v>3860</v>
      </c>
      <c r="B685">
        <v>287002</v>
      </c>
      <c r="C685">
        <v>0</v>
      </c>
      <c r="D685"/>
      <c r="E685"/>
      <c r="F685"/>
      <c r="G685"/>
      <c r="H685"/>
      <c r="I685"/>
      <c r="J685"/>
    </row>
    <row r="686" spans="1:10" ht="12">
      <c r="A686" t="s">
        <v>3861</v>
      </c>
      <c r="B686">
        <v>287003</v>
      </c>
      <c r="C686">
        <v>0</v>
      </c>
      <c r="D686"/>
      <c r="E686"/>
      <c r="F686"/>
      <c r="G686"/>
      <c r="H686"/>
      <c r="I686"/>
      <c r="J686"/>
    </row>
    <row r="687" spans="1:10" ht="12">
      <c r="A687" t="s">
        <v>3862</v>
      </c>
      <c r="B687">
        <v>287004</v>
      </c>
      <c r="C687">
        <v>0</v>
      </c>
      <c r="D687"/>
      <c r="E687"/>
      <c r="F687"/>
      <c r="G687"/>
      <c r="H687"/>
      <c r="I687"/>
      <c r="J687"/>
    </row>
    <row r="688" spans="1:10" ht="12">
      <c r="A688" t="s">
        <v>3863</v>
      </c>
      <c r="B688">
        <v>287005</v>
      </c>
      <c r="C688">
        <v>0</v>
      </c>
      <c r="D688"/>
      <c r="E688"/>
      <c r="F688"/>
      <c r="G688"/>
      <c r="H688"/>
      <c r="I688"/>
      <c r="J688"/>
    </row>
    <row r="689" spans="1:10" ht="12">
      <c r="A689" t="s">
        <v>3843</v>
      </c>
      <c r="B689">
        <v>288000</v>
      </c>
      <c r="C689">
        <v>0</v>
      </c>
      <c r="D689"/>
      <c r="E689"/>
      <c r="F689"/>
      <c r="G689"/>
      <c r="H689"/>
      <c r="I689"/>
      <c r="J689"/>
    </row>
    <row r="690" spans="1:10" ht="12">
      <c r="A690" t="s">
        <v>1881</v>
      </c>
      <c r="B690">
        <v>229700</v>
      </c>
      <c r="C690">
        <v>22140675</v>
      </c>
      <c r="D690" t="s">
        <v>1882</v>
      </c>
      <c r="E690">
        <v>249700</v>
      </c>
      <c r="F690">
        <v>21829118</v>
      </c>
      <c r="G690"/>
      <c r="H690"/>
      <c r="I690"/>
      <c r="J690"/>
    </row>
    <row r="691" spans="1:10" ht="12">
      <c r="A691"/>
      <c r="B691"/>
      <c r="C691"/>
      <c r="D691" t="s">
        <v>3864</v>
      </c>
      <c r="E691">
        <v>299600</v>
      </c>
      <c r="F691">
        <v>0</v>
      </c>
      <c r="G691"/>
      <c r="H691"/>
      <c r="I691"/>
      <c r="J691"/>
    </row>
    <row r="692" spans="1:10" ht="12">
      <c r="A692"/>
      <c r="B692"/>
      <c r="C692"/>
      <c r="D692" t="s">
        <v>3865</v>
      </c>
      <c r="E692">
        <v>299700</v>
      </c>
      <c r="F692">
        <v>0</v>
      </c>
      <c r="G692"/>
      <c r="H692"/>
      <c r="I692"/>
      <c r="J692"/>
    </row>
    <row r="693" spans="1:10" ht="12">
      <c r="A693"/>
      <c r="B693"/>
      <c r="C693"/>
      <c r="D693" t="s">
        <v>3866</v>
      </c>
      <c r="E693">
        <v>299800</v>
      </c>
      <c r="F693">
        <v>0</v>
      </c>
      <c r="G693"/>
      <c r="H693"/>
      <c r="I693"/>
      <c r="J693"/>
    </row>
    <row r="694" spans="1:10" ht="12">
      <c r="A694"/>
      <c r="B694"/>
      <c r="C694"/>
      <c r="D694" t="s">
        <v>3867</v>
      </c>
      <c r="E694">
        <v>299900</v>
      </c>
      <c r="F694">
        <v>0</v>
      </c>
      <c r="G694"/>
      <c r="H694"/>
      <c r="I694"/>
      <c r="J694"/>
    </row>
    <row r="695" spans="1:10" ht="12">
      <c r="A695"/>
      <c r="B695"/>
      <c r="C695"/>
      <c r="D695"/>
      <c r="E695"/>
      <c r="F695"/>
      <c r="G695"/>
      <c r="H695"/>
      <c r="I695"/>
      <c r="J695"/>
    </row>
    <row r="696" spans="1:10" ht="12">
      <c r="A696"/>
      <c r="B696"/>
      <c r="C696"/>
      <c r="D696"/>
      <c r="E696"/>
      <c r="F696"/>
      <c r="G696"/>
      <c r="H696"/>
      <c r="I696"/>
      <c r="J696"/>
    </row>
    <row r="697" spans="1:10" ht="12">
      <c r="A697"/>
      <c r="B697"/>
      <c r="C697"/>
      <c r="D697"/>
      <c r="E697"/>
      <c r="F697"/>
      <c r="G697"/>
      <c r="H697"/>
      <c r="I697"/>
      <c r="J697"/>
    </row>
    <row r="698" spans="1:10" ht="12">
      <c r="A698"/>
      <c r="B698"/>
      <c r="C698"/>
      <c r="D698"/>
      <c r="E698"/>
      <c r="F698"/>
      <c r="G698"/>
      <c r="H698"/>
      <c r="I698"/>
      <c r="J698"/>
    </row>
    <row r="699" spans="1:10" ht="12">
      <c r="A699"/>
      <c r="B699"/>
      <c r="C699"/>
      <c r="D699"/>
      <c r="E699"/>
      <c r="F699"/>
      <c r="G699"/>
      <c r="H699"/>
      <c r="I699"/>
      <c r="J699"/>
    </row>
    <row r="700" spans="1:10" ht="12">
      <c r="A700"/>
      <c r="B700"/>
      <c r="C700"/>
      <c r="D700"/>
      <c r="E700"/>
      <c r="F700"/>
      <c r="G700"/>
      <c r="H700"/>
      <c r="I700"/>
      <c r="J700"/>
    </row>
    <row r="701" spans="1:10" ht="12">
      <c r="A701"/>
      <c r="B701"/>
      <c r="C701"/>
      <c r="D701"/>
      <c r="E701"/>
      <c r="F701"/>
      <c r="G701"/>
      <c r="H701"/>
      <c r="I701"/>
      <c r="J701"/>
    </row>
    <row r="702" spans="1:10" ht="12">
      <c r="A702"/>
      <c r="B702"/>
      <c r="C702"/>
      <c r="D702"/>
      <c r="E702"/>
      <c r="F702"/>
      <c r="G702"/>
      <c r="H702"/>
      <c r="I702"/>
      <c r="J702"/>
    </row>
    <row r="703" spans="1:10" ht="12">
      <c r="A703"/>
      <c r="B703"/>
      <c r="C703"/>
      <c r="D703"/>
      <c r="E703"/>
      <c r="F703"/>
      <c r="G703"/>
      <c r="H703"/>
      <c r="I703"/>
      <c r="J703"/>
    </row>
    <row r="704" spans="1:10" ht="12">
      <c r="A704"/>
      <c r="B704"/>
      <c r="C704"/>
      <c r="D704"/>
      <c r="E704"/>
      <c r="F704"/>
      <c r="G704"/>
      <c r="H704"/>
      <c r="I704"/>
      <c r="J704"/>
    </row>
    <row r="705" spans="1:10" ht="12">
      <c r="A705"/>
      <c r="B705"/>
      <c r="C705"/>
      <c r="D705"/>
      <c r="E705"/>
      <c r="F705"/>
      <c r="G705"/>
      <c r="H705"/>
      <c r="I705"/>
      <c r="J705"/>
    </row>
    <row r="706" spans="1:10" ht="12">
      <c r="A706"/>
      <c r="B706"/>
      <c r="C706"/>
      <c r="D706"/>
      <c r="E706"/>
      <c r="F706"/>
      <c r="G706"/>
      <c r="H706"/>
      <c r="I706"/>
      <c r="J706"/>
    </row>
    <row r="707" spans="1:10" ht="12">
      <c r="A707"/>
      <c r="B707"/>
      <c r="C707"/>
      <c r="D707"/>
      <c r="E707"/>
      <c r="F707"/>
      <c r="G707"/>
      <c r="H707"/>
      <c r="I707"/>
      <c r="J707"/>
    </row>
    <row r="708" spans="1:10" ht="12">
      <c r="A708"/>
      <c r="B708"/>
      <c r="C708"/>
      <c r="D708"/>
      <c r="E708"/>
      <c r="F708"/>
      <c r="G708"/>
      <c r="H708"/>
      <c r="I708"/>
      <c r="J708"/>
    </row>
    <row r="709" spans="1:10" ht="12">
      <c r="A709"/>
      <c r="B709"/>
      <c r="C709"/>
      <c r="D709"/>
      <c r="E709"/>
      <c r="F709"/>
      <c r="G709"/>
      <c r="H709"/>
      <c r="I709"/>
      <c r="J709"/>
    </row>
    <row r="710" spans="1:10" ht="12">
      <c r="A710"/>
      <c r="B710"/>
      <c r="C710"/>
      <c r="D710"/>
      <c r="E710"/>
      <c r="F710"/>
      <c r="G710"/>
      <c r="H710"/>
      <c r="I710"/>
      <c r="J710"/>
    </row>
    <row r="711" spans="1:10" ht="12">
      <c r="A711"/>
      <c r="B711"/>
      <c r="C711"/>
      <c r="D711"/>
      <c r="E711"/>
      <c r="F711"/>
      <c r="G711"/>
      <c r="H711"/>
      <c r="I711"/>
      <c r="J711"/>
    </row>
    <row r="712" spans="1:10" ht="12">
      <c r="A712"/>
      <c r="B712"/>
      <c r="C712"/>
      <c r="D712"/>
      <c r="E712"/>
      <c r="F712"/>
      <c r="G712"/>
      <c r="H712"/>
      <c r="I712"/>
      <c r="J712"/>
    </row>
    <row r="713" spans="1:10" ht="12">
      <c r="A713"/>
      <c r="B713"/>
      <c r="C713"/>
      <c r="D713"/>
      <c r="E713"/>
      <c r="F713"/>
      <c r="G713"/>
      <c r="H713"/>
      <c r="I713"/>
      <c r="J713"/>
    </row>
    <row r="714" spans="1:10" ht="12">
      <c r="A714"/>
      <c r="B714"/>
      <c r="C714"/>
      <c r="D714"/>
      <c r="E714"/>
      <c r="F714"/>
      <c r="G714"/>
      <c r="H714"/>
      <c r="I714"/>
      <c r="J714"/>
    </row>
    <row r="715" spans="1:10" ht="12">
      <c r="A715"/>
      <c r="B715"/>
      <c r="C715"/>
      <c r="D715"/>
      <c r="E715"/>
      <c r="F715"/>
      <c r="G715"/>
      <c r="H715"/>
      <c r="I715"/>
      <c r="J715"/>
    </row>
    <row r="716" spans="1:10" ht="12">
      <c r="A716"/>
      <c r="B716"/>
      <c r="C716"/>
      <c r="D716"/>
      <c r="E716"/>
      <c r="F716"/>
      <c r="G716"/>
      <c r="H716"/>
      <c r="I716"/>
      <c r="J716"/>
    </row>
    <row r="717" spans="1:10" ht="12">
      <c r="A717"/>
      <c r="B717"/>
      <c r="C717"/>
      <c r="D717"/>
      <c r="E717"/>
      <c r="F717"/>
      <c r="G717"/>
      <c r="H717"/>
      <c r="I717"/>
      <c r="J717"/>
    </row>
    <row r="718" spans="1:10" ht="12">
      <c r="A718"/>
      <c r="B718"/>
      <c r="C718"/>
      <c r="D718"/>
      <c r="E718"/>
      <c r="F718"/>
      <c r="G718"/>
      <c r="H718"/>
      <c r="I718"/>
      <c r="J718"/>
    </row>
    <row r="719" spans="1:10" ht="12">
      <c r="A719"/>
      <c r="B719"/>
      <c r="C719"/>
      <c r="D719"/>
      <c r="E719"/>
      <c r="F719"/>
      <c r="G719"/>
      <c r="H719"/>
      <c r="I719"/>
      <c r="J719"/>
    </row>
    <row r="720" spans="1:10" ht="12">
      <c r="A720"/>
      <c r="B720"/>
      <c r="C720"/>
      <c r="D720"/>
      <c r="E720"/>
      <c r="F720"/>
      <c r="G720"/>
      <c r="H720"/>
      <c r="I720"/>
      <c r="J720"/>
    </row>
    <row r="721" spans="1:10" ht="12">
      <c r="A721"/>
      <c r="B721"/>
      <c r="C721"/>
      <c r="D721"/>
      <c r="E721"/>
      <c r="F721"/>
      <c r="G721"/>
      <c r="H721"/>
      <c r="I721"/>
      <c r="J721"/>
    </row>
    <row r="722" spans="1:10" ht="12">
      <c r="A722"/>
      <c r="B722"/>
      <c r="C722"/>
      <c r="D722"/>
      <c r="E722"/>
      <c r="F722"/>
      <c r="G722"/>
      <c r="H722"/>
      <c r="I722"/>
      <c r="J722"/>
    </row>
    <row r="723" spans="1:10" ht="12">
      <c r="A723"/>
      <c r="B723"/>
      <c r="C723"/>
      <c r="D723"/>
      <c r="E723"/>
      <c r="F723"/>
      <c r="G723"/>
      <c r="H723"/>
      <c r="I723"/>
      <c r="J723"/>
    </row>
    <row r="724" spans="1:10" ht="12">
      <c r="A724"/>
      <c r="B724"/>
      <c r="C724"/>
      <c r="D724"/>
      <c r="E724"/>
      <c r="F724"/>
      <c r="G724"/>
      <c r="H724"/>
      <c r="I724"/>
      <c r="J724"/>
    </row>
    <row r="725" spans="1:10" ht="12">
      <c r="A725"/>
      <c r="B725"/>
      <c r="C725"/>
      <c r="D725"/>
      <c r="E725"/>
      <c r="F725"/>
      <c r="G725"/>
      <c r="H725"/>
      <c r="I725"/>
      <c r="J725"/>
    </row>
    <row r="726" spans="1:10" ht="12">
      <c r="A726"/>
      <c r="B726"/>
      <c r="C726"/>
      <c r="D726"/>
      <c r="E726"/>
      <c r="F726"/>
      <c r="G726"/>
      <c r="H726"/>
      <c r="I726"/>
      <c r="J726"/>
    </row>
    <row r="727" spans="1:10" ht="12">
      <c r="A727"/>
      <c r="B727"/>
      <c r="C727"/>
      <c r="D727"/>
      <c r="E727"/>
      <c r="F727"/>
      <c r="G727"/>
      <c r="H727"/>
      <c r="I727"/>
      <c r="J727"/>
    </row>
    <row r="728" spans="1:10" ht="12">
      <c r="A728"/>
      <c r="B728"/>
      <c r="C728"/>
      <c r="D728"/>
      <c r="E728"/>
      <c r="F728"/>
      <c r="G728"/>
      <c r="H728"/>
      <c r="I728"/>
      <c r="J728"/>
    </row>
    <row r="729" spans="1:10" ht="12">
      <c r="A729"/>
      <c r="B729"/>
      <c r="C729"/>
      <c r="D729"/>
      <c r="E729"/>
      <c r="F729"/>
      <c r="G729"/>
      <c r="H729"/>
      <c r="I729"/>
      <c r="J729"/>
    </row>
    <row r="730" spans="1:10" ht="12">
      <c r="A730"/>
      <c r="B730"/>
      <c r="C730"/>
      <c r="D730"/>
      <c r="E730"/>
      <c r="F730"/>
      <c r="G730"/>
      <c r="H730"/>
      <c r="I730"/>
      <c r="J730"/>
    </row>
    <row r="731" spans="1:10" ht="12">
      <c r="A731"/>
      <c r="B731"/>
      <c r="C731"/>
      <c r="D731"/>
      <c r="E731"/>
      <c r="F731"/>
      <c r="G731"/>
      <c r="H731"/>
      <c r="I731"/>
      <c r="J731"/>
    </row>
    <row r="732" spans="1:10" ht="12">
      <c r="A732"/>
      <c r="B732"/>
      <c r="C732"/>
      <c r="D732"/>
      <c r="E732"/>
      <c r="F732"/>
      <c r="G732"/>
      <c r="H732"/>
      <c r="I732"/>
      <c r="J732"/>
    </row>
    <row r="733" spans="1:10" ht="12">
      <c r="A733"/>
      <c r="B733"/>
      <c r="C733"/>
      <c r="D733"/>
      <c r="E733"/>
      <c r="F733"/>
      <c r="G733"/>
      <c r="H733"/>
      <c r="I733"/>
      <c r="J733"/>
    </row>
    <row r="734" spans="1:10" ht="12">
      <c r="A734"/>
      <c r="B734"/>
      <c r="C734"/>
      <c r="D734"/>
      <c r="E734"/>
      <c r="F734"/>
      <c r="G734"/>
      <c r="H734"/>
      <c r="I734"/>
      <c r="J734"/>
    </row>
    <row r="735" spans="1:10" ht="12">
      <c r="A735"/>
      <c r="B735"/>
      <c r="C735"/>
      <c r="D735"/>
      <c r="E735"/>
      <c r="F735"/>
      <c r="G735"/>
      <c r="H735"/>
      <c r="I735"/>
      <c r="J735"/>
    </row>
    <row r="736" spans="1:10" ht="12">
      <c r="A736"/>
      <c r="B736"/>
      <c r="C736"/>
      <c r="D736"/>
      <c r="E736"/>
      <c r="F736"/>
      <c r="G736"/>
      <c r="H736"/>
      <c r="I736"/>
      <c r="J736"/>
    </row>
    <row r="737" spans="1:10" ht="12">
      <c r="A737"/>
      <c r="B737"/>
      <c r="C737"/>
      <c r="D737"/>
      <c r="E737"/>
      <c r="F737"/>
      <c r="G737"/>
      <c r="H737"/>
      <c r="I737"/>
      <c r="J737"/>
    </row>
    <row r="738" spans="1:10" ht="12">
      <c r="A738"/>
      <c r="B738"/>
      <c r="C738"/>
      <c r="D738"/>
      <c r="E738"/>
      <c r="F738"/>
      <c r="G738"/>
      <c r="H738"/>
      <c r="I738"/>
      <c r="J738"/>
    </row>
    <row r="739" spans="1:10" ht="12">
      <c r="A739"/>
      <c r="B739"/>
      <c r="C739"/>
      <c r="D739"/>
      <c r="E739"/>
      <c r="F739"/>
      <c r="G739"/>
      <c r="H739"/>
      <c r="I739"/>
      <c r="J739"/>
    </row>
    <row r="740" spans="1:10" ht="12">
      <c r="A740"/>
      <c r="B740"/>
      <c r="C740"/>
      <c r="D740"/>
      <c r="E740"/>
      <c r="F740"/>
      <c r="G740"/>
      <c r="H740"/>
      <c r="I740"/>
      <c r="J740"/>
    </row>
    <row r="741" spans="1:10" ht="12">
      <c r="A741"/>
      <c r="B741"/>
      <c r="C741"/>
      <c r="D741"/>
      <c r="E741"/>
      <c r="F741"/>
      <c r="G741"/>
      <c r="H741"/>
      <c r="I741"/>
      <c r="J741"/>
    </row>
    <row r="742" spans="1:10" ht="12">
      <c r="A742"/>
      <c r="B742"/>
      <c r="C742"/>
      <c r="D742"/>
      <c r="E742"/>
      <c r="F742"/>
      <c r="G742"/>
      <c r="H742"/>
      <c r="I742"/>
      <c r="J742"/>
    </row>
    <row r="743" spans="1:10" ht="12">
      <c r="A743"/>
      <c r="B743"/>
      <c r="C743"/>
      <c r="D743"/>
      <c r="E743"/>
      <c r="F743"/>
      <c r="G743"/>
      <c r="H743"/>
      <c r="I743"/>
      <c r="J743"/>
    </row>
    <row r="744" spans="1:10" ht="12">
      <c r="A744"/>
      <c r="B744"/>
      <c r="C744"/>
      <c r="D744"/>
      <c r="E744"/>
      <c r="F744"/>
      <c r="G744"/>
      <c r="H744"/>
      <c r="I744"/>
      <c r="J744"/>
    </row>
    <row r="745" spans="1:10" ht="12">
      <c r="A745"/>
      <c r="B745"/>
      <c r="C745"/>
      <c r="D745"/>
      <c r="E745"/>
      <c r="F745"/>
      <c r="G745"/>
      <c r="H745"/>
      <c r="I745"/>
      <c r="J745"/>
    </row>
    <row r="746" spans="1:10" ht="12">
      <c r="A746"/>
      <c r="B746"/>
      <c r="C746"/>
      <c r="D746"/>
      <c r="E746"/>
      <c r="F746"/>
      <c r="G746"/>
      <c r="H746"/>
      <c r="I746"/>
      <c r="J746"/>
    </row>
    <row r="747" spans="1:10" ht="12">
      <c r="A747"/>
      <c r="B747"/>
      <c r="C747"/>
      <c r="D747"/>
      <c r="E747"/>
      <c r="F747"/>
      <c r="G747"/>
      <c r="H747"/>
      <c r="I747"/>
      <c r="J747"/>
    </row>
    <row r="748" spans="1:10" ht="12">
      <c r="A748"/>
      <c r="B748"/>
      <c r="C748"/>
      <c r="D748"/>
      <c r="E748"/>
      <c r="F748"/>
      <c r="G748"/>
      <c r="H748"/>
      <c r="I748"/>
      <c r="J748"/>
    </row>
    <row r="749" spans="1:10" ht="12">
      <c r="A749"/>
      <c r="B749"/>
      <c r="C749"/>
      <c r="D749"/>
      <c r="E749"/>
      <c r="F749"/>
      <c r="G749"/>
      <c r="H749"/>
      <c r="I749"/>
      <c r="J749"/>
    </row>
    <row r="750" spans="1:10" ht="12">
      <c r="A750"/>
      <c r="B750"/>
      <c r="C750"/>
      <c r="D750"/>
      <c r="E750"/>
      <c r="F750"/>
      <c r="G750"/>
      <c r="H750"/>
      <c r="I750"/>
      <c r="J750"/>
    </row>
    <row r="751" spans="1:10" ht="12">
      <c r="A751"/>
      <c r="B751"/>
      <c r="C751"/>
      <c r="D751"/>
      <c r="E751"/>
      <c r="F751"/>
      <c r="G751"/>
      <c r="H751"/>
      <c r="I751"/>
      <c r="J751"/>
    </row>
    <row r="752" spans="1:10" ht="12">
      <c r="A752"/>
      <c r="B752"/>
      <c r="C752"/>
      <c r="D752"/>
      <c r="E752"/>
      <c r="F752"/>
      <c r="G752"/>
      <c r="H752"/>
      <c r="I752"/>
      <c r="J752"/>
    </row>
    <row r="753" spans="1:10" ht="12">
      <c r="A753"/>
      <c r="B753"/>
      <c r="C753"/>
      <c r="D753"/>
      <c r="E753"/>
      <c r="F753"/>
      <c r="G753"/>
      <c r="H753"/>
      <c r="I753"/>
      <c r="J753"/>
    </row>
    <row r="754" spans="1:10" ht="12">
      <c r="A754"/>
      <c r="B754"/>
      <c r="C754"/>
      <c r="D754"/>
      <c r="E754"/>
      <c r="F754"/>
      <c r="G754"/>
      <c r="H754"/>
      <c r="I754"/>
      <c r="J754"/>
    </row>
    <row r="755" spans="1:10" ht="12">
      <c r="A755"/>
      <c r="B755"/>
      <c r="C755"/>
      <c r="D755"/>
      <c r="E755"/>
      <c r="F755"/>
      <c r="G755"/>
      <c r="H755"/>
      <c r="I755"/>
      <c r="J755"/>
    </row>
    <row r="756" spans="1:10" ht="12">
      <c r="A756"/>
      <c r="B756"/>
      <c r="C756"/>
      <c r="D756"/>
      <c r="E756"/>
      <c r="F756"/>
      <c r="G756"/>
      <c r="H756"/>
      <c r="I756"/>
      <c r="J756"/>
    </row>
    <row r="757" spans="1:10" ht="12">
      <c r="A757"/>
      <c r="B757"/>
      <c r="C757"/>
      <c r="D757"/>
      <c r="E757"/>
      <c r="F757"/>
      <c r="G757"/>
      <c r="H757"/>
      <c r="I757"/>
      <c r="J757"/>
    </row>
    <row r="758" spans="1:10" ht="12">
      <c r="A758"/>
      <c r="B758"/>
      <c r="C758"/>
      <c r="D758"/>
      <c r="E758"/>
      <c r="F758"/>
      <c r="G758"/>
      <c r="H758"/>
      <c r="I758"/>
      <c r="J758"/>
    </row>
    <row r="759" spans="1:10" ht="12">
      <c r="A759"/>
      <c r="B759"/>
      <c r="C759"/>
      <c r="D759"/>
      <c r="E759"/>
      <c r="F759"/>
      <c r="G759"/>
      <c r="H759"/>
      <c r="I759"/>
      <c r="J759"/>
    </row>
    <row r="760" spans="1:10" ht="12">
      <c r="A760"/>
      <c r="B760"/>
      <c r="C760"/>
      <c r="D760"/>
      <c r="E760"/>
      <c r="F760"/>
      <c r="G760"/>
      <c r="H760"/>
      <c r="I760"/>
      <c r="J760"/>
    </row>
    <row r="761" spans="1:10" ht="12">
      <c r="A761"/>
      <c r="B761"/>
      <c r="C761"/>
      <c r="D761"/>
      <c r="E761"/>
      <c r="F761"/>
      <c r="G761"/>
      <c r="H761"/>
      <c r="I761"/>
      <c r="J761"/>
    </row>
    <row r="762" spans="1:10" ht="12">
      <c r="A762"/>
      <c r="B762"/>
      <c r="C762"/>
      <c r="D762"/>
      <c r="E762"/>
      <c r="F762"/>
      <c r="G762"/>
      <c r="H762"/>
      <c r="I762"/>
      <c r="J762"/>
    </row>
    <row r="763" spans="1:10" ht="12">
      <c r="A763"/>
      <c r="B763"/>
      <c r="C763"/>
      <c r="D763"/>
      <c r="E763"/>
      <c r="F763"/>
      <c r="G763"/>
      <c r="H763"/>
      <c r="I763"/>
      <c r="J763"/>
    </row>
    <row r="764" spans="1:10" ht="12">
      <c r="A764"/>
      <c r="B764"/>
      <c r="C764"/>
      <c r="D764"/>
      <c r="E764"/>
      <c r="F764"/>
      <c r="G764"/>
      <c r="H764"/>
      <c r="I764"/>
      <c r="J764"/>
    </row>
    <row r="765" spans="1:10" ht="12">
      <c r="A765"/>
      <c r="B765"/>
      <c r="C765"/>
      <c r="D765"/>
      <c r="E765"/>
      <c r="F765"/>
      <c r="G765"/>
      <c r="H765"/>
      <c r="I765"/>
      <c r="J765"/>
    </row>
    <row r="766" spans="1:10" ht="12">
      <c r="A766"/>
      <c r="B766"/>
      <c r="C766"/>
      <c r="D766"/>
      <c r="E766"/>
      <c r="F766"/>
      <c r="G766"/>
      <c r="H766"/>
      <c r="I766"/>
      <c r="J766"/>
    </row>
    <row r="767" spans="1:10" ht="12">
      <c r="A767"/>
      <c r="B767"/>
      <c r="C767"/>
      <c r="D767"/>
      <c r="E767"/>
      <c r="F767"/>
      <c r="G767"/>
      <c r="H767"/>
      <c r="I767"/>
      <c r="J767"/>
    </row>
    <row r="768" spans="1:10" ht="12">
      <c r="A768"/>
      <c r="B768"/>
      <c r="C768"/>
      <c r="D768"/>
      <c r="E768"/>
      <c r="F768"/>
      <c r="G768"/>
      <c r="H768"/>
      <c r="I768"/>
      <c r="J768"/>
    </row>
    <row r="769" spans="1:10" ht="12">
      <c r="A769"/>
      <c r="B769"/>
      <c r="C769"/>
      <c r="D769"/>
      <c r="E769"/>
      <c r="F769"/>
      <c r="G769"/>
      <c r="H769"/>
      <c r="I769"/>
      <c r="J769"/>
    </row>
    <row r="770" spans="1:10" ht="12">
      <c r="A770"/>
      <c r="B770"/>
      <c r="C770"/>
      <c r="D770"/>
      <c r="E770"/>
      <c r="F770"/>
      <c r="G770"/>
      <c r="H770"/>
      <c r="I770"/>
      <c r="J770"/>
    </row>
    <row r="771" spans="1:10" ht="12">
      <c r="A771"/>
      <c r="B771"/>
      <c r="C771"/>
      <c r="D771"/>
      <c r="E771"/>
      <c r="F771"/>
      <c r="G771"/>
      <c r="H771"/>
      <c r="I771"/>
      <c r="J771"/>
    </row>
    <row r="772" spans="1:10" ht="12">
      <c r="A772"/>
      <c r="B772"/>
      <c r="C772"/>
      <c r="D772"/>
      <c r="E772"/>
      <c r="F772"/>
      <c r="G772"/>
      <c r="H772"/>
      <c r="I772"/>
      <c r="J772"/>
    </row>
    <row r="773" spans="1:10" ht="12">
      <c r="A773"/>
      <c r="B773"/>
      <c r="C773"/>
      <c r="D773"/>
      <c r="E773"/>
      <c r="F773"/>
      <c r="G773"/>
      <c r="H773"/>
      <c r="I773"/>
      <c r="J773"/>
    </row>
    <row r="774" spans="1:10" ht="12">
      <c r="A774"/>
      <c r="B774"/>
      <c r="C774"/>
      <c r="D774"/>
      <c r="E774"/>
      <c r="F774"/>
      <c r="G774"/>
      <c r="H774"/>
      <c r="I774"/>
      <c r="J774"/>
    </row>
    <row r="775" spans="1:10" ht="12">
      <c r="A775"/>
      <c r="B775"/>
      <c r="C775"/>
      <c r="D775"/>
      <c r="E775"/>
      <c r="F775"/>
      <c r="G775"/>
      <c r="H775"/>
      <c r="I775"/>
      <c r="J775"/>
    </row>
    <row r="776" spans="1:10" ht="12">
      <c r="A776"/>
      <c r="B776"/>
      <c r="C776"/>
      <c r="D776"/>
      <c r="E776"/>
      <c r="F776"/>
      <c r="G776"/>
      <c r="H776"/>
      <c r="I776"/>
      <c r="J776"/>
    </row>
    <row r="777" spans="1:10" ht="12">
      <c r="A777"/>
      <c r="B777"/>
      <c r="C777"/>
      <c r="D777"/>
      <c r="E777"/>
      <c r="F777"/>
      <c r="G777"/>
      <c r="H777"/>
      <c r="I777"/>
      <c r="J777"/>
    </row>
    <row r="778" spans="1:10" ht="12">
      <c r="A778"/>
      <c r="B778"/>
      <c r="C778"/>
      <c r="D778"/>
      <c r="E778"/>
      <c r="F778"/>
      <c r="G778"/>
      <c r="H778"/>
      <c r="I778"/>
      <c r="J778"/>
    </row>
    <row r="779" spans="1:10" ht="12">
      <c r="A779"/>
      <c r="B779"/>
      <c r="C779"/>
      <c r="D779"/>
      <c r="E779"/>
      <c r="F779"/>
      <c r="G779"/>
      <c r="H779"/>
      <c r="I779"/>
      <c r="J779"/>
    </row>
    <row r="780" spans="1:10" ht="12">
      <c r="A780"/>
      <c r="B780"/>
      <c r="C780"/>
      <c r="D780"/>
      <c r="E780"/>
      <c r="F780"/>
      <c r="G780"/>
      <c r="H780"/>
      <c r="I780"/>
      <c r="J780"/>
    </row>
    <row r="781" spans="1:10" ht="12">
      <c r="A781"/>
      <c r="B781"/>
      <c r="C781"/>
      <c r="D781"/>
      <c r="E781"/>
      <c r="F781"/>
      <c r="G781"/>
      <c r="H781"/>
      <c r="I781"/>
      <c r="J781"/>
    </row>
    <row r="782" spans="1:10" ht="12">
      <c r="A782"/>
      <c r="B782"/>
      <c r="C782"/>
      <c r="D782"/>
      <c r="E782"/>
      <c r="F782"/>
      <c r="G782"/>
      <c r="H782"/>
      <c r="I782"/>
      <c r="J782"/>
    </row>
    <row r="783" spans="1:10" ht="12">
      <c r="A783"/>
      <c r="B783"/>
      <c r="C783"/>
      <c r="D783"/>
      <c r="E783"/>
      <c r="F783"/>
      <c r="G783"/>
      <c r="H783"/>
      <c r="I783"/>
      <c r="J783"/>
    </row>
    <row r="784" spans="1:10" ht="12">
      <c r="A784"/>
      <c r="B784"/>
      <c r="C784"/>
      <c r="D784"/>
      <c r="E784"/>
      <c r="F784"/>
      <c r="G784"/>
      <c r="H784"/>
      <c r="I784"/>
      <c r="J784"/>
    </row>
    <row r="785" spans="1:10" ht="12">
      <c r="A785"/>
      <c r="B785"/>
      <c r="C785"/>
      <c r="D785"/>
      <c r="E785"/>
      <c r="F785"/>
      <c r="G785"/>
      <c r="H785"/>
      <c r="I785"/>
      <c r="J785"/>
    </row>
    <row r="786" spans="1:10" ht="12">
      <c r="A786"/>
      <c r="B786"/>
      <c r="C786"/>
      <c r="D786"/>
      <c r="E786"/>
      <c r="F786"/>
      <c r="G786"/>
      <c r="H786"/>
      <c r="I786"/>
      <c r="J786"/>
    </row>
    <row r="787" spans="1:10" ht="12">
      <c r="A787"/>
      <c r="B787"/>
      <c r="C787"/>
      <c r="D787"/>
      <c r="E787"/>
      <c r="F787"/>
      <c r="G787"/>
      <c r="H787"/>
      <c r="I787"/>
      <c r="J787"/>
    </row>
    <row r="788" spans="1:10" ht="12">
      <c r="A788"/>
      <c r="B788"/>
      <c r="C788"/>
      <c r="D788"/>
      <c r="E788"/>
      <c r="F788"/>
      <c r="G788"/>
      <c r="H788"/>
      <c r="I788"/>
      <c r="J788"/>
    </row>
    <row r="789" spans="1:10" ht="12">
      <c r="A789"/>
      <c r="B789"/>
      <c r="C789"/>
      <c r="D789"/>
      <c r="E789"/>
      <c r="F789"/>
      <c r="G789"/>
      <c r="H789"/>
      <c r="I789"/>
      <c r="J789"/>
    </row>
    <row r="790" spans="1:10" ht="12">
      <c r="A790"/>
      <c r="B790"/>
      <c r="C790"/>
      <c r="D790"/>
      <c r="E790"/>
      <c r="F790"/>
      <c r="G790"/>
      <c r="H790"/>
      <c r="I790"/>
      <c r="J790"/>
    </row>
    <row r="791" spans="1:10" ht="12">
      <c r="A791"/>
      <c r="B791"/>
      <c r="C791"/>
      <c r="D791"/>
      <c r="E791"/>
      <c r="F791"/>
      <c r="G791"/>
      <c r="H791"/>
      <c r="I791"/>
      <c r="J791"/>
    </row>
    <row r="792" spans="1:10" ht="12">
      <c r="A792"/>
      <c r="B792"/>
      <c r="C792"/>
      <c r="D792"/>
      <c r="E792"/>
      <c r="F792"/>
      <c r="G792"/>
      <c r="H792"/>
      <c r="I792"/>
      <c r="J792"/>
    </row>
    <row r="793" spans="1:10" ht="12">
      <c r="A793"/>
      <c r="B793"/>
      <c r="C793"/>
      <c r="D793"/>
      <c r="E793"/>
      <c r="F793"/>
      <c r="G793"/>
      <c r="H793"/>
      <c r="I793"/>
      <c r="J793"/>
    </row>
    <row r="794" spans="1:10" ht="12">
      <c r="A794"/>
      <c r="B794"/>
      <c r="C794"/>
      <c r="D794"/>
      <c r="E794"/>
      <c r="F794"/>
      <c r="G794"/>
      <c r="H794"/>
      <c r="I794"/>
      <c r="J794"/>
    </row>
    <row r="795" spans="1:10" ht="12">
      <c r="A795"/>
      <c r="B795"/>
      <c r="C795"/>
      <c r="D795"/>
      <c r="E795"/>
      <c r="F795"/>
      <c r="G795"/>
      <c r="H795"/>
      <c r="I795"/>
      <c r="J795"/>
    </row>
    <row r="796" spans="1:10" ht="12">
      <c r="A796"/>
      <c r="B796"/>
      <c r="C796"/>
      <c r="D796"/>
      <c r="E796"/>
      <c r="F796"/>
      <c r="G796"/>
      <c r="H796"/>
      <c r="I796"/>
      <c r="J796"/>
    </row>
    <row r="797" spans="1:10" ht="12">
      <c r="A797"/>
      <c r="B797"/>
      <c r="C797"/>
      <c r="D797"/>
      <c r="E797"/>
      <c r="F797"/>
      <c r="G797"/>
      <c r="H797"/>
      <c r="I797"/>
      <c r="J797"/>
    </row>
    <row r="798" spans="1:10" ht="12">
      <c r="A798"/>
      <c r="B798"/>
      <c r="C798"/>
      <c r="D798"/>
      <c r="E798"/>
      <c r="F798"/>
      <c r="G798"/>
      <c r="H798"/>
      <c r="I798"/>
      <c r="J798"/>
    </row>
    <row r="799" spans="1:10" ht="12">
      <c r="A799"/>
      <c r="B799"/>
      <c r="C799"/>
      <c r="D799"/>
      <c r="E799"/>
      <c r="F799"/>
      <c r="G799"/>
      <c r="H799"/>
      <c r="I799"/>
      <c r="J799"/>
    </row>
    <row r="800" spans="1:10" ht="12">
      <c r="A800"/>
      <c r="B800"/>
      <c r="C800"/>
      <c r="D800"/>
      <c r="E800"/>
      <c r="F800"/>
      <c r="G800"/>
      <c r="H800"/>
      <c r="I800"/>
      <c r="J800"/>
    </row>
    <row r="801" spans="1:10" ht="12">
      <c r="A801"/>
      <c r="B801"/>
      <c r="C801"/>
      <c r="D801"/>
      <c r="E801"/>
      <c r="F801"/>
      <c r="G801"/>
      <c r="H801"/>
      <c r="I801"/>
      <c r="J801"/>
    </row>
    <row r="802" spans="1:10" ht="12">
      <c r="A802"/>
      <c r="B802"/>
      <c r="C802"/>
      <c r="D802"/>
      <c r="E802"/>
      <c r="F802"/>
      <c r="G802"/>
      <c r="H802"/>
      <c r="I802"/>
      <c r="J802"/>
    </row>
    <row r="803" spans="1:10" ht="12">
      <c r="A803"/>
      <c r="B803"/>
      <c r="C803"/>
      <c r="D803"/>
      <c r="E803"/>
      <c r="F803"/>
      <c r="G803"/>
      <c r="H803"/>
      <c r="I803"/>
      <c r="J803"/>
    </row>
    <row r="804" spans="1:10" ht="12">
      <c r="A804"/>
      <c r="B804"/>
      <c r="C804"/>
      <c r="D804"/>
      <c r="E804"/>
      <c r="F804"/>
      <c r="G804"/>
      <c r="H804"/>
      <c r="I804"/>
      <c r="J804"/>
    </row>
    <row r="805" spans="1:10" ht="12">
      <c r="A805"/>
      <c r="B805"/>
      <c r="C805"/>
      <c r="D805"/>
      <c r="E805"/>
      <c r="F805"/>
      <c r="G805"/>
      <c r="H805"/>
      <c r="I805"/>
      <c r="J805"/>
    </row>
    <row r="806" spans="1:10" ht="12">
      <c r="A806"/>
      <c r="B806"/>
      <c r="C806"/>
      <c r="D806"/>
      <c r="E806"/>
      <c r="F806"/>
      <c r="G806"/>
      <c r="H806"/>
      <c r="I806"/>
      <c r="J806"/>
    </row>
    <row r="807" spans="1:10" ht="12">
      <c r="A807"/>
      <c r="B807"/>
      <c r="C807"/>
      <c r="D807"/>
      <c r="E807"/>
      <c r="F807"/>
      <c r="G807"/>
      <c r="H807"/>
      <c r="I807"/>
      <c r="J807"/>
    </row>
    <row r="808" spans="1:10" ht="12">
      <c r="A808"/>
      <c r="B808"/>
      <c r="C808"/>
      <c r="D808"/>
      <c r="E808"/>
      <c r="F808"/>
      <c r="G808"/>
      <c r="H808"/>
      <c r="I808"/>
      <c r="J808"/>
    </row>
    <row r="809" spans="1:10" ht="12">
      <c r="A809"/>
      <c r="B809"/>
      <c r="C809"/>
      <c r="D809"/>
      <c r="E809"/>
      <c r="F809"/>
      <c r="G809"/>
      <c r="H809"/>
      <c r="I809"/>
      <c r="J809"/>
    </row>
    <row r="810" spans="1:10" ht="12">
      <c r="A810"/>
      <c r="B810"/>
      <c r="C810"/>
      <c r="D810"/>
      <c r="E810"/>
      <c r="F810"/>
      <c r="G810"/>
      <c r="H810"/>
      <c r="I810"/>
      <c r="J810"/>
    </row>
    <row r="811" spans="1:10" ht="12">
      <c r="A811"/>
      <c r="B811"/>
      <c r="C811"/>
      <c r="D811"/>
      <c r="E811"/>
      <c r="F811"/>
      <c r="G811"/>
      <c r="H811"/>
      <c r="I811"/>
      <c r="J811"/>
    </row>
    <row r="812" spans="1:10" ht="12">
      <c r="A812"/>
      <c r="B812"/>
      <c r="C812"/>
      <c r="D812"/>
      <c r="E812"/>
      <c r="F812"/>
      <c r="G812"/>
      <c r="H812"/>
      <c r="I812"/>
      <c r="J812"/>
    </row>
    <row r="813" spans="1:10" ht="12">
      <c r="A813"/>
      <c r="B813"/>
      <c r="C813"/>
      <c r="D813"/>
      <c r="E813"/>
      <c r="F813"/>
      <c r="G813"/>
      <c r="H813"/>
      <c r="I813"/>
      <c r="J813"/>
    </row>
    <row r="814" spans="1:10" ht="12">
      <c r="A814"/>
      <c r="B814"/>
      <c r="C814"/>
      <c r="D814"/>
      <c r="E814"/>
      <c r="F814"/>
      <c r="G814"/>
      <c r="H814"/>
      <c r="I814"/>
      <c r="J814"/>
    </row>
    <row r="815" spans="1:10" ht="12">
      <c r="A815"/>
      <c r="B815"/>
      <c r="C815"/>
      <c r="D815"/>
      <c r="E815"/>
      <c r="F815"/>
      <c r="G815"/>
      <c r="H815"/>
      <c r="I815"/>
      <c r="J815"/>
    </row>
    <row r="816" spans="1:10" ht="12">
      <c r="A816"/>
      <c r="B816"/>
      <c r="C816"/>
      <c r="D816"/>
      <c r="E816"/>
      <c r="F816"/>
      <c r="G816"/>
      <c r="H816"/>
      <c r="I816"/>
      <c r="J816"/>
    </row>
    <row r="817" spans="1:10" ht="12">
      <c r="A817"/>
      <c r="B817"/>
      <c r="C817"/>
      <c r="D817"/>
      <c r="E817"/>
      <c r="F817"/>
      <c r="G817"/>
      <c r="H817"/>
      <c r="I817"/>
      <c r="J817"/>
    </row>
    <row r="818" spans="1:10" ht="12">
      <c r="A818"/>
      <c r="B818"/>
      <c r="C818"/>
      <c r="D818"/>
      <c r="E818"/>
      <c r="F818"/>
      <c r="G818"/>
      <c r="H818"/>
      <c r="I818"/>
      <c r="J818"/>
    </row>
    <row r="819" spans="1:10" ht="12">
      <c r="A819"/>
      <c r="B819"/>
      <c r="C819"/>
      <c r="D819"/>
      <c r="E819"/>
      <c r="F819"/>
      <c r="G819"/>
      <c r="H819"/>
      <c r="I819"/>
      <c r="J819"/>
    </row>
    <row r="820" spans="1:10" ht="12">
      <c r="A820"/>
      <c r="B820"/>
      <c r="C820"/>
      <c r="D820"/>
      <c r="E820"/>
      <c r="F820"/>
      <c r="G820"/>
      <c r="H820"/>
      <c r="I820"/>
      <c r="J820"/>
    </row>
    <row r="821" spans="1:10" ht="12">
      <c r="A821"/>
      <c r="B821"/>
      <c r="C821"/>
      <c r="D821"/>
      <c r="E821"/>
      <c r="F821"/>
      <c r="G821"/>
      <c r="H821"/>
      <c r="I821"/>
      <c r="J821"/>
    </row>
    <row r="822" spans="1:10" ht="12">
      <c r="A822"/>
      <c r="B822"/>
      <c r="C822"/>
      <c r="D822"/>
      <c r="E822"/>
      <c r="F822"/>
      <c r="G822"/>
      <c r="H822"/>
      <c r="I822"/>
      <c r="J822"/>
    </row>
    <row r="823" spans="1:10" ht="12">
      <c r="A823"/>
      <c r="B823"/>
      <c r="C823"/>
      <c r="D823"/>
      <c r="E823"/>
      <c r="F823"/>
      <c r="G823"/>
      <c r="H823"/>
      <c r="I823"/>
      <c r="J823"/>
    </row>
    <row r="824" spans="1:10" ht="12">
      <c r="A824"/>
      <c r="B824"/>
      <c r="C824"/>
      <c r="D824"/>
      <c r="E824"/>
      <c r="F824"/>
      <c r="G824"/>
      <c r="H824"/>
      <c r="I824"/>
      <c r="J824"/>
    </row>
    <row r="825" spans="1:10" ht="12">
      <c r="A825"/>
      <c r="B825"/>
      <c r="C825"/>
      <c r="D825"/>
      <c r="E825"/>
      <c r="F825"/>
      <c r="G825"/>
      <c r="H825"/>
      <c r="I825"/>
      <c r="J825"/>
    </row>
    <row r="826" spans="1:10" ht="12">
      <c r="A826"/>
      <c r="B826"/>
      <c r="C826"/>
      <c r="D826"/>
      <c r="E826"/>
      <c r="F826"/>
      <c r="G826"/>
      <c r="H826"/>
      <c r="I826"/>
      <c r="J826"/>
    </row>
    <row r="827" spans="1:10" ht="12">
      <c r="A827"/>
      <c r="B827"/>
      <c r="C827"/>
      <c r="D827"/>
      <c r="E827"/>
      <c r="F827"/>
      <c r="G827"/>
      <c r="H827"/>
      <c r="I827"/>
      <c r="J827"/>
    </row>
    <row r="828" spans="1:10" ht="12">
      <c r="A828"/>
      <c r="B828"/>
      <c r="C828"/>
      <c r="D828"/>
      <c r="E828"/>
      <c r="F828"/>
      <c r="G828"/>
      <c r="H828"/>
      <c r="I828"/>
      <c r="J828"/>
    </row>
    <row r="829" spans="1:10" ht="12">
      <c r="A829"/>
      <c r="B829"/>
      <c r="C829"/>
      <c r="D829"/>
      <c r="E829"/>
      <c r="F829"/>
      <c r="G829"/>
      <c r="H829"/>
      <c r="I829"/>
      <c r="J829"/>
    </row>
    <row r="830" spans="1:10" ht="12">
      <c r="A830"/>
      <c r="B830"/>
      <c r="C830"/>
      <c r="D830"/>
      <c r="E830"/>
      <c r="F830"/>
      <c r="G830"/>
      <c r="H830"/>
      <c r="I830"/>
      <c r="J830"/>
    </row>
    <row r="831" spans="1:10" ht="12">
      <c r="A831"/>
      <c r="B831"/>
      <c r="C831"/>
      <c r="D831"/>
      <c r="E831"/>
      <c r="F831"/>
      <c r="G831"/>
      <c r="H831"/>
      <c r="I831"/>
      <c r="J831"/>
    </row>
    <row r="832" spans="1:10" ht="12">
      <c r="A832"/>
      <c r="B832"/>
      <c r="C832"/>
      <c r="D832"/>
      <c r="E832"/>
      <c r="F832"/>
      <c r="G832"/>
      <c r="H832"/>
      <c r="I832"/>
      <c r="J832"/>
    </row>
    <row r="833" spans="1:10" ht="12">
      <c r="A833"/>
      <c r="B833"/>
      <c r="C833"/>
      <c r="D833"/>
      <c r="E833"/>
      <c r="F833"/>
      <c r="G833"/>
      <c r="H833"/>
      <c r="I833"/>
      <c r="J833"/>
    </row>
    <row r="834" spans="1:10" ht="12">
      <c r="A834"/>
      <c r="B834"/>
      <c r="C834"/>
      <c r="D834"/>
      <c r="E834"/>
      <c r="F834"/>
      <c r="G834"/>
      <c r="H834"/>
      <c r="I834"/>
      <c r="J834"/>
    </row>
    <row r="835" spans="1:10" ht="12">
      <c r="A835"/>
      <c r="B835"/>
      <c r="C835"/>
      <c r="D835"/>
      <c r="E835"/>
      <c r="F835"/>
      <c r="G835"/>
      <c r="H835"/>
      <c r="I835"/>
      <c r="J835"/>
    </row>
    <row r="836" spans="1:10" ht="12">
      <c r="A836"/>
      <c r="B836"/>
      <c r="C836"/>
      <c r="D836"/>
      <c r="E836"/>
      <c r="F836"/>
      <c r="G836"/>
      <c r="H836"/>
      <c r="I836"/>
      <c r="J836"/>
    </row>
    <row r="837" spans="1:10" ht="12">
      <c r="A837"/>
      <c r="B837"/>
      <c r="C837"/>
      <c r="D837"/>
      <c r="E837"/>
      <c r="F837"/>
      <c r="G837"/>
      <c r="H837"/>
      <c r="I837"/>
      <c r="J837"/>
    </row>
    <row r="838" spans="1:10" ht="12">
      <c r="A838"/>
      <c r="B838"/>
      <c r="C838"/>
      <c r="D838"/>
      <c r="E838"/>
      <c r="F838"/>
      <c r="G838"/>
      <c r="H838"/>
      <c r="I838"/>
      <c r="J838"/>
    </row>
    <row r="839" spans="1:10" ht="12">
      <c r="A839"/>
      <c r="B839"/>
      <c r="C839"/>
      <c r="D839"/>
      <c r="E839"/>
      <c r="F839"/>
      <c r="G839"/>
      <c r="H839"/>
      <c r="I839"/>
      <c r="J839"/>
    </row>
    <row r="840" spans="1:10" ht="12">
      <c r="A840"/>
      <c r="B840"/>
      <c r="C840"/>
      <c r="D840"/>
      <c r="E840"/>
      <c r="F840"/>
      <c r="G840"/>
      <c r="H840"/>
      <c r="I840"/>
      <c r="J840"/>
    </row>
    <row r="841" spans="1:10" ht="12">
      <c r="A841"/>
      <c r="B841"/>
      <c r="C841"/>
      <c r="D841"/>
      <c r="E841"/>
      <c r="F841"/>
      <c r="G841"/>
      <c r="H841"/>
      <c r="I841"/>
      <c r="J841"/>
    </row>
    <row r="842" spans="1:10" ht="12">
      <c r="A842"/>
      <c r="B842"/>
      <c r="C842"/>
      <c r="D842"/>
      <c r="E842"/>
      <c r="F842"/>
      <c r="G842"/>
      <c r="H842"/>
      <c r="I842"/>
      <c r="J842"/>
    </row>
    <row r="843" spans="1:10" ht="12">
      <c r="A843"/>
      <c r="B843"/>
      <c r="C843"/>
      <c r="D843"/>
      <c r="E843"/>
      <c r="F843"/>
      <c r="G843"/>
      <c r="H843"/>
      <c r="I843"/>
      <c r="J843"/>
    </row>
    <row r="844" spans="1:10" ht="12">
      <c r="A844"/>
      <c r="B844"/>
      <c r="C844"/>
      <c r="D844"/>
      <c r="E844"/>
      <c r="F844"/>
      <c r="G844"/>
      <c r="H844"/>
      <c r="I844"/>
      <c r="J844"/>
    </row>
    <row r="845" spans="1:10" ht="12">
      <c r="A845"/>
      <c r="B845"/>
      <c r="C845"/>
      <c r="D845"/>
      <c r="E845"/>
      <c r="F845"/>
      <c r="G845"/>
      <c r="H845"/>
      <c r="I845"/>
      <c r="J845"/>
    </row>
    <row r="846" spans="1:10" ht="12">
      <c r="A846"/>
      <c r="B846"/>
      <c r="C846"/>
      <c r="D846"/>
      <c r="E846"/>
      <c r="F846"/>
      <c r="G846"/>
      <c r="H846"/>
      <c r="I846"/>
      <c r="J846"/>
    </row>
    <row r="847" spans="1:10" ht="12">
      <c r="A847"/>
      <c r="B847"/>
      <c r="C847"/>
      <c r="D847"/>
      <c r="E847"/>
      <c r="F847"/>
      <c r="G847"/>
      <c r="H847"/>
      <c r="I847"/>
      <c r="J847"/>
    </row>
    <row r="848" spans="1:10" ht="12">
      <c r="A848"/>
      <c r="B848"/>
      <c r="C848"/>
      <c r="D848"/>
      <c r="E848"/>
      <c r="F848"/>
      <c r="G848"/>
      <c r="H848"/>
      <c r="I848"/>
      <c r="J848"/>
    </row>
    <row r="849" spans="1:10" ht="12">
      <c r="A849"/>
      <c r="B849"/>
      <c r="C849"/>
      <c r="D849"/>
      <c r="E849"/>
      <c r="F849"/>
      <c r="G849"/>
      <c r="H849"/>
      <c r="I849"/>
      <c r="J849"/>
    </row>
    <row r="850" spans="1:10" ht="12">
      <c r="A850"/>
      <c r="B850"/>
      <c r="C850"/>
      <c r="D850"/>
      <c r="E850"/>
      <c r="F850"/>
      <c r="G850"/>
      <c r="H850"/>
      <c r="I850"/>
      <c r="J850"/>
    </row>
    <row r="851" spans="1:10" ht="12">
      <c r="A851"/>
      <c r="B851"/>
      <c r="C851"/>
      <c r="D851"/>
      <c r="E851"/>
      <c r="F851"/>
      <c r="G851"/>
      <c r="H851"/>
      <c r="I851"/>
      <c r="J851"/>
    </row>
    <row r="852" spans="1:10" ht="12">
      <c r="A852"/>
      <c r="B852"/>
      <c r="C852"/>
      <c r="D852"/>
      <c r="E852"/>
      <c r="F852"/>
      <c r="G852"/>
      <c r="H852"/>
      <c r="I852"/>
      <c r="J852"/>
    </row>
    <row r="853" spans="1:10" ht="12">
      <c r="A853"/>
      <c r="B853"/>
      <c r="C853"/>
      <c r="D853"/>
      <c r="E853"/>
      <c r="F853"/>
      <c r="G853"/>
      <c r="H853"/>
      <c r="I853"/>
      <c r="J853"/>
    </row>
    <row r="854" spans="1:10" ht="12">
      <c r="A854"/>
      <c r="B854"/>
      <c r="C854"/>
      <c r="D854"/>
      <c r="E854"/>
      <c r="F854"/>
      <c r="G854"/>
      <c r="H854"/>
      <c r="I854"/>
      <c r="J854"/>
    </row>
    <row r="855" spans="1:10" ht="12">
      <c r="A855"/>
      <c r="B855"/>
      <c r="C855"/>
      <c r="D855"/>
      <c r="E855"/>
      <c r="F855"/>
      <c r="G855"/>
      <c r="H855"/>
      <c r="I855"/>
      <c r="J855"/>
    </row>
    <row r="856" spans="1:10" ht="12">
      <c r="A856"/>
      <c r="B856"/>
      <c r="C856"/>
      <c r="D856"/>
      <c r="E856"/>
      <c r="F856"/>
      <c r="G856"/>
      <c r="H856"/>
      <c r="I856"/>
      <c r="J856"/>
    </row>
    <row r="857" spans="1:10" ht="12">
      <c r="A857"/>
      <c r="B857"/>
      <c r="C857"/>
      <c r="D857"/>
      <c r="E857"/>
      <c r="F857"/>
      <c r="G857"/>
      <c r="H857"/>
      <c r="I857"/>
      <c r="J857"/>
    </row>
    <row r="858" spans="1:10" ht="12">
      <c r="A858"/>
      <c r="B858"/>
      <c r="C858"/>
      <c r="D858"/>
      <c r="E858"/>
      <c r="F858"/>
      <c r="G858"/>
      <c r="H858"/>
      <c r="I858"/>
      <c r="J858"/>
    </row>
    <row r="859" spans="1:10" ht="12">
      <c r="A859"/>
      <c r="B859"/>
      <c r="C859"/>
      <c r="D859"/>
      <c r="E859"/>
      <c r="F859"/>
      <c r="G859"/>
      <c r="H859"/>
      <c r="I859"/>
      <c r="J859"/>
    </row>
    <row r="860" spans="1:10" ht="12">
      <c r="A860"/>
      <c r="B860"/>
      <c r="C860"/>
      <c r="D860"/>
      <c r="E860"/>
      <c r="F860"/>
      <c r="G860"/>
      <c r="H860"/>
      <c r="I860"/>
      <c r="J860"/>
    </row>
    <row r="861" spans="1:10" ht="12">
      <c r="A861"/>
      <c r="B861"/>
      <c r="C861"/>
      <c r="D861"/>
      <c r="E861"/>
      <c r="F861"/>
      <c r="G861"/>
      <c r="H861"/>
      <c r="I861"/>
      <c r="J861"/>
    </row>
    <row r="862" spans="1:10" ht="12">
      <c r="A862"/>
      <c r="B862"/>
      <c r="C862"/>
      <c r="D862"/>
      <c r="E862"/>
      <c r="F862"/>
      <c r="G862"/>
      <c r="H862"/>
      <c r="I862"/>
      <c r="J862"/>
    </row>
    <row r="863" spans="1:10" ht="12">
      <c r="A863"/>
      <c r="B863"/>
      <c r="C863"/>
      <c r="D863"/>
      <c r="E863"/>
      <c r="F863"/>
      <c r="G863"/>
      <c r="H863"/>
      <c r="I863"/>
      <c r="J863"/>
    </row>
    <row r="864" spans="1:10" ht="12">
      <c r="A864"/>
      <c r="B864"/>
      <c r="C864"/>
      <c r="D864"/>
      <c r="E864"/>
      <c r="F864"/>
      <c r="G864"/>
      <c r="H864"/>
      <c r="I864"/>
      <c r="J864"/>
    </row>
    <row r="865" spans="1:10" ht="12">
      <c r="A865"/>
      <c r="B865"/>
      <c r="C865"/>
      <c r="D865"/>
      <c r="E865"/>
      <c r="F865"/>
      <c r="G865"/>
      <c r="H865"/>
      <c r="I865"/>
      <c r="J865"/>
    </row>
    <row r="866" spans="1:10" ht="12">
      <c r="A866"/>
      <c r="B866"/>
      <c r="C866"/>
      <c r="D866"/>
      <c r="E866"/>
      <c r="F866"/>
      <c r="G866"/>
      <c r="H866"/>
      <c r="I866"/>
      <c r="J866"/>
    </row>
    <row r="867" spans="1:10" ht="12">
      <c r="A867"/>
      <c r="B867"/>
      <c r="C867"/>
      <c r="D867"/>
      <c r="E867"/>
      <c r="F867"/>
      <c r="G867"/>
      <c r="H867"/>
      <c r="I867"/>
      <c r="J867"/>
    </row>
    <row r="868" spans="1:10" ht="12">
      <c r="A868"/>
      <c r="B868"/>
      <c r="C868"/>
      <c r="D868"/>
      <c r="E868"/>
      <c r="F868"/>
      <c r="G868"/>
      <c r="H868"/>
      <c r="I868"/>
      <c r="J868"/>
    </row>
    <row r="869" spans="1:10" ht="12">
      <c r="A869"/>
      <c r="B869"/>
      <c r="C869"/>
      <c r="D869"/>
      <c r="E869"/>
      <c r="F869"/>
      <c r="G869"/>
      <c r="H869"/>
      <c r="I869"/>
      <c r="J869"/>
    </row>
    <row r="870" spans="1:10" ht="12">
      <c r="A870"/>
      <c r="B870"/>
      <c r="C870"/>
      <c r="D870"/>
      <c r="E870"/>
      <c r="F870"/>
      <c r="G870"/>
      <c r="H870"/>
      <c r="I870"/>
      <c r="J870"/>
    </row>
    <row r="871" spans="1:10" ht="12">
      <c r="A871"/>
      <c r="B871"/>
      <c r="C871"/>
      <c r="D871"/>
      <c r="E871"/>
      <c r="F871"/>
      <c r="G871"/>
      <c r="H871"/>
      <c r="I871"/>
      <c r="J871"/>
    </row>
    <row r="872" spans="1:10" ht="12">
      <c r="A872"/>
      <c r="B872"/>
      <c r="C872"/>
      <c r="D872"/>
      <c r="E872"/>
      <c r="F872"/>
      <c r="G872"/>
      <c r="H872"/>
      <c r="I872"/>
      <c r="J872"/>
    </row>
    <row r="873" spans="1:10" ht="12">
      <c r="A873"/>
      <c r="B873"/>
      <c r="C873"/>
      <c r="D873"/>
      <c r="E873"/>
      <c r="F873"/>
      <c r="G873"/>
      <c r="H873"/>
      <c r="I873"/>
      <c r="J873"/>
    </row>
    <row r="874" spans="1:10" ht="12">
      <c r="A874"/>
      <c r="B874"/>
      <c r="C874"/>
      <c r="D874"/>
      <c r="E874"/>
      <c r="F874"/>
      <c r="G874"/>
      <c r="H874"/>
      <c r="I874"/>
      <c r="J874"/>
    </row>
    <row r="875" spans="1:10" ht="12">
      <c r="A875"/>
      <c r="B875"/>
      <c r="C875"/>
      <c r="D875"/>
      <c r="E875"/>
      <c r="F875"/>
      <c r="G875"/>
      <c r="H875"/>
      <c r="I875"/>
      <c r="J875"/>
    </row>
    <row r="876" spans="1:10" ht="12">
      <c r="A876"/>
      <c r="B876"/>
      <c r="C876"/>
      <c r="D876"/>
      <c r="E876"/>
      <c r="F876"/>
      <c r="G876"/>
      <c r="H876"/>
      <c r="I876"/>
      <c r="J876"/>
    </row>
    <row r="877" spans="1:10" ht="12">
      <c r="A877"/>
      <c r="B877"/>
      <c r="C877"/>
      <c r="D877"/>
      <c r="E877"/>
      <c r="F877"/>
      <c r="G877"/>
      <c r="H877"/>
      <c r="I877"/>
      <c r="J877"/>
    </row>
    <row r="878" spans="1:10" ht="12">
      <c r="A878"/>
      <c r="B878"/>
      <c r="C878"/>
      <c r="D878"/>
      <c r="E878"/>
      <c r="F878"/>
      <c r="G878"/>
      <c r="H878"/>
      <c r="I878"/>
      <c r="J878"/>
    </row>
    <row r="879" spans="1:10" ht="12">
      <c r="A879"/>
      <c r="B879"/>
      <c r="C879"/>
      <c r="D879"/>
      <c r="E879"/>
      <c r="F879"/>
      <c r="G879"/>
      <c r="H879"/>
      <c r="I879"/>
      <c r="J879"/>
    </row>
    <row r="880" spans="1:10" ht="12">
      <c r="A880"/>
      <c r="B880"/>
      <c r="C880"/>
      <c r="D880"/>
      <c r="E880"/>
      <c r="F880"/>
      <c r="G880"/>
      <c r="H880"/>
      <c r="I880"/>
      <c r="J880"/>
    </row>
    <row r="881" spans="1:10" ht="12">
      <c r="A881"/>
      <c r="B881"/>
      <c r="C881"/>
      <c r="D881"/>
      <c r="E881"/>
      <c r="F881"/>
      <c r="G881"/>
      <c r="H881"/>
      <c r="I881"/>
      <c r="J881"/>
    </row>
    <row r="882" spans="1:10" ht="12">
      <c r="A882"/>
      <c r="B882"/>
      <c r="C882"/>
      <c r="D882"/>
      <c r="E882"/>
      <c r="F882"/>
      <c r="G882"/>
      <c r="H882"/>
      <c r="I882"/>
      <c r="J882"/>
    </row>
    <row r="883" spans="1:10" ht="12">
      <c r="A883"/>
      <c r="B883"/>
      <c r="C883"/>
      <c r="D883"/>
      <c r="E883"/>
      <c r="F883"/>
      <c r="G883"/>
      <c r="H883"/>
      <c r="I883"/>
      <c r="J883"/>
    </row>
    <row r="884" spans="1:10" ht="12">
      <c r="A884"/>
      <c r="B884"/>
      <c r="C884"/>
      <c r="D884"/>
      <c r="E884"/>
      <c r="F884"/>
      <c r="G884"/>
      <c r="H884"/>
      <c r="I884"/>
      <c r="J884"/>
    </row>
    <row r="885" spans="1:10" ht="12">
      <c r="A885"/>
      <c r="B885"/>
      <c r="C885"/>
      <c r="D885"/>
      <c r="E885"/>
      <c r="F885"/>
      <c r="G885"/>
      <c r="H885"/>
      <c r="I885"/>
      <c r="J885"/>
    </row>
    <row r="886" spans="1:10" ht="12">
      <c r="A886"/>
      <c r="B886"/>
      <c r="C886"/>
      <c r="D886"/>
      <c r="E886"/>
      <c r="F886"/>
      <c r="G886"/>
      <c r="H886"/>
      <c r="I886"/>
      <c r="J886"/>
    </row>
    <row r="887" spans="1:10" ht="12">
      <c r="A887"/>
      <c r="B887"/>
      <c r="C887"/>
      <c r="D887"/>
      <c r="E887"/>
      <c r="F887"/>
      <c r="G887"/>
      <c r="H887"/>
      <c r="I887"/>
      <c r="J887"/>
    </row>
    <row r="888" spans="1:10" ht="12">
      <c r="A888"/>
      <c r="B888"/>
      <c r="C888"/>
      <c r="D888"/>
      <c r="E888"/>
      <c r="F888"/>
      <c r="G888"/>
      <c r="H888"/>
      <c r="I888"/>
      <c r="J888"/>
    </row>
    <row r="889" spans="1:10" ht="12">
      <c r="A889"/>
      <c r="B889"/>
      <c r="C889"/>
      <c r="D889"/>
      <c r="E889"/>
      <c r="F889"/>
      <c r="G889"/>
      <c r="H889"/>
      <c r="I889"/>
      <c r="J889"/>
    </row>
    <row r="890" spans="1:10" ht="12">
      <c r="A890"/>
      <c r="B890"/>
      <c r="C890"/>
      <c r="D890"/>
      <c r="E890"/>
      <c r="F890"/>
      <c r="G890"/>
      <c r="H890"/>
      <c r="I890"/>
      <c r="J890"/>
    </row>
    <row r="891" spans="1:10" ht="12">
      <c r="A891"/>
      <c r="B891"/>
      <c r="C891"/>
      <c r="D891"/>
      <c r="E891"/>
      <c r="F891"/>
      <c r="G891"/>
      <c r="H891"/>
      <c r="I891"/>
      <c r="J891"/>
    </row>
    <row r="892" spans="1:10" ht="12">
      <c r="A892"/>
      <c r="B892"/>
      <c r="C892"/>
      <c r="D892"/>
      <c r="E892"/>
      <c r="F892"/>
      <c r="G892"/>
      <c r="H892"/>
      <c r="I892"/>
      <c r="J892"/>
    </row>
    <row r="893" spans="1:10" ht="12">
      <c r="A893"/>
      <c r="B893"/>
      <c r="C893"/>
      <c r="D893"/>
      <c r="E893"/>
      <c r="F893"/>
      <c r="G893"/>
      <c r="H893"/>
      <c r="I893"/>
      <c r="J893"/>
    </row>
    <row r="894" spans="1:10" ht="12">
      <c r="A894"/>
      <c r="B894"/>
      <c r="C894"/>
      <c r="D894"/>
      <c r="E894"/>
      <c r="F894"/>
      <c r="G894"/>
      <c r="H894"/>
      <c r="I894"/>
      <c r="J894"/>
    </row>
    <row r="895" spans="1:10" ht="12">
      <c r="A895"/>
      <c r="B895"/>
      <c r="C895"/>
      <c r="D895"/>
      <c r="E895"/>
      <c r="F895"/>
      <c r="G895"/>
      <c r="H895"/>
      <c r="I895"/>
      <c r="J895"/>
    </row>
    <row r="896" spans="1:10" ht="12">
      <c r="A896"/>
      <c r="B896"/>
      <c r="C896"/>
      <c r="D896"/>
      <c r="E896"/>
      <c r="F896"/>
      <c r="G896"/>
      <c r="H896"/>
      <c r="I896"/>
      <c r="J896"/>
    </row>
    <row r="897" spans="1:10" ht="12">
      <c r="A897"/>
      <c r="B897"/>
      <c r="C897"/>
      <c r="D897"/>
      <c r="E897"/>
      <c r="F897"/>
      <c r="G897"/>
      <c r="H897"/>
      <c r="I897"/>
      <c r="J897"/>
    </row>
    <row r="898" spans="1:10" ht="12">
      <c r="A898"/>
      <c r="B898"/>
      <c r="C898"/>
      <c r="D898"/>
      <c r="E898"/>
      <c r="F898"/>
      <c r="G898"/>
      <c r="H898"/>
      <c r="I898"/>
      <c r="J898"/>
    </row>
    <row r="899" spans="1:10" ht="12">
      <c r="A899"/>
      <c r="B899"/>
      <c r="C899"/>
      <c r="D899"/>
      <c r="E899"/>
      <c r="F899"/>
      <c r="G899"/>
      <c r="H899"/>
      <c r="I899"/>
      <c r="J899"/>
    </row>
    <row r="900" spans="1:10" ht="12">
      <c r="A900"/>
      <c r="B900"/>
      <c r="C900"/>
      <c r="D900"/>
      <c r="E900"/>
      <c r="F900"/>
      <c r="G900"/>
      <c r="H900"/>
      <c r="I900"/>
      <c r="J900"/>
    </row>
    <row r="901" spans="1:10" ht="12">
      <c r="A901"/>
      <c r="B901"/>
      <c r="C901"/>
      <c r="D901"/>
      <c r="E901"/>
      <c r="F901"/>
      <c r="G901"/>
      <c r="H901"/>
      <c r="I901"/>
      <c r="J901"/>
    </row>
    <row r="902" spans="1:10" ht="12">
      <c r="A902"/>
      <c r="B902"/>
      <c r="C902"/>
      <c r="D902"/>
      <c r="E902"/>
      <c r="F902"/>
      <c r="G902"/>
      <c r="H902"/>
      <c r="I902"/>
      <c r="J902"/>
    </row>
    <row r="903" spans="1:10" ht="12">
      <c r="A903"/>
      <c r="B903"/>
      <c r="C903"/>
      <c r="D903"/>
      <c r="E903"/>
      <c r="F903"/>
      <c r="G903"/>
      <c r="H903"/>
      <c r="I903"/>
      <c r="J903"/>
    </row>
    <row r="904" spans="1:10" ht="12">
      <c r="A904"/>
      <c r="B904"/>
      <c r="C904"/>
      <c r="D904"/>
      <c r="E904"/>
      <c r="F904"/>
      <c r="G904"/>
      <c r="H904"/>
      <c r="I904"/>
      <c r="J904"/>
    </row>
    <row r="905" spans="1:10" ht="12">
      <c r="A905"/>
      <c r="B905"/>
      <c r="C905"/>
      <c r="D905"/>
      <c r="E905"/>
      <c r="F905"/>
      <c r="G905"/>
      <c r="H905"/>
      <c r="I905"/>
      <c r="J905"/>
    </row>
    <row r="906" spans="1:10" ht="12">
      <c r="A906"/>
      <c r="B906"/>
      <c r="C906"/>
      <c r="D906"/>
      <c r="E906"/>
      <c r="F906"/>
      <c r="G906"/>
      <c r="H906"/>
      <c r="I906"/>
      <c r="J906"/>
    </row>
    <row r="907" spans="1:10" ht="12">
      <c r="A907"/>
      <c r="B907"/>
      <c r="C907"/>
      <c r="D907"/>
      <c r="E907"/>
      <c r="F907"/>
      <c r="G907"/>
      <c r="H907"/>
      <c r="I907"/>
      <c r="J907"/>
    </row>
    <row r="908" spans="1:10" ht="12">
      <c r="A908"/>
      <c r="B908"/>
      <c r="C908"/>
      <c r="D908"/>
      <c r="E908"/>
      <c r="F908"/>
      <c r="G908"/>
      <c r="H908"/>
      <c r="I908"/>
      <c r="J908"/>
    </row>
    <row r="909" spans="1:10" ht="12">
      <c r="A909"/>
      <c r="B909"/>
      <c r="C909"/>
      <c r="D909"/>
      <c r="E909"/>
      <c r="F909"/>
      <c r="G909"/>
      <c r="H909"/>
      <c r="I909"/>
      <c r="J909"/>
    </row>
  </sheetData>
  <phoneticPr fontId="2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5" style="32" customWidth="1"/>
    <col min="2" max="2" width="8" style="36" customWidth="1"/>
    <col min="3" max="3" width="26.5" style="32" customWidth="1"/>
    <col min="4" max="4" width="31.6640625" style="32" customWidth="1"/>
    <col min="5" max="5" width="8" style="36" customWidth="1"/>
    <col min="6" max="6" width="27.1640625" style="32" customWidth="1"/>
    <col min="7" max="16384" width="13.33203125" style="32"/>
  </cols>
  <sheetData>
    <row r="1" spans="1:15" ht="27" customHeight="1">
      <c r="B1" s="1004" t="s">
        <v>121</v>
      </c>
      <c r="C1" s="1004"/>
      <c r="D1" s="1004"/>
      <c r="E1" s="1004"/>
      <c r="N1" s="32" t="s">
        <v>451</v>
      </c>
      <c r="O1" s="32" t="s">
        <v>452</v>
      </c>
    </row>
    <row r="3" spans="1:15" ht="20.100000000000001" customHeight="1">
      <c r="A3" s="1001" t="s">
        <v>453</v>
      </c>
      <c r="B3" s="1002"/>
      <c r="C3" s="1002"/>
      <c r="D3" s="1002" t="s">
        <v>454</v>
      </c>
      <c r="E3" s="1002"/>
      <c r="F3" s="1003"/>
    </row>
    <row r="4" spans="1:15" ht="20.100000000000001" customHeight="1">
      <c r="A4" s="33" t="s">
        <v>455</v>
      </c>
      <c r="B4" s="34" t="s">
        <v>456</v>
      </c>
      <c r="C4" s="34" t="s">
        <v>457</v>
      </c>
      <c r="D4" s="34" t="s">
        <v>455</v>
      </c>
      <c r="E4" s="34" t="s">
        <v>456</v>
      </c>
      <c r="F4" s="35" t="s">
        <v>457</v>
      </c>
    </row>
    <row r="5" spans="1:15">
      <c r="A5" t="s">
        <v>1075</v>
      </c>
      <c r="B5">
        <v>110000</v>
      </c>
      <c r="C5">
        <v>41152368</v>
      </c>
      <c r="D5" t="s">
        <v>1076</v>
      </c>
      <c r="E5">
        <v>109400</v>
      </c>
      <c r="F5">
        <v>0</v>
      </c>
    </row>
    <row r="6" spans="1:15">
      <c r="A6" t="s">
        <v>1077</v>
      </c>
      <c r="B6">
        <v>110100</v>
      </c>
      <c r="C6">
        <v>1028334</v>
      </c>
      <c r="D6" t="s">
        <v>1078</v>
      </c>
      <c r="E6">
        <v>109401</v>
      </c>
      <c r="F6">
        <v>0</v>
      </c>
    </row>
    <row r="7" spans="1:15">
      <c r="A7" t="s">
        <v>1079</v>
      </c>
      <c r="B7">
        <v>110200</v>
      </c>
      <c r="C7">
        <v>1019434</v>
      </c>
      <c r="D7" t="s">
        <v>1080</v>
      </c>
      <c r="E7">
        <v>109402</v>
      </c>
      <c r="F7">
        <v>0</v>
      </c>
    </row>
    <row r="8" spans="1:15">
      <c r="A8" t="s">
        <v>1081</v>
      </c>
      <c r="B8">
        <v>110300</v>
      </c>
      <c r="C8">
        <v>8900</v>
      </c>
      <c r="D8" t="s">
        <v>1082</v>
      </c>
      <c r="E8">
        <v>109403</v>
      </c>
      <c r="F8">
        <v>0</v>
      </c>
    </row>
    <row r="9" spans="1:15">
      <c r="A9" t="s">
        <v>1083</v>
      </c>
      <c r="B9">
        <v>110700</v>
      </c>
      <c r="C9">
        <v>43038</v>
      </c>
      <c r="D9" t="s">
        <v>1084</v>
      </c>
      <c r="E9">
        <v>109404</v>
      </c>
      <c r="F9">
        <v>0</v>
      </c>
    </row>
    <row r="10" spans="1:15">
      <c r="A10" t="s">
        <v>1085</v>
      </c>
      <c r="B10">
        <v>110701</v>
      </c>
      <c r="C10">
        <v>43038</v>
      </c>
      <c r="D10" t="s">
        <v>1086</v>
      </c>
      <c r="E10">
        <v>109405</v>
      </c>
      <c r="F10">
        <v>0</v>
      </c>
    </row>
    <row r="11" spans="1:15">
      <c r="A11" t="s">
        <v>1087</v>
      </c>
      <c r="B11">
        <v>110702</v>
      </c>
      <c r="C11">
        <v>0</v>
      </c>
      <c r="D11" t="s">
        <v>1088</v>
      </c>
      <c r="E11">
        <v>130000</v>
      </c>
      <c r="F11">
        <v>141798138</v>
      </c>
    </row>
    <row r="12" spans="1:15">
      <c r="A12" t="s">
        <v>1089</v>
      </c>
      <c r="B12">
        <v>111000</v>
      </c>
      <c r="C12">
        <v>40080995</v>
      </c>
      <c r="D12" t="s">
        <v>1090</v>
      </c>
      <c r="E12">
        <v>131000</v>
      </c>
      <c r="F12">
        <v>17231091</v>
      </c>
    </row>
    <row r="13" spans="1:15">
      <c r="A13" t="s">
        <v>1091</v>
      </c>
      <c r="B13">
        <v>111100</v>
      </c>
      <c r="C13">
        <v>40080995</v>
      </c>
      <c r="D13" t="s">
        <v>1092</v>
      </c>
      <c r="E13">
        <v>131100</v>
      </c>
      <c r="F13">
        <v>16880949</v>
      </c>
    </row>
    <row r="14" spans="1:15">
      <c r="A14" t="s">
        <v>1093</v>
      </c>
      <c r="B14">
        <v>111200</v>
      </c>
      <c r="C14">
        <v>13867000</v>
      </c>
      <c r="D14" t="s">
        <v>1094</v>
      </c>
      <c r="E14">
        <v>131200</v>
      </c>
      <c r="F14">
        <v>350142</v>
      </c>
    </row>
    <row r="15" spans="1:15">
      <c r="A15" t="s">
        <v>1095</v>
      </c>
      <c r="B15">
        <v>111300</v>
      </c>
      <c r="C15">
        <v>23480000</v>
      </c>
      <c r="D15" t="s">
        <v>1096</v>
      </c>
      <c r="E15">
        <v>131201</v>
      </c>
      <c r="F15">
        <v>332182</v>
      </c>
    </row>
    <row r="16" spans="1:15">
      <c r="A16" t="s">
        <v>1097</v>
      </c>
      <c r="B16">
        <v>111301</v>
      </c>
      <c r="C16">
        <v>0</v>
      </c>
      <c r="D16" t="s">
        <v>1098</v>
      </c>
      <c r="E16">
        <v>131202</v>
      </c>
      <c r="F16">
        <v>0</v>
      </c>
    </row>
    <row r="17" spans="1:6">
      <c r="A17" t="s">
        <v>1099</v>
      </c>
      <c r="B17">
        <v>111302</v>
      </c>
      <c r="C17">
        <v>0</v>
      </c>
      <c r="D17" t="s">
        <v>1100</v>
      </c>
      <c r="E17">
        <v>131203</v>
      </c>
      <c r="F17">
        <v>0</v>
      </c>
    </row>
    <row r="18" spans="1:6">
      <c r="A18" t="s">
        <v>1101</v>
      </c>
      <c r="B18">
        <v>111303</v>
      </c>
      <c r="C18">
        <v>0</v>
      </c>
      <c r="D18" t="s">
        <v>1102</v>
      </c>
      <c r="E18">
        <v>131204</v>
      </c>
      <c r="F18">
        <v>0</v>
      </c>
    </row>
    <row r="19" spans="1:6">
      <c r="A19" t="s">
        <v>1103</v>
      </c>
      <c r="B19">
        <v>111304</v>
      </c>
      <c r="C19">
        <v>0</v>
      </c>
      <c r="D19" t="s">
        <v>1104</v>
      </c>
      <c r="E19">
        <v>131205</v>
      </c>
      <c r="F19">
        <v>0</v>
      </c>
    </row>
    <row r="20" spans="1:6">
      <c r="A20" t="s">
        <v>1105</v>
      </c>
      <c r="B20">
        <v>111305</v>
      </c>
      <c r="C20">
        <v>200000</v>
      </c>
      <c r="D20" t="s">
        <v>1106</v>
      </c>
      <c r="E20">
        <v>131206</v>
      </c>
      <c r="F20">
        <v>0</v>
      </c>
    </row>
    <row r="21" spans="1:6">
      <c r="A21" t="s">
        <v>1107</v>
      </c>
      <c r="B21">
        <v>111306</v>
      </c>
      <c r="C21">
        <v>0</v>
      </c>
      <c r="D21" t="s">
        <v>1108</v>
      </c>
      <c r="E21">
        <v>131207</v>
      </c>
      <c r="F21">
        <v>0</v>
      </c>
    </row>
    <row r="22" spans="1:6">
      <c r="A22" t="s">
        <v>1109</v>
      </c>
      <c r="B22">
        <v>111307</v>
      </c>
      <c r="C22">
        <v>0</v>
      </c>
      <c r="D22" t="s">
        <v>1110</v>
      </c>
      <c r="E22">
        <v>131208</v>
      </c>
      <c r="F22">
        <v>0</v>
      </c>
    </row>
    <row r="23" spans="1:6">
      <c r="A23" t="s">
        <v>1111</v>
      </c>
      <c r="B23">
        <v>111308</v>
      </c>
      <c r="C23">
        <v>0</v>
      </c>
      <c r="D23" t="s">
        <v>1112</v>
      </c>
      <c r="E23">
        <v>131209</v>
      </c>
      <c r="F23">
        <v>0</v>
      </c>
    </row>
    <row r="24" spans="1:6">
      <c r="A24" t="s">
        <v>1113</v>
      </c>
      <c r="B24">
        <v>111309</v>
      </c>
      <c r="C24">
        <v>0</v>
      </c>
      <c r="D24" t="s">
        <v>1114</v>
      </c>
      <c r="E24">
        <v>131210</v>
      </c>
      <c r="F24">
        <v>0</v>
      </c>
    </row>
    <row r="25" spans="1:6">
      <c r="A25" t="s">
        <v>1115</v>
      </c>
      <c r="B25">
        <v>111310</v>
      </c>
      <c r="C25">
        <v>0</v>
      </c>
      <c r="D25" t="s">
        <v>1116</v>
      </c>
      <c r="E25">
        <v>131211</v>
      </c>
      <c r="F25">
        <v>0</v>
      </c>
    </row>
    <row r="26" spans="1:6">
      <c r="A26" t="s">
        <v>1117</v>
      </c>
      <c r="B26">
        <v>111311</v>
      </c>
      <c r="C26">
        <v>0</v>
      </c>
      <c r="D26" t="s">
        <v>1118</v>
      </c>
      <c r="E26">
        <v>131212</v>
      </c>
      <c r="F26">
        <v>0</v>
      </c>
    </row>
    <row r="27" spans="1:6">
      <c r="A27" t="s">
        <v>1119</v>
      </c>
      <c r="B27">
        <v>111312</v>
      </c>
      <c r="C27">
        <v>21760000</v>
      </c>
      <c r="D27" t="s">
        <v>1120</v>
      </c>
      <c r="E27">
        <v>131213</v>
      </c>
      <c r="F27">
        <v>17960</v>
      </c>
    </row>
    <row r="28" spans="1:6">
      <c r="A28" t="s">
        <v>1121</v>
      </c>
      <c r="B28">
        <v>111313</v>
      </c>
      <c r="C28">
        <v>0</v>
      </c>
      <c r="D28" t="s">
        <v>1122</v>
      </c>
      <c r="E28">
        <v>131214</v>
      </c>
      <c r="F28">
        <v>15414</v>
      </c>
    </row>
    <row r="29" spans="1:6">
      <c r="A29" t="s">
        <v>1123</v>
      </c>
      <c r="B29">
        <v>111314</v>
      </c>
      <c r="C29">
        <v>1520000</v>
      </c>
      <c r="D29" t="s">
        <v>1124</v>
      </c>
      <c r="E29">
        <v>131215</v>
      </c>
      <c r="F29">
        <v>2546</v>
      </c>
    </row>
    <row r="30" spans="1:6">
      <c r="A30" t="s">
        <v>1125</v>
      </c>
      <c r="B30">
        <v>111315</v>
      </c>
      <c r="C30">
        <v>0</v>
      </c>
      <c r="D30" t="s">
        <v>1126</v>
      </c>
      <c r="E30">
        <v>131216</v>
      </c>
      <c r="F30">
        <v>0</v>
      </c>
    </row>
    <row r="31" spans="1:6">
      <c r="A31" t="s">
        <v>1127</v>
      </c>
      <c r="B31">
        <v>111316</v>
      </c>
      <c r="C31">
        <v>0</v>
      </c>
      <c r="D31" t="s">
        <v>1128</v>
      </c>
      <c r="E31">
        <v>131234</v>
      </c>
      <c r="F31">
        <v>0</v>
      </c>
    </row>
    <row r="32" spans="1:6">
      <c r="A32" t="s">
        <v>1129</v>
      </c>
      <c r="B32">
        <v>111317</v>
      </c>
      <c r="C32">
        <v>0</v>
      </c>
      <c r="D32" t="s">
        <v>1130</v>
      </c>
      <c r="E32">
        <v>131235</v>
      </c>
      <c r="F32">
        <v>0</v>
      </c>
    </row>
    <row r="33" spans="1:6">
      <c r="A33" t="s">
        <v>1131</v>
      </c>
      <c r="B33">
        <v>111321</v>
      </c>
      <c r="C33">
        <v>0</v>
      </c>
      <c r="D33" t="s">
        <v>1132</v>
      </c>
      <c r="E33">
        <v>131217</v>
      </c>
      <c r="F33">
        <v>0</v>
      </c>
    </row>
    <row r="34" spans="1:6">
      <c r="A34" t="s">
        <v>1133</v>
      </c>
      <c r="B34">
        <v>111322</v>
      </c>
      <c r="C34">
        <v>0</v>
      </c>
      <c r="D34" t="s">
        <v>1134</v>
      </c>
      <c r="E34">
        <v>131218</v>
      </c>
      <c r="F34">
        <v>0</v>
      </c>
    </row>
    <row r="35" spans="1:6">
      <c r="A35" t="s">
        <v>1135</v>
      </c>
      <c r="B35">
        <v>111323</v>
      </c>
      <c r="C35">
        <v>0</v>
      </c>
      <c r="D35" t="s">
        <v>1136</v>
      </c>
      <c r="E35">
        <v>131219</v>
      </c>
      <c r="F35">
        <v>0</v>
      </c>
    </row>
    <row r="36" spans="1:6">
      <c r="A36" t="s">
        <v>1137</v>
      </c>
      <c r="B36">
        <v>111361</v>
      </c>
      <c r="C36">
        <v>0</v>
      </c>
      <c r="D36" t="s">
        <v>1138</v>
      </c>
      <c r="E36">
        <v>131220</v>
      </c>
      <c r="F36">
        <v>0</v>
      </c>
    </row>
    <row r="37" spans="1:6">
      <c r="A37" t="s">
        <v>1139</v>
      </c>
      <c r="B37">
        <v>111400</v>
      </c>
      <c r="C37">
        <v>0</v>
      </c>
      <c r="D37" t="s">
        <v>1140</v>
      </c>
      <c r="E37">
        <v>131221</v>
      </c>
      <c r="F37">
        <v>0</v>
      </c>
    </row>
    <row r="38" spans="1:6">
      <c r="A38" t="s">
        <v>1141</v>
      </c>
      <c r="B38">
        <v>111500</v>
      </c>
      <c r="C38">
        <v>0</v>
      </c>
      <c r="D38" t="s">
        <v>1142</v>
      </c>
      <c r="E38">
        <v>131222</v>
      </c>
      <c r="F38">
        <v>0</v>
      </c>
    </row>
    <row r="39" spans="1:6">
      <c r="A39" t="s">
        <v>1143</v>
      </c>
      <c r="B39">
        <v>111501</v>
      </c>
      <c r="C39">
        <v>0</v>
      </c>
      <c r="D39" t="s">
        <v>1144</v>
      </c>
      <c r="E39">
        <v>131223</v>
      </c>
      <c r="F39">
        <v>0</v>
      </c>
    </row>
    <row r="40" spans="1:6">
      <c r="A40" t="s">
        <v>1145</v>
      </c>
      <c r="B40">
        <v>111502</v>
      </c>
      <c r="C40">
        <v>0</v>
      </c>
      <c r="D40" t="s">
        <v>1146</v>
      </c>
      <c r="E40">
        <v>131224</v>
      </c>
      <c r="F40">
        <v>0</v>
      </c>
    </row>
    <row r="41" spans="1:6">
      <c r="A41" t="s">
        <v>1147</v>
      </c>
      <c r="B41">
        <v>111503</v>
      </c>
      <c r="C41">
        <v>0</v>
      </c>
      <c r="D41" t="s">
        <v>1148</v>
      </c>
      <c r="E41">
        <v>131225</v>
      </c>
      <c r="F41">
        <v>0</v>
      </c>
    </row>
    <row r="42" spans="1:6">
      <c r="A42" t="s">
        <v>1149</v>
      </c>
      <c r="B42">
        <v>111511</v>
      </c>
      <c r="C42">
        <v>0</v>
      </c>
      <c r="D42" t="s">
        <v>1150</v>
      </c>
      <c r="E42">
        <v>131226</v>
      </c>
      <c r="F42">
        <v>0</v>
      </c>
    </row>
    <row r="43" spans="1:6">
      <c r="A43" t="s">
        <v>1151</v>
      </c>
      <c r="B43">
        <v>111600</v>
      </c>
      <c r="C43">
        <v>2733995</v>
      </c>
      <c r="D43" t="s">
        <v>1152</v>
      </c>
      <c r="E43">
        <v>131227</v>
      </c>
      <c r="F43">
        <v>0</v>
      </c>
    </row>
    <row r="44" spans="1:6">
      <c r="A44" t="s">
        <v>1153</v>
      </c>
      <c r="B44">
        <v>112000</v>
      </c>
      <c r="C44">
        <v>0</v>
      </c>
      <c r="D44" t="s">
        <v>1154</v>
      </c>
      <c r="E44">
        <v>131228</v>
      </c>
      <c r="F44">
        <v>0</v>
      </c>
    </row>
    <row r="45" spans="1:6">
      <c r="A45" t="s">
        <v>1155</v>
      </c>
      <c r="B45">
        <v>112100</v>
      </c>
      <c r="C45">
        <v>0</v>
      </c>
      <c r="D45" t="s">
        <v>1156</v>
      </c>
      <c r="E45">
        <v>131229</v>
      </c>
      <c r="F45">
        <v>0</v>
      </c>
    </row>
    <row r="46" spans="1:6">
      <c r="A46" t="s">
        <v>1157</v>
      </c>
      <c r="B46">
        <v>112200</v>
      </c>
      <c r="C46">
        <v>0</v>
      </c>
      <c r="D46" t="s">
        <v>1158</v>
      </c>
      <c r="E46">
        <v>131230</v>
      </c>
      <c r="F46">
        <v>0</v>
      </c>
    </row>
    <row r="47" spans="1:6">
      <c r="A47" t="s">
        <v>1159</v>
      </c>
      <c r="B47">
        <v>112201</v>
      </c>
      <c r="C47">
        <v>0</v>
      </c>
      <c r="D47" t="s">
        <v>1160</v>
      </c>
      <c r="E47">
        <v>131231</v>
      </c>
      <c r="F47">
        <v>0</v>
      </c>
    </row>
    <row r="48" spans="1:6">
      <c r="A48" t="s">
        <v>1161</v>
      </c>
      <c r="B48">
        <v>112202</v>
      </c>
      <c r="C48">
        <v>0</v>
      </c>
      <c r="D48" t="s">
        <v>1162</v>
      </c>
      <c r="E48">
        <v>131232</v>
      </c>
      <c r="F48">
        <v>0</v>
      </c>
    </row>
    <row r="49" spans="1:6">
      <c r="A49" t="s">
        <v>1163</v>
      </c>
      <c r="B49">
        <v>112211</v>
      </c>
      <c r="C49">
        <v>0</v>
      </c>
      <c r="D49" t="s">
        <v>1164</v>
      </c>
      <c r="E49">
        <v>131233</v>
      </c>
      <c r="F49">
        <v>0</v>
      </c>
    </row>
    <row r="50" spans="1:6">
      <c r="A50" t="s">
        <v>1165</v>
      </c>
      <c r="B50">
        <v>112800</v>
      </c>
      <c r="C50">
        <v>0</v>
      </c>
      <c r="D50" t="s">
        <v>1166</v>
      </c>
      <c r="E50">
        <v>131236</v>
      </c>
      <c r="F50">
        <v>0</v>
      </c>
    </row>
    <row r="51" spans="1:6">
      <c r="A51" t="s">
        <v>1167</v>
      </c>
      <c r="B51">
        <v>112801</v>
      </c>
      <c r="C51">
        <v>0</v>
      </c>
      <c r="D51" t="s">
        <v>1168</v>
      </c>
      <c r="E51">
        <v>131237</v>
      </c>
      <c r="F51">
        <v>0</v>
      </c>
    </row>
    <row r="52" spans="1:6">
      <c r="A52" t="s">
        <v>1169</v>
      </c>
      <c r="B52">
        <v>112802</v>
      </c>
      <c r="C52">
        <v>0</v>
      </c>
      <c r="D52" t="s">
        <v>1170</v>
      </c>
      <c r="E52">
        <v>131238</v>
      </c>
      <c r="F52">
        <v>0</v>
      </c>
    </row>
    <row r="53" spans="1:6">
      <c r="A53" t="s">
        <v>1171</v>
      </c>
      <c r="B53">
        <v>112803</v>
      </c>
      <c r="C53">
        <v>0</v>
      </c>
      <c r="D53" t="s">
        <v>1172</v>
      </c>
      <c r="E53">
        <v>131239</v>
      </c>
      <c r="F53">
        <v>0</v>
      </c>
    </row>
    <row r="54" spans="1:6">
      <c r="A54" t="s">
        <v>1173</v>
      </c>
      <c r="B54">
        <v>112804</v>
      </c>
      <c r="C54">
        <v>0</v>
      </c>
      <c r="D54" t="s">
        <v>1174</v>
      </c>
      <c r="E54">
        <v>131240</v>
      </c>
      <c r="F54">
        <v>0</v>
      </c>
    </row>
    <row r="55" spans="1:6">
      <c r="A55" t="s">
        <v>1175</v>
      </c>
      <c r="B55">
        <v>112900</v>
      </c>
      <c r="C55">
        <v>0</v>
      </c>
      <c r="D55" t="s">
        <v>1176</v>
      </c>
      <c r="E55">
        <v>131250</v>
      </c>
      <c r="F55">
        <v>0</v>
      </c>
    </row>
    <row r="56" spans="1:6">
      <c r="A56" t="s">
        <v>1177</v>
      </c>
      <c r="B56">
        <v>112901</v>
      </c>
      <c r="C56">
        <v>0</v>
      </c>
      <c r="D56" t="s">
        <v>1178</v>
      </c>
      <c r="E56">
        <v>131251</v>
      </c>
      <c r="F56">
        <v>0</v>
      </c>
    </row>
    <row r="57" spans="1:6">
      <c r="A57" t="s">
        <v>1179</v>
      </c>
      <c r="B57">
        <v>112911</v>
      </c>
      <c r="C57">
        <v>0</v>
      </c>
      <c r="D57" t="s">
        <v>1180</v>
      </c>
      <c r="E57">
        <v>132000</v>
      </c>
      <c r="F57">
        <v>124552091</v>
      </c>
    </row>
    <row r="58" spans="1:6">
      <c r="A58" t="s">
        <v>1181</v>
      </c>
      <c r="B58">
        <v>113000</v>
      </c>
      <c r="C58">
        <v>0</v>
      </c>
      <c r="D58" t="s">
        <v>1182</v>
      </c>
      <c r="E58">
        <v>132100</v>
      </c>
      <c r="F58">
        <v>3569912</v>
      </c>
    </row>
    <row r="59" spans="1:6">
      <c r="A59" t="s">
        <v>1183</v>
      </c>
      <c r="B59">
        <v>113001</v>
      </c>
      <c r="C59">
        <v>0</v>
      </c>
      <c r="D59" t="s">
        <v>1184</v>
      </c>
      <c r="E59">
        <v>132101</v>
      </c>
      <c r="F59">
        <v>3556385</v>
      </c>
    </row>
    <row r="60" spans="1:6">
      <c r="A60" t="s">
        <v>1185</v>
      </c>
      <c r="B60">
        <v>113002</v>
      </c>
      <c r="C60">
        <v>0</v>
      </c>
      <c r="D60" t="s">
        <v>1186</v>
      </c>
      <c r="E60">
        <v>132102</v>
      </c>
      <c r="F60">
        <v>13526</v>
      </c>
    </row>
    <row r="61" spans="1:6">
      <c r="A61" t="s">
        <v>1187</v>
      </c>
      <c r="B61">
        <v>113011</v>
      </c>
      <c r="C61">
        <v>0</v>
      </c>
      <c r="D61" t="s">
        <v>1188</v>
      </c>
      <c r="E61">
        <v>132200</v>
      </c>
      <c r="F61">
        <v>4283765</v>
      </c>
    </row>
    <row r="62" spans="1:6">
      <c r="A62" t="s">
        <v>1189</v>
      </c>
      <c r="B62">
        <v>113012</v>
      </c>
      <c r="C62">
        <v>0</v>
      </c>
      <c r="D62" t="s">
        <v>1184</v>
      </c>
      <c r="E62">
        <v>132201</v>
      </c>
      <c r="F62">
        <v>641990</v>
      </c>
    </row>
    <row r="63" spans="1:6">
      <c r="A63" t="s">
        <v>1190</v>
      </c>
      <c r="B63">
        <v>113003</v>
      </c>
      <c r="C63">
        <v>0</v>
      </c>
      <c r="D63" t="s">
        <v>1191</v>
      </c>
      <c r="E63">
        <v>132202</v>
      </c>
      <c r="F63">
        <v>3641775</v>
      </c>
    </row>
    <row r="64" spans="1:6">
      <c r="A64" t="s">
        <v>1192</v>
      </c>
      <c r="B64">
        <v>113004</v>
      </c>
      <c r="C64">
        <v>0</v>
      </c>
      <c r="D64" t="s">
        <v>1193</v>
      </c>
      <c r="E64">
        <v>132300</v>
      </c>
      <c r="F64">
        <v>7434047</v>
      </c>
    </row>
    <row r="65" spans="1:6">
      <c r="A65" t="s">
        <v>1194</v>
      </c>
      <c r="B65">
        <v>113005</v>
      </c>
      <c r="C65">
        <v>0</v>
      </c>
      <c r="D65" t="s">
        <v>1184</v>
      </c>
      <c r="E65">
        <v>132301</v>
      </c>
      <c r="F65">
        <v>657</v>
      </c>
    </row>
    <row r="66" spans="1:6">
      <c r="A66" t="s">
        <v>1195</v>
      </c>
      <c r="B66">
        <v>113006</v>
      </c>
      <c r="C66">
        <v>0</v>
      </c>
      <c r="D66" t="s">
        <v>1191</v>
      </c>
      <c r="E66">
        <v>132302</v>
      </c>
      <c r="F66">
        <v>7433390</v>
      </c>
    </row>
    <row r="67" spans="1:6">
      <c r="A67" t="s">
        <v>1196</v>
      </c>
      <c r="B67">
        <v>113007</v>
      </c>
      <c r="C67">
        <v>0</v>
      </c>
      <c r="D67" t="s">
        <v>1197</v>
      </c>
      <c r="E67">
        <v>132400</v>
      </c>
      <c r="F67">
        <v>103557257</v>
      </c>
    </row>
    <row r="68" spans="1:6">
      <c r="A68" t="s">
        <v>1198</v>
      </c>
      <c r="B68">
        <v>113008</v>
      </c>
      <c r="C68">
        <v>0</v>
      </c>
      <c r="D68" t="s">
        <v>1199</v>
      </c>
      <c r="E68">
        <v>132401</v>
      </c>
      <c r="F68">
        <v>0</v>
      </c>
    </row>
    <row r="69" spans="1:6">
      <c r="A69" t="s">
        <v>1200</v>
      </c>
      <c r="B69">
        <v>113021</v>
      </c>
      <c r="C69">
        <v>0</v>
      </c>
      <c r="D69" t="s">
        <v>1201</v>
      </c>
      <c r="E69">
        <v>132402</v>
      </c>
      <c r="F69">
        <v>337508</v>
      </c>
    </row>
    <row r="70" spans="1:6">
      <c r="A70" t="s">
        <v>1202</v>
      </c>
      <c r="B70">
        <v>113100</v>
      </c>
      <c r="C70">
        <v>3783390</v>
      </c>
      <c r="D70" t="s">
        <v>1203</v>
      </c>
      <c r="E70">
        <v>132403</v>
      </c>
      <c r="F70">
        <v>1114914</v>
      </c>
    </row>
    <row r="71" spans="1:6">
      <c r="A71" t="s">
        <v>1204</v>
      </c>
      <c r="B71">
        <v>113200</v>
      </c>
      <c r="C71">
        <v>0</v>
      </c>
      <c r="D71" t="s">
        <v>1205</v>
      </c>
      <c r="E71">
        <v>132404</v>
      </c>
      <c r="F71">
        <v>93883883</v>
      </c>
    </row>
    <row r="72" spans="1:6">
      <c r="A72" t="s">
        <v>1206</v>
      </c>
      <c r="B72">
        <v>113201</v>
      </c>
      <c r="C72">
        <v>0</v>
      </c>
      <c r="D72" t="s">
        <v>1207</v>
      </c>
      <c r="E72">
        <v>132405</v>
      </c>
      <c r="F72">
        <v>5922688</v>
      </c>
    </row>
    <row r="73" spans="1:6">
      <c r="A73" t="s">
        <v>1208</v>
      </c>
      <c r="B73">
        <v>113202</v>
      </c>
      <c r="C73">
        <v>0</v>
      </c>
      <c r="D73" t="s">
        <v>1209</v>
      </c>
      <c r="E73">
        <v>132406</v>
      </c>
      <c r="F73">
        <v>604984</v>
      </c>
    </row>
    <row r="74" spans="1:6">
      <c r="A74" t="s">
        <v>1210</v>
      </c>
      <c r="B74">
        <v>113203</v>
      </c>
      <c r="C74">
        <v>0</v>
      </c>
      <c r="D74" t="s">
        <v>1211</v>
      </c>
      <c r="E74">
        <v>132407</v>
      </c>
      <c r="F74">
        <v>0</v>
      </c>
    </row>
    <row r="75" spans="1:6">
      <c r="A75" t="s">
        <v>1212</v>
      </c>
      <c r="B75">
        <v>113204</v>
      </c>
      <c r="C75">
        <v>0</v>
      </c>
      <c r="D75" t="s">
        <v>1213</v>
      </c>
      <c r="E75">
        <v>132408</v>
      </c>
      <c r="F75">
        <v>1693280</v>
      </c>
    </row>
    <row r="76" spans="1:6">
      <c r="A76" t="s">
        <v>1214</v>
      </c>
      <c r="B76">
        <v>113205</v>
      </c>
      <c r="C76">
        <v>0</v>
      </c>
      <c r="D76" t="s">
        <v>1215</v>
      </c>
      <c r="E76">
        <v>132409</v>
      </c>
      <c r="F76">
        <v>0</v>
      </c>
    </row>
    <row r="77" spans="1:6">
      <c r="A77" t="s">
        <v>1216</v>
      </c>
      <c r="B77">
        <v>113206</v>
      </c>
      <c r="C77">
        <v>0</v>
      </c>
      <c r="D77" t="s">
        <v>1217</v>
      </c>
      <c r="E77">
        <v>132410</v>
      </c>
      <c r="F77">
        <v>0</v>
      </c>
    </row>
    <row r="78" spans="1:6">
      <c r="A78" t="s">
        <v>1218</v>
      </c>
      <c r="B78">
        <v>113207</v>
      </c>
      <c r="C78">
        <v>0</v>
      </c>
      <c r="D78" t="s">
        <v>1219</v>
      </c>
      <c r="E78">
        <v>132411</v>
      </c>
      <c r="F78">
        <v>0</v>
      </c>
    </row>
    <row r="79" spans="1:6">
      <c r="A79" t="s">
        <v>1220</v>
      </c>
      <c r="B79">
        <v>113208</v>
      </c>
      <c r="C79">
        <v>0</v>
      </c>
      <c r="D79" t="s">
        <v>1221</v>
      </c>
      <c r="E79">
        <v>132412</v>
      </c>
      <c r="F79">
        <v>0</v>
      </c>
    </row>
    <row r="80" spans="1:6">
      <c r="A80" t="s">
        <v>1222</v>
      </c>
      <c r="B80">
        <v>113221</v>
      </c>
      <c r="C80">
        <v>0</v>
      </c>
      <c r="D80" t="s">
        <v>1223</v>
      </c>
      <c r="E80">
        <v>132413</v>
      </c>
      <c r="F80">
        <v>0</v>
      </c>
    </row>
    <row r="81" spans="1:6">
      <c r="A81" t="s">
        <v>1224</v>
      </c>
      <c r="B81">
        <v>113400</v>
      </c>
      <c r="C81">
        <v>3783390</v>
      </c>
      <c r="D81" t="s">
        <v>1225</v>
      </c>
      <c r="E81">
        <v>132421</v>
      </c>
      <c r="F81">
        <v>0</v>
      </c>
    </row>
    <row r="82" spans="1:6">
      <c r="A82" t="s">
        <v>1226</v>
      </c>
      <c r="B82">
        <v>113402</v>
      </c>
      <c r="C82">
        <v>0</v>
      </c>
      <c r="D82" t="s">
        <v>1227</v>
      </c>
      <c r="E82">
        <v>132422</v>
      </c>
      <c r="F82">
        <v>0</v>
      </c>
    </row>
    <row r="83" spans="1:6">
      <c r="A83" t="s">
        <v>1228</v>
      </c>
      <c r="B83">
        <v>113403</v>
      </c>
      <c r="C83">
        <v>0</v>
      </c>
      <c r="D83" t="s">
        <v>1229</v>
      </c>
      <c r="E83">
        <v>132500</v>
      </c>
      <c r="F83">
        <v>2606294</v>
      </c>
    </row>
    <row r="84" spans="1:6">
      <c r="A84" t="s">
        <v>1230</v>
      </c>
      <c r="B84">
        <v>113407</v>
      </c>
      <c r="C84">
        <v>1960117</v>
      </c>
      <c r="D84" t="s">
        <v>1203</v>
      </c>
      <c r="E84">
        <v>132501</v>
      </c>
      <c r="F84">
        <v>0</v>
      </c>
    </row>
    <row r="85" spans="1:6">
      <c r="A85" t="s">
        <v>1231</v>
      </c>
      <c r="B85">
        <v>113408</v>
      </c>
      <c r="C85">
        <v>0</v>
      </c>
      <c r="D85" t="s">
        <v>1205</v>
      </c>
      <c r="E85">
        <v>132502</v>
      </c>
      <c r="F85">
        <v>1328290</v>
      </c>
    </row>
    <row r="86" spans="1:6">
      <c r="A86" t="s">
        <v>1232</v>
      </c>
      <c r="B86">
        <v>113409</v>
      </c>
      <c r="C86">
        <v>0</v>
      </c>
      <c r="D86" t="s">
        <v>1207</v>
      </c>
      <c r="E86">
        <v>132503</v>
      </c>
      <c r="F86">
        <v>506412</v>
      </c>
    </row>
    <row r="87" spans="1:6">
      <c r="A87" t="s">
        <v>1233</v>
      </c>
      <c r="B87">
        <v>113410</v>
      </c>
      <c r="C87">
        <v>0</v>
      </c>
      <c r="D87" t="s">
        <v>1209</v>
      </c>
      <c r="E87">
        <v>132504</v>
      </c>
      <c r="F87">
        <v>555042</v>
      </c>
    </row>
    <row r="88" spans="1:6">
      <c r="A88" t="s">
        <v>1234</v>
      </c>
      <c r="B88">
        <v>113411</v>
      </c>
      <c r="C88">
        <v>1789529</v>
      </c>
      <c r="D88" t="s">
        <v>1211</v>
      </c>
      <c r="E88">
        <v>132505</v>
      </c>
      <c r="F88">
        <v>27820</v>
      </c>
    </row>
    <row r="89" spans="1:6">
      <c r="A89" t="s">
        <v>1235</v>
      </c>
      <c r="B89">
        <v>113412</v>
      </c>
      <c r="C89">
        <v>0</v>
      </c>
      <c r="D89" t="s">
        <v>1213</v>
      </c>
      <c r="E89">
        <v>132506</v>
      </c>
      <c r="F89">
        <v>188730</v>
      </c>
    </row>
    <row r="90" spans="1:6">
      <c r="A90" t="s">
        <v>1236</v>
      </c>
      <c r="B90">
        <v>113413</v>
      </c>
      <c r="C90">
        <v>0</v>
      </c>
      <c r="D90" t="s">
        <v>1237</v>
      </c>
      <c r="E90">
        <v>132600</v>
      </c>
      <c r="F90">
        <v>16650</v>
      </c>
    </row>
    <row r="91" spans="1:6">
      <c r="A91" t="s">
        <v>1238</v>
      </c>
      <c r="B91">
        <v>113414</v>
      </c>
      <c r="C91">
        <v>0</v>
      </c>
      <c r="D91" t="s">
        <v>1207</v>
      </c>
      <c r="E91">
        <v>132601</v>
      </c>
      <c r="F91">
        <v>0</v>
      </c>
    </row>
    <row r="92" spans="1:6">
      <c r="A92" t="s">
        <v>1239</v>
      </c>
      <c r="B92">
        <v>113415</v>
      </c>
      <c r="C92">
        <v>0</v>
      </c>
      <c r="D92" t="s">
        <v>1240</v>
      </c>
      <c r="E92">
        <v>132602</v>
      </c>
      <c r="F92">
        <v>0</v>
      </c>
    </row>
    <row r="93" spans="1:6">
      <c r="A93" t="s">
        <v>1241</v>
      </c>
      <c r="B93">
        <v>113418</v>
      </c>
      <c r="C93">
        <v>0</v>
      </c>
      <c r="D93" t="s">
        <v>1242</v>
      </c>
      <c r="E93">
        <v>132603</v>
      </c>
      <c r="F93">
        <v>11443</v>
      </c>
    </row>
    <row r="94" spans="1:6">
      <c r="A94" t="s">
        <v>1243</v>
      </c>
      <c r="B94">
        <v>113419</v>
      </c>
      <c r="C94">
        <v>0</v>
      </c>
      <c r="D94" t="s">
        <v>1244</v>
      </c>
      <c r="E94">
        <v>132604</v>
      </c>
      <c r="F94">
        <v>5207</v>
      </c>
    </row>
    <row r="95" spans="1:6">
      <c r="A95" t="s">
        <v>1245</v>
      </c>
      <c r="B95">
        <v>113420</v>
      </c>
      <c r="C95">
        <v>0</v>
      </c>
      <c r="D95" t="s">
        <v>1246</v>
      </c>
      <c r="E95">
        <v>132621</v>
      </c>
      <c r="F95">
        <v>0</v>
      </c>
    </row>
    <row r="96" spans="1:6">
      <c r="A96" t="s">
        <v>1247</v>
      </c>
      <c r="B96">
        <v>113421</v>
      </c>
      <c r="C96">
        <v>0</v>
      </c>
      <c r="D96" t="s">
        <v>1248</v>
      </c>
      <c r="E96">
        <v>132700</v>
      </c>
      <c r="F96">
        <v>2614876</v>
      </c>
    </row>
    <row r="97" spans="1:6">
      <c r="A97" t="s">
        <v>1249</v>
      </c>
      <c r="B97">
        <v>113424</v>
      </c>
      <c r="C97">
        <v>0</v>
      </c>
      <c r="D97" t="s">
        <v>1250</v>
      </c>
      <c r="E97">
        <v>132701</v>
      </c>
      <c r="F97">
        <v>250</v>
      </c>
    </row>
    <row r="98" spans="1:6">
      <c r="A98" t="s">
        <v>1251</v>
      </c>
      <c r="B98">
        <v>113431</v>
      </c>
      <c r="C98">
        <v>0</v>
      </c>
      <c r="D98" t="s">
        <v>1252</v>
      </c>
      <c r="E98">
        <v>132702</v>
      </c>
      <c r="F98">
        <v>12075</v>
      </c>
    </row>
    <row r="99" spans="1:6">
      <c r="A99" t="s">
        <v>1253</v>
      </c>
      <c r="B99">
        <v>113432</v>
      </c>
      <c r="C99">
        <v>0</v>
      </c>
      <c r="D99" t="s">
        <v>1254</v>
      </c>
      <c r="E99">
        <v>132703</v>
      </c>
      <c r="F99">
        <v>1094309</v>
      </c>
    </row>
    <row r="100" spans="1:6">
      <c r="A100" t="s">
        <v>1255</v>
      </c>
      <c r="B100">
        <v>113433</v>
      </c>
      <c r="C100">
        <v>0</v>
      </c>
      <c r="D100" t="s">
        <v>1256</v>
      </c>
      <c r="E100">
        <v>132704</v>
      </c>
      <c r="F100">
        <v>547281</v>
      </c>
    </row>
    <row r="101" spans="1:6">
      <c r="A101" t="s">
        <v>1257</v>
      </c>
      <c r="B101">
        <v>113435</v>
      </c>
      <c r="C101">
        <v>0</v>
      </c>
      <c r="D101" t="s">
        <v>1258</v>
      </c>
      <c r="E101">
        <v>132705</v>
      </c>
      <c r="F101">
        <v>69430</v>
      </c>
    </row>
    <row r="102" spans="1:6">
      <c r="A102" t="s">
        <v>1259</v>
      </c>
      <c r="B102">
        <v>113436</v>
      </c>
      <c r="C102">
        <v>0</v>
      </c>
      <c r="D102" t="s">
        <v>1260</v>
      </c>
      <c r="E102">
        <v>132706</v>
      </c>
      <c r="F102">
        <v>2100</v>
      </c>
    </row>
    <row r="103" spans="1:6">
      <c r="A103" t="s">
        <v>1261</v>
      </c>
      <c r="B103">
        <v>113461</v>
      </c>
      <c r="C103">
        <v>0</v>
      </c>
      <c r="D103" t="s">
        <v>1262</v>
      </c>
      <c r="E103">
        <v>132707</v>
      </c>
      <c r="F103">
        <v>31005</v>
      </c>
    </row>
    <row r="104" spans="1:6">
      <c r="A104" t="s">
        <v>1263</v>
      </c>
      <c r="B104">
        <v>113471</v>
      </c>
      <c r="C104">
        <v>33745</v>
      </c>
      <c r="D104" t="s">
        <v>1264</v>
      </c>
      <c r="E104">
        <v>132708</v>
      </c>
      <c r="F104">
        <v>10</v>
      </c>
    </row>
    <row r="105" spans="1:6">
      <c r="A105" t="s">
        <v>1265</v>
      </c>
      <c r="B105">
        <v>113472</v>
      </c>
      <c r="C105">
        <v>0</v>
      </c>
      <c r="D105" t="s">
        <v>1266</v>
      </c>
      <c r="E105">
        <v>132709</v>
      </c>
      <c r="F105">
        <v>0</v>
      </c>
    </row>
    <row r="106" spans="1:6">
      <c r="A106" t="s">
        <v>1267</v>
      </c>
      <c r="B106">
        <v>113600</v>
      </c>
      <c r="C106">
        <v>0</v>
      </c>
      <c r="D106" t="s">
        <v>1268</v>
      </c>
      <c r="E106">
        <v>132710</v>
      </c>
      <c r="F106">
        <v>0</v>
      </c>
    </row>
    <row r="107" spans="1:6">
      <c r="A107" t="s">
        <v>1269</v>
      </c>
      <c r="B107">
        <v>113700</v>
      </c>
      <c r="C107">
        <v>0</v>
      </c>
      <c r="D107" t="s">
        <v>1270</v>
      </c>
      <c r="E107">
        <v>132711</v>
      </c>
      <c r="F107">
        <v>0</v>
      </c>
    </row>
    <row r="108" spans="1:6">
      <c r="A108" t="s">
        <v>1271</v>
      </c>
      <c r="B108">
        <v>113701</v>
      </c>
      <c r="C108">
        <v>0</v>
      </c>
      <c r="D108" t="s">
        <v>1272</v>
      </c>
      <c r="E108">
        <v>132712</v>
      </c>
      <c r="F108">
        <v>0</v>
      </c>
    </row>
    <row r="109" spans="1:6">
      <c r="A109" t="s">
        <v>1273</v>
      </c>
      <c r="B109">
        <v>113702</v>
      </c>
      <c r="C109">
        <v>0</v>
      </c>
      <c r="D109" t="s">
        <v>1274</v>
      </c>
      <c r="E109">
        <v>132713</v>
      </c>
      <c r="F109">
        <v>0</v>
      </c>
    </row>
    <row r="110" spans="1:6">
      <c r="A110" t="s">
        <v>1275</v>
      </c>
      <c r="B110">
        <v>113703</v>
      </c>
      <c r="C110">
        <v>0</v>
      </c>
      <c r="D110" t="s">
        <v>1276</v>
      </c>
      <c r="E110">
        <v>132714</v>
      </c>
      <c r="F110">
        <v>0</v>
      </c>
    </row>
    <row r="111" spans="1:6">
      <c r="A111" t="s">
        <v>1277</v>
      </c>
      <c r="B111">
        <v>113704</v>
      </c>
      <c r="C111">
        <v>0</v>
      </c>
      <c r="D111" t="s">
        <v>1278</v>
      </c>
      <c r="E111">
        <v>132715</v>
      </c>
      <c r="F111">
        <v>0</v>
      </c>
    </row>
    <row r="112" spans="1:6">
      <c r="A112" t="s">
        <v>1279</v>
      </c>
      <c r="B112">
        <v>113705</v>
      </c>
      <c r="C112">
        <v>0</v>
      </c>
      <c r="D112" t="s">
        <v>1280</v>
      </c>
      <c r="E112">
        <v>132716</v>
      </c>
      <c r="F112">
        <v>0</v>
      </c>
    </row>
    <row r="113" spans="1:6">
      <c r="A113" t="s">
        <v>1281</v>
      </c>
      <c r="B113">
        <v>113706</v>
      </c>
      <c r="C113">
        <v>0</v>
      </c>
      <c r="D113" t="s">
        <v>1282</v>
      </c>
      <c r="E113">
        <v>132717</v>
      </c>
      <c r="F113">
        <v>0</v>
      </c>
    </row>
    <row r="114" spans="1:6">
      <c r="A114" t="s">
        <v>1283</v>
      </c>
      <c r="B114">
        <v>113707</v>
      </c>
      <c r="C114">
        <v>0</v>
      </c>
      <c r="D114" t="s">
        <v>1284</v>
      </c>
      <c r="E114">
        <v>132718</v>
      </c>
      <c r="F114">
        <v>0</v>
      </c>
    </row>
    <row r="115" spans="1:6">
      <c r="A115" t="s">
        <v>1285</v>
      </c>
      <c r="B115">
        <v>113708</v>
      </c>
      <c r="C115">
        <v>0</v>
      </c>
      <c r="D115" t="s">
        <v>1286</v>
      </c>
      <c r="E115">
        <v>132720</v>
      </c>
      <c r="F115">
        <v>0</v>
      </c>
    </row>
    <row r="116" spans="1:6">
      <c r="A116" t="s">
        <v>1287</v>
      </c>
      <c r="B116">
        <v>113709</v>
      </c>
      <c r="C116">
        <v>0</v>
      </c>
      <c r="D116" t="s">
        <v>1288</v>
      </c>
      <c r="E116">
        <v>132721</v>
      </c>
      <c r="F116">
        <v>0</v>
      </c>
    </row>
    <row r="117" spans="1:6">
      <c r="A117" t="s">
        <v>1289</v>
      </c>
      <c r="B117">
        <v>113710</v>
      </c>
      <c r="C117">
        <v>0</v>
      </c>
      <c r="D117" t="s">
        <v>1290</v>
      </c>
      <c r="E117">
        <v>132722</v>
      </c>
      <c r="F117">
        <v>0</v>
      </c>
    </row>
    <row r="118" spans="1:6">
      <c r="A118" t="s">
        <v>1291</v>
      </c>
      <c r="B118">
        <v>113721</v>
      </c>
      <c r="C118">
        <v>0</v>
      </c>
      <c r="D118" t="s">
        <v>1292</v>
      </c>
      <c r="E118">
        <v>132723</v>
      </c>
      <c r="F118">
        <v>0</v>
      </c>
    </row>
    <row r="119" spans="1:6">
      <c r="A119" t="s">
        <v>1293</v>
      </c>
      <c r="B119">
        <v>113300</v>
      </c>
      <c r="C119">
        <v>0</v>
      </c>
      <c r="D119" t="s">
        <v>1294</v>
      </c>
      <c r="E119">
        <v>132724</v>
      </c>
      <c r="F119">
        <v>0</v>
      </c>
    </row>
    <row r="120" spans="1:6">
      <c r="A120" t="s">
        <v>1295</v>
      </c>
      <c r="B120">
        <v>113500</v>
      </c>
      <c r="C120">
        <v>0</v>
      </c>
      <c r="D120" t="s">
        <v>1296</v>
      </c>
      <c r="E120">
        <v>132725</v>
      </c>
      <c r="F120">
        <v>788995</v>
      </c>
    </row>
    <row r="121" spans="1:6">
      <c r="A121" t="s">
        <v>1297</v>
      </c>
      <c r="B121">
        <v>114000</v>
      </c>
      <c r="C121">
        <v>144907583</v>
      </c>
      <c r="D121" t="s">
        <v>1298</v>
      </c>
      <c r="E121">
        <v>132726</v>
      </c>
      <c r="F121">
        <v>0</v>
      </c>
    </row>
    <row r="122" spans="1:6">
      <c r="A122" t="s">
        <v>611</v>
      </c>
      <c r="B122">
        <v>114100</v>
      </c>
      <c r="C122">
        <v>104750397</v>
      </c>
      <c r="D122" t="s">
        <v>1299</v>
      </c>
      <c r="E122">
        <v>132727</v>
      </c>
      <c r="F122">
        <v>69420</v>
      </c>
    </row>
    <row r="123" spans="1:6">
      <c r="A123" t="s">
        <v>1300</v>
      </c>
      <c r="B123">
        <v>114200</v>
      </c>
      <c r="C123">
        <v>80877611</v>
      </c>
      <c r="D123" t="s">
        <v>1301</v>
      </c>
      <c r="E123">
        <v>132800</v>
      </c>
      <c r="F123">
        <v>469290</v>
      </c>
    </row>
    <row r="124" spans="1:6">
      <c r="A124" t="s">
        <v>1302</v>
      </c>
      <c r="B124">
        <v>114201</v>
      </c>
      <c r="C124">
        <v>80877611</v>
      </c>
      <c r="D124" t="s">
        <v>1303</v>
      </c>
      <c r="E124">
        <v>132801</v>
      </c>
      <c r="F124">
        <v>0</v>
      </c>
    </row>
    <row r="125" spans="1:6">
      <c r="A125" t="s">
        <v>1304</v>
      </c>
      <c r="B125">
        <v>114202</v>
      </c>
      <c r="C125">
        <v>80877611</v>
      </c>
      <c r="D125" t="s">
        <v>1305</v>
      </c>
      <c r="E125">
        <v>132802</v>
      </c>
      <c r="F125">
        <v>75840</v>
      </c>
    </row>
    <row r="126" spans="1:6">
      <c r="A126" t="s">
        <v>1306</v>
      </c>
      <c r="B126">
        <v>114203</v>
      </c>
      <c r="C126">
        <v>0</v>
      </c>
      <c r="D126" t="s">
        <v>1307</v>
      </c>
      <c r="E126">
        <v>132803</v>
      </c>
      <c r="F126">
        <v>5100</v>
      </c>
    </row>
    <row r="127" spans="1:6">
      <c r="A127" t="s">
        <v>1308</v>
      </c>
      <c r="B127">
        <v>114300</v>
      </c>
      <c r="C127">
        <v>23508344</v>
      </c>
      <c r="D127" t="s">
        <v>1309</v>
      </c>
      <c r="E127">
        <v>132804</v>
      </c>
      <c r="F127">
        <v>388350</v>
      </c>
    </row>
    <row r="128" spans="1:6">
      <c r="A128" t="s">
        <v>1310</v>
      </c>
      <c r="B128">
        <v>114400</v>
      </c>
      <c r="C128">
        <v>120880</v>
      </c>
      <c r="D128" t="s">
        <v>1311</v>
      </c>
      <c r="E128">
        <v>132900</v>
      </c>
      <c r="F128">
        <v>0</v>
      </c>
    </row>
    <row r="129" spans="1:6">
      <c r="A129" t="s">
        <v>1312</v>
      </c>
      <c r="B129">
        <v>114401</v>
      </c>
      <c r="C129">
        <v>0</v>
      </c>
      <c r="D129" t="s">
        <v>1313</v>
      </c>
      <c r="E129">
        <v>132901</v>
      </c>
      <c r="F129">
        <v>0</v>
      </c>
    </row>
    <row r="130" spans="1:6">
      <c r="A130" t="s">
        <v>1314</v>
      </c>
      <c r="B130">
        <v>114402</v>
      </c>
      <c r="C130">
        <v>0</v>
      </c>
      <c r="D130" t="s">
        <v>1315</v>
      </c>
      <c r="E130">
        <v>132902</v>
      </c>
      <c r="F130">
        <v>0</v>
      </c>
    </row>
    <row r="131" spans="1:6">
      <c r="A131" t="s">
        <v>1316</v>
      </c>
      <c r="B131">
        <v>114403</v>
      </c>
      <c r="C131">
        <v>0</v>
      </c>
      <c r="D131" t="s">
        <v>1317</v>
      </c>
      <c r="E131">
        <v>133900</v>
      </c>
      <c r="F131">
        <v>0</v>
      </c>
    </row>
    <row r="132" spans="1:6">
      <c r="A132" t="s">
        <v>1318</v>
      </c>
      <c r="B132">
        <v>114404</v>
      </c>
      <c r="C132">
        <v>115725</v>
      </c>
      <c r="D132" t="s">
        <v>1319</v>
      </c>
      <c r="E132">
        <v>134000</v>
      </c>
      <c r="F132">
        <v>14956</v>
      </c>
    </row>
    <row r="133" spans="1:6">
      <c r="A133" t="s">
        <v>1320</v>
      </c>
      <c r="B133">
        <v>114405</v>
      </c>
      <c r="C133">
        <v>5155</v>
      </c>
      <c r="D133" t="s">
        <v>1321</v>
      </c>
      <c r="E133">
        <v>134001</v>
      </c>
      <c r="F133">
        <v>100</v>
      </c>
    </row>
    <row r="134" spans="1:6">
      <c r="A134" t="s">
        <v>1322</v>
      </c>
      <c r="B134">
        <v>114500</v>
      </c>
      <c r="C134">
        <v>1800</v>
      </c>
      <c r="D134" t="s">
        <v>1323</v>
      </c>
      <c r="E134">
        <v>134002</v>
      </c>
      <c r="F134">
        <v>12987</v>
      </c>
    </row>
    <row r="135" spans="1:6">
      <c r="A135" t="s">
        <v>1324</v>
      </c>
      <c r="B135">
        <v>114600</v>
      </c>
      <c r="C135">
        <v>3000</v>
      </c>
      <c r="D135" t="s">
        <v>1325</v>
      </c>
      <c r="E135">
        <v>134003</v>
      </c>
      <c r="F135">
        <v>1869</v>
      </c>
    </row>
    <row r="136" spans="1:6">
      <c r="A136" t="s">
        <v>1326</v>
      </c>
      <c r="B136">
        <v>114700</v>
      </c>
      <c r="C136">
        <v>0</v>
      </c>
      <c r="D136" t="s">
        <v>1240</v>
      </c>
      <c r="E136">
        <v>134004</v>
      </c>
      <c r="F136">
        <v>0</v>
      </c>
    </row>
    <row r="137" spans="1:6">
      <c r="A137" t="s">
        <v>1327</v>
      </c>
      <c r="B137">
        <v>114800</v>
      </c>
      <c r="C137">
        <v>13155</v>
      </c>
      <c r="D137" t="s">
        <v>1328</v>
      </c>
      <c r="E137">
        <v>134005</v>
      </c>
      <c r="F137">
        <v>0</v>
      </c>
    </row>
    <row r="138" spans="1:6">
      <c r="A138" t="s">
        <v>1329</v>
      </c>
      <c r="B138">
        <v>114900</v>
      </c>
      <c r="C138">
        <v>0</v>
      </c>
      <c r="D138" t="s">
        <v>1262</v>
      </c>
      <c r="E138">
        <v>134006</v>
      </c>
      <c r="F138">
        <v>0</v>
      </c>
    </row>
    <row r="139" spans="1:6">
      <c r="A139" t="s">
        <v>1330</v>
      </c>
      <c r="B139">
        <v>114901</v>
      </c>
      <c r="C139">
        <v>0</v>
      </c>
      <c r="D139" t="s">
        <v>1331</v>
      </c>
      <c r="E139">
        <v>134007</v>
      </c>
      <c r="F139">
        <v>0</v>
      </c>
    </row>
    <row r="140" spans="1:6">
      <c r="A140" t="s">
        <v>1332</v>
      </c>
      <c r="B140">
        <v>114902</v>
      </c>
      <c r="C140">
        <v>0</v>
      </c>
      <c r="D140" t="s">
        <v>1333</v>
      </c>
      <c r="E140">
        <v>136000</v>
      </c>
      <c r="F140">
        <v>39821594</v>
      </c>
    </row>
    <row r="141" spans="1:6">
      <c r="A141" t="s">
        <v>1334</v>
      </c>
      <c r="B141">
        <v>114903</v>
      </c>
      <c r="C141">
        <v>0</v>
      </c>
      <c r="D141" t="s">
        <v>1335</v>
      </c>
      <c r="E141">
        <v>136100</v>
      </c>
      <c r="F141">
        <v>0</v>
      </c>
    </row>
    <row r="142" spans="1:6">
      <c r="A142" t="s">
        <v>1336</v>
      </c>
      <c r="B142">
        <v>114904</v>
      </c>
      <c r="C142">
        <v>0</v>
      </c>
      <c r="D142" t="s">
        <v>1337</v>
      </c>
      <c r="E142">
        <v>136101</v>
      </c>
      <c r="F142">
        <v>0</v>
      </c>
    </row>
    <row r="143" spans="1:6">
      <c r="A143" t="s">
        <v>1338</v>
      </c>
      <c r="B143">
        <v>115000</v>
      </c>
      <c r="C143">
        <v>205608</v>
      </c>
      <c r="D143" t="s">
        <v>1339</v>
      </c>
      <c r="E143">
        <v>136102</v>
      </c>
      <c r="F143">
        <v>0</v>
      </c>
    </row>
    <row r="144" spans="1:6">
      <c r="A144" t="s">
        <v>1340</v>
      </c>
      <c r="B144">
        <v>115001</v>
      </c>
      <c r="C144">
        <v>0</v>
      </c>
      <c r="D144" t="s">
        <v>1341</v>
      </c>
      <c r="E144">
        <v>136103</v>
      </c>
      <c r="F144">
        <v>0</v>
      </c>
    </row>
    <row r="145" spans="1:6">
      <c r="A145" t="s">
        <v>1342</v>
      </c>
      <c r="B145">
        <v>115002</v>
      </c>
      <c r="C145">
        <v>0</v>
      </c>
      <c r="D145" t="s">
        <v>1343</v>
      </c>
      <c r="E145">
        <v>136104</v>
      </c>
      <c r="F145">
        <v>0</v>
      </c>
    </row>
    <row r="146" spans="1:6">
      <c r="A146" t="s">
        <v>1344</v>
      </c>
      <c r="B146">
        <v>115003</v>
      </c>
      <c r="C146">
        <v>24567</v>
      </c>
      <c r="D146" t="s">
        <v>1345</v>
      </c>
      <c r="E146">
        <v>136105</v>
      </c>
      <c r="F146">
        <v>0</v>
      </c>
    </row>
    <row r="147" spans="1:6">
      <c r="A147" t="s">
        <v>1346</v>
      </c>
      <c r="B147">
        <v>115004</v>
      </c>
      <c r="C147">
        <v>0</v>
      </c>
      <c r="D147" t="s">
        <v>1347</v>
      </c>
      <c r="E147">
        <v>136106</v>
      </c>
      <c r="F147">
        <v>0</v>
      </c>
    </row>
    <row r="148" spans="1:6">
      <c r="A148" t="s">
        <v>1348</v>
      </c>
      <c r="B148">
        <v>115005</v>
      </c>
      <c r="C148">
        <v>0</v>
      </c>
      <c r="D148" t="s">
        <v>1349</v>
      </c>
      <c r="E148">
        <v>136107</v>
      </c>
      <c r="F148">
        <v>0</v>
      </c>
    </row>
    <row r="149" spans="1:6">
      <c r="A149" t="s">
        <v>1350</v>
      </c>
      <c r="B149">
        <v>115006</v>
      </c>
      <c r="C149">
        <v>0</v>
      </c>
      <c r="D149" t="s">
        <v>1351</v>
      </c>
      <c r="E149">
        <v>136108</v>
      </c>
      <c r="F149">
        <v>0</v>
      </c>
    </row>
    <row r="150" spans="1:6">
      <c r="A150" t="s">
        <v>1352</v>
      </c>
      <c r="B150">
        <v>115007</v>
      </c>
      <c r="C150">
        <v>181040</v>
      </c>
      <c r="D150" t="s">
        <v>1353</v>
      </c>
      <c r="E150">
        <v>136109</v>
      </c>
      <c r="F150">
        <v>0</v>
      </c>
    </row>
    <row r="151" spans="1:6">
      <c r="A151" t="s">
        <v>1354</v>
      </c>
      <c r="B151">
        <v>115008</v>
      </c>
      <c r="C151">
        <v>0</v>
      </c>
      <c r="D151" t="s">
        <v>1355</v>
      </c>
      <c r="E151">
        <v>136112</v>
      </c>
      <c r="F151">
        <v>0</v>
      </c>
    </row>
    <row r="152" spans="1:6">
      <c r="A152" t="s">
        <v>1356</v>
      </c>
      <c r="B152">
        <v>115100</v>
      </c>
      <c r="C152">
        <v>20000</v>
      </c>
      <c r="D152" t="s">
        <v>1357</v>
      </c>
      <c r="E152">
        <v>136113</v>
      </c>
      <c r="F152">
        <v>0</v>
      </c>
    </row>
    <row r="153" spans="1:6">
      <c r="A153" t="s">
        <v>1358</v>
      </c>
      <c r="B153">
        <v>115101</v>
      </c>
      <c r="C153">
        <v>20000</v>
      </c>
      <c r="D153" t="s">
        <v>1359</v>
      </c>
      <c r="E153">
        <v>136114</v>
      </c>
      <c r="F153">
        <v>0</v>
      </c>
    </row>
    <row r="154" spans="1:6">
      <c r="A154" t="s">
        <v>1360</v>
      </c>
      <c r="B154">
        <v>115200</v>
      </c>
      <c r="C154">
        <v>0</v>
      </c>
      <c r="D154" t="s">
        <v>1361</v>
      </c>
      <c r="E154">
        <v>136200</v>
      </c>
      <c r="F154">
        <v>39778556</v>
      </c>
    </row>
    <row r="155" spans="1:6">
      <c r="A155" t="s">
        <v>1362</v>
      </c>
      <c r="B155">
        <v>115300</v>
      </c>
      <c r="C155">
        <v>0</v>
      </c>
      <c r="D155" t="s">
        <v>1363</v>
      </c>
      <c r="E155">
        <v>136201</v>
      </c>
      <c r="F155">
        <v>0</v>
      </c>
    </row>
    <row r="156" spans="1:6">
      <c r="A156" t="s">
        <v>1364</v>
      </c>
      <c r="B156">
        <v>115400</v>
      </c>
      <c r="C156">
        <v>0</v>
      </c>
      <c r="D156" t="s">
        <v>1365</v>
      </c>
      <c r="E156">
        <v>136202</v>
      </c>
      <c r="F156">
        <v>30126960</v>
      </c>
    </row>
    <row r="157" spans="1:6">
      <c r="A157" t="s">
        <v>1366</v>
      </c>
      <c r="B157">
        <v>117000</v>
      </c>
      <c r="C157">
        <v>40157185</v>
      </c>
      <c r="D157" t="s">
        <v>1367</v>
      </c>
      <c r="E157">
        <v>136203</v>
      </c>
      <c r="F157">
        <v>0</v>
      </c>
    </row>
    <row r="158" spans="1:6">
      <c r="A158" t="s">
        <v>1368</v>
      </c>
      <c r="B158">
        <v>117100</v>
      </c>
      <c r="C158">
        <v>0</v>
      </c>
      <c r="D158" t="s">
        <v>1369</v>
      </c>
      <c r="E158">
        <v>136204</v>
      </c>
      <c r="F158">
        <v>0</v>
      </c>
    </row>
    <row r="159" spans="1:6">
      <c r="A159" t="s">
        <v>1370</v>
      </c>
      <c r="B159">
        <v>117200</v>
      </c>
      <c r="C159">
        <v>30328443</v>
      </c>
      <c r="D159" t="s">
        <v>1371</v>
      </c>
      <c r="E159">
        <v>136205</v>
      </c>
      <c r="F159">
        <v>0</v>
      </c>
    </row>
    <row r="160" spans="1:6">
      <c r="A160" t="s">
        <v>1372</v>
      </c>
      <c r="B160">
        <v>117300</v>
      </c>
      <c r="C160">
        <v>0</v>
      </c>
      <c r="D160" t="s">
        <v>1373</v>
      </c>
      <c r="E160">
        <v>136206</v>
      </c>
      <c r="F160">
        <v>0</v>
      </c>
    </row>
    <row r="161" spans="1:6">
      <c r="A161" t="s">
        <v>1374</v>
      </c>
      <c r="B161">
        <v>117400</v>
      </c>
      <c r="C161">
        <v>0</v>
      </c>
      <c r="D161" t="s">
        <v>1375</v>
      </c>
      <c r="E161">
        <v>136207</v>
      </c>
      <c r="F161">
        <v>0</v>
      </c>
    </row>
    <row r="162" spans="1:6">
      <c r="A162" t="s">
        <v>1376</v>
      </c>
      <c r="B162">
        <v>117500</v>
      </c>
      <c r="C162">
        <v>0</v>
      </c>
      <c r="D162" t="s">
        <v>1377</v>
      </c>
      <c r="E162">
        <v>136208</v>
      </c>
      <c r="F162">
        <v>3937599</v>
      </c>
    </row>
    <row r="163" spans="1:6">
      <c r="A163" t="s">
        <v>1378</v>
      </c>
      <c r="B163">
        <v>117600</v>
      </c>
      <c r="C163">
        <v>0</v>
      </c>
      <c r="D163" t="s">
        <v>1379</v>
      </c>
      <c r="E163">
        <v>136209</v>
      </c>
      <c r="F163">
        <v>0</v>
      </c>
    </row>
    <row r="164" spans="1:6">
      <c r="A164" t="s">
        <v>1380</v>
      </c>
      <c r="B164">
        <v>117700</v>
      </c>
      <c r="C164">
        <v>4050069</v>
      </c>
      <c r="D164" t="s">
        <v>1381</v>
      </c>
      <c r="E164">
        <v>136210</v>
      </c>
      <c r="F164">
        <v>0</v>
      </c>
    </row>
    <row r="165" spans="1:6">
      <c r="A165" t="s">
        <v>1382</v>
      </c>
      <c r="B165">
        <v>117800</v>
      </c>
      <c r="C165">
        <v>0</v>
      </c>
      <c r="D165" t="s">
        <v>1383</v>
      </c>
      <c r="E165">
        <v>136211</v>
      </c>
      <c r="F165">
        <v>0</v>
      </c>
    </row>
    <row r="166" spans="1:6">
      <c r="A166" t="s">
        <v>1384</v>
      </c>
      <c r="B166">
        <v>117900</v>
      </c>
      <c r="C166">
        <v>0</v>
      </c>
      <c r="D166" t="s">
        <v>1385</v>
      </c>
      <c r="E166">
        <v>136212</v>
      </c>
      <c r="F166">
        <v>0</v>
      </c>
    </row>
    <row r="167" spans="1:6">
      <c r="A167" t="s">
        <v>1386</v>
      </c>
      <c r="B167">
        <v>118000</v>
      </c>
      <c r="C167">
        <v>0</v>
      </c>
      <c r="D167" t="s">
        <v>1387</v>
      </c>
      <c r="E167">
        <v>136213</v>
      </c>
      <c r="F167">
        <v>0</v>
      </c>
    </row>
    <row r="168" spans="1:6">
      <c r="A168" t="s">
        <v>1388</v>
      </c>
      <c r="B168">
        <v>118100</v>
      </c>
      <c r="C168">
        <v>0</v>
      </c>
      <c r="D168" t="s">
        <v>1389</v>
      </c>
      <c r="E168">
        <v>136214</v>
      </c>
      <c r="F168">
        <v>2362658</v>
      </c>
    </row>
    <row r="169" spans="1:6">
      <c r="A169" t="s">
        <v>1390</v>
      </c>
      <c r="B169">
        <v>118200</v>
      </c>
      <c r="C169">
        <v>0</v>
      </c>
      <c r="D169" t="s">
        <v>1391</v>
      </c>
      <c r="E169">
        <v>136215</v>
      </c>
      <c r="F169">
        <v>1048350</v>
      </c>
    </row>
    <row r="170" spans="1:6">
      <c r="A170" t="s">
        <v>1392</v>
      </c>
      <c r="B170">
        <v>118300</v>
      </c>
      <c r="C170">
        <v>2382278</v>
      </c>
      <c r="D170" t="s">
        <v>1393</v>
      </c>
      <c r="E170">
        <v>136216</v>
      </c>
      <c r="F170">
        <v>0</v>
      </c>
    </row>
    <row r="171" spans="1:6">
      <c r="A171" t="s">
        <v>1394</v>
      </c>
      <c r="B171">
        <v>118400</v>
      </c>
      <c r="C171">
        <v>1093407</v>
      </c>
      <c r="D171" t="s">
        <v>1395</v>
      </c>
      <c r="E171">
        <v>136221</v>
      </c>
      <c r="F171">
        <v>2302989</v>
      </c>
    </row>
    <row r="172" spans="1:6">
      <c r="A172" t="s">
        <v>1396</v>
      </c>
      <c r="B172">
        <v>118500</v>
      </c>
      <c r="C172">
        <v>0</v>
      </c>
      <c r="D172" t="s">
        <v>1397</v>
      </c>
      <c r="E172">
        <v>136223</v>
      </c>
      <c r="F172">
        <v>2302989</v>
      </c>
    </row>
    <row r="173" spans="1:6">
      <c r="A173" t="s">
        <v>1398</v>
      </c>
      <c r="B173">
        <v>118600</v>
      </c>
      <c r="C173">
        <v>2302989</v>
      </c>
      <c r="D173" t="s">
        <v>1399</v>
      </c>
      <c r="E173">
        <v>136224</v>
      </c>
      <c r="F173">
        <v>0</v>
      </c>
    </row>
    <row r="174" spans="1:6">
      <c r="A174" t="s">
        <v>1400</v>
      </c>
      <c r="B174">
        <v>118700</v>
      </c>
      <c r="C174">
        <v>0</v>
      </c>
      <c r="D174" t="s">
        <v>1401</v>
      </c>
      <c r="E174">
        <v>136222</v>
      </c>
      <c r="F174">
        <v>0</v>
      </c>
    </row>
    <row r="175" spans="1:6">
      <c r="A175" t="s">
        <v>1402</v>
      </c>
      <c r="B175">
        <v>119000</v>
      </c>
      <c r="C175">
        <v>0</v>
      </c>
      <c r="D175" t="s">
        <v>1403</v>
      </c>
      <c r="E175">
        <v>136231</v>
      </c>
      <c r="F175">
        <v>0</v>
      </c>
    </row>
    <row r="176" spans="1:6">
      <c r="A176" t="s">
        <v>1404</v>
      </c>
      <c r="B176">
        <v>119200</v>
      </c>
      <c r="C176">
        <v>0</v>
      </c>
      <c r="D176" t="s">
        <v>1405</v>
      </c>
      <c r="E176">
        <v>136500</v>
      </c>
      <c r="F176">
        <v>0</v>
      </c>
    </row>
    <row r="177" spans="1:6">
      <c r="A177" t="s">
        <v>1406</v>
      </c>
      <c r="B177">
        <v>119300</v>
      </c>
      <c r="C177">
        <v>0</v>
      </c>
      <c r="D177" t="s">
        <v>1407</v>
      </c>
      <c r="E177">
        <v>136501</v>
      </c>
      <c r="F177">
        <v>0</v>
      </c>
    </row>
    <row r="178" spans="1:6">
      <c r="A178" t="s">
        <v>1408</v>
      </c>
      <c r="B178">
        <v>119301</v>
      </c>
      <c r="C178">
        <v>0</v>
      </c>
      <c r="D178" t="s">
        <v>1409</v>
      </c>
      <c r="E178">
        <v>136502</v>
      </c>
      <c r="F178">
        <v>0</v>
      </c>
    </row>
    <row r="179" spans="1:6">
      <c r="A179" t="s">
        <v>1410</v>
      </c>
      <c r="B179">
        <v>119302</v>
      </c>
      <c r="C179">
        <v>0</v>
      </c>
      <c r="D179" t="s">
        <v>1411</v>
      </c>
      <c r="E179">
        <v>136503</v>
      </c>
      <c r="F179">
        <v>0</v>
      </c>
    </row>
    <row r="180" spans="1:6">
      <c r="A180" t="s">
        <v>1412</v>
      </c>
      <c r="B180">
        <v>119303</v>
      </c>
      <c r="C180">
        <v>0</v>
      </c>
      <c r="D180" t="s">
        <v>1413</v>
      </c>
      <c r="E180">
        <v>136504</v>
      </c>
      <c r="F180">
        <v>0</v>
      </c>
    </row>
    <row r="181" spans="1:6">
      <c r="A181" t="s">
        <v>1414</v>
      </c>
      <c r="B181">
        <v>119304</v>
      </c>
      <c r="C181">
        <v>0</v>
      </c>
      <c r="D181" t="s">
        <v>1415</v>
      </c>
      <c r="E181">
        <v>136511</v>
      </c>
      <c r="F181">
        <v>0</v>
      </c>
    </row>
    <row r="182" spans="1:6">
      <c r="A182" t="s">
        <v>1416</v>
      </c>
      <c r="B182">
        <v>119305</v>
      </c>
      <c r="C182">
        <v>0</v>
      </c>
      <c r="D182" t="s">
        <v>1417</v>
      </c>
      <c r="E182">
        <v>136600</v>
      </c>
      <c r="F182">
        <v>43038</v>
      </c>
    </row>
    <row r="183" spans="1:6">
      <c r="A183" t="s">
        <v>1418</v>
      </c>
      <c r="B183">
        <v>119306</v>
      </c>
      <c r="C183">
        <v>0</v>
      </c>
      <c r="D183" t="s">
        <v>1419</v>
      </c>
      <c r="E183">
        <v>136601</v>
      </c>
      <c r="F183">
        <v>43038</v>
      </c>
    </row>
    <row r="184" spans="1:6">
      <c r="A184" t="s">
        <v>1420</v>
      </c>
      <c r="B184">
        <v>119307</v>
      </c>
      <c r="C184">
        <v>0</v>
      </c>
      <c r="D184" t="s">
        <v>1421</v>
      </c>
      <c r="E184">
        <v>136611</v>
      </c>
      <c r="F184">
        <v>0</v>
      </c>
    </row>
    <row r="185" spans="1:6">
      <c r="A185" t="s">
        <v>1422</v>
      </c>
      <c r="B185">
        <v>119100</v>
      </c>
      <c r="C185">
        <v>0</v>
      </c>
      <c r="D185" t="s">
        <v>1423</v>
      </c>
      <c r="E185">
        <v>136700</v>
      </c>
      <c r="F185">
        <v>0</v>
      </c>
    </row>
    <row r="186" spans="1:6">
      <c r="A186" t="s">
        <v>1424</v>
      </c>
      <c r="B186">
        <v>120000</v>
      </c>
      <c r="C186">
        <v>1285667</v>
      </c>
      <c r="D186" t="s">
        <v>1425</v>
      </c>
      <c r="E186">
        <v>136701</v>
      </c>
      <c r="F186">
        <v>0</v>
      </c>
    </row>
    <row r="187" spans="1:6">
      <c r="A187" t="s">
        <v>1426</v>
      </c>
      <c r="B187">
        <v>120100</v>
      </c>
      <c r="C187">
        <v>0</v>
      </c>
      <c r="D187" t="s">
        <v>1427</v>
      </c>
      <c r="E187">
        <v>136702</v>
      </c>
      <c r="F187">
        <v>0</v>
      </c>
    </row>
    <row r="188" spans="1:6">
      <c r="A188" t="s">
        <v>1428</v>
      </c>
      <c r="B188">
        <v>120200</v>
      </c>
      <c r="C188">
        <v>0</v>
      </c>
      <c r="D188" t="s">
        <v>1429</v>
      </c>
      <c r="E188">
        <v>136703</v>
      </c>
      <c r="F188">
        <v>0</v>
      </c>
    </row>
    <row r="189" spans="1:6">
      <c r="A189" t="s">
        <v>1430</v>
      </c>
      <c r="B189">
        <v>120201</v>
      </c>
      <c r="C189">
        <v>0</v>
      </c>
      <c r="D189" t="s">
        <v>1431</v>
      </c>
      <c r="E189">
        <v>136704</v>
      </c>
      <c r="F189">
        <v>0</v>
      </c>
    </row>
    <row r="190" spans="1:6">
      <c r="A190" t="s">
        <v>1432</v>
      </c>
      <c r="B190">
        <v>120202</v>
      </c>
      <c r="C190">
        <v>0</v>
      </c>
      <c r="D190" t="s">
        <v>1433</v>
      </c>
      <c r="E190">
        <v>136705</v>
      </c>
      <c r="F190">
        <v>0</v>
      </c>
    </row>
    <row r="191" spans="1:6">
      <c r="A191" t="s">
        <v>1434</v>
      </c>
      <c r="B191">
        <v>120203</v>
      </c>
      <c r="C191">
        <v>0</v>
      </c>
      <c r="D191" t="s">
        <v>1435</v>
      </c>
      <c r="E191">
        <v>136706</v>
      </c>
      <c r="F191">
        <v>0</v>
      </c>
    </row>
    <row r="192" spans="1:6">
      <c r="A192" t="s">
        <v>1436</v>
      </c>
      <c r="B192">
        <v>120300</v>
      </c>
      <c r="C192">
        <v>0</v>
      </c>
      <c r="D192" t="s">
        <v>1437</v>
      </c>
      <c r="E192">
        <v>136707</v>
      </c>
      <c r="F192">
        <v>0</v>
      </c>
    </row>
    <row r="193" spans="1:6">
      <c r="A193" t="s">
        <v>1438</v>
      </c>
      <c r="B193">
        <v>120500</v>
      </c>
      <c r="C193">
        <v>0</v>
      </c>
      <c r="D193" t="s">
        <v>1439</v>
      </c>
      <c r="E193">
        <v>137000</v>
      </c>
      <c r="F193">
        <v>0</v>
      </c>
    </row>
    <row r="194" spans="1:6">
      <c r="A194" t="s">
        <v>1440</v>
      </c>
      <c r="B194">
        <v>121000</v>
      </c>
      <c r="C194">
        <v>1285625</v>
      </c>
      <c r="D194" t="s">
        <v>1441</v>
      </c>
      <c r="E194">
        <v>137100</v>
      </c>
      <c r="F194">
        <v>0</v>
      </c>
    </row>
    <row r="195" spans="1:6">
      <c r="A195" t="s">
        <v>1442</v>
      </c>
      <c r="B195">
        <v>121100</v>
      </c>
      <c r="C195">
        <v>523966</v>
      </c>
      <c r="D195" t="s">
        <v>1443</v>
      </c>
      <c r="E195">
        <v>137200</v>
      </c>
      <c r="F195">
        <v>0</v>
      </c>
    </row>
    <row r="196" spans="1:6">
      <c r="A196" t="s">
        <v>1444</v>
      </c>
      <c r="B196">
        <v>121200</v>
      </c>
      <c r="C196">
        <v>447732</v>
      </c>
      <c r="D196" t="s">
        <v>1445</v>
      </c>
      <c r="E196">
        <v>137201</v>
      </c>
      <c r="F196">
        <v>0</v>
      </c>
    </row>
    <row r="197" spans="1:6">
      <c r="A197" t="s">
        <v>1446</v>
      </c>
      <c r="B197">
        <v>121201</v>
      </c>
      <c r="C197">
        <v>349912</v>
      </c>
      <c r="D197" t="s">
        <v>1447</v>
      </c>
      <c r="E197">
        <v>137202</v>
      </c>
      <c r="F197">
        <v>0</v>
      </c>
    </row>
    <row r="198" spans="1:6">
      <c r="A198" t="s">
        <v>1448</v>
      </c>
      <c r="B198">
        <v>121202</v>
      </c>
      <c r="C198">
        <v>97820</v>
      </c>
      <c r="D198" t="s">
        <v>1449</v>
      </c>
      <c r="E198">
        <v>140000</v>
      </c>
      <c r="F198">
        <v>2652292</v>
      </c>
    </row>
    <row r="199" spans="1:6">
      <c r="A199" t="s">
        <v>1450</v>
      </c>
      <c r="B199">
        <v>121300</v>
      </c>
      <c r="C199">
        <v>0</v>
      </c>
      <c r="D199" t="s">
        <v>1451</v>
      </c>
      <c r="E199">
        <v>140100</v>
      </c>
      <c r="F199">
        <v>0</v>
      </c>
    </row>
    <row r="200" spans="1:6">
      <c r="A200" t="s">
        <v>1452</v>
      </c>
      <c r="B200">
        <v>121400</v>
      </c>
      <c r="C200">
        <v>313927</v>
      </c>
      <c r="D200" t="s">
        <v>1453</v>
      </c>
      <c r="E200">
        <v>140200</v>
      </c>
      <c r="F200">
        <v>46525</v>
      </c>
    </row>
    <row r="201" spans="1:6">
      <c r="A201" t="s">
        <v>1454</v>
      </c>
      <c r="B201">
        <v>121401</v>
      </c>
      <c r="C201">
        <v>18857</v>
      </c>
      <c r="D201" t="s">
        <v>1455</v>
      </c>
      <c r="E201">
        <v>140300</v>
      </c>
      <c r="F201">
        <v>0</v>
      </c>
    </row>
    <row r="202" spans="1:6">
      <c r="A202" t="s">
        <v>1456</v>
      </c>
      <c r="B202">
        <v>121402</v>
      </c>
      <c r="C202">
        <v>0</v>
      </c>
      <c r="D202" t="s">
        <v>1457</v>
      </c>
      <c r="E202">
        <v>140400</v>
      </c>
      <c r="F202">
        <v>1969491</v>
      </c>
    </row>
    <row r="203" spans="1:6">
      <c r="A203" t="s">
        <v>1458</v>
      </c>
      <c r="B203">
        <v>121403</v>
      </c>
      <c r="C203">
        <v>295070</v>
      </c>
      <c r="D203" t="s">
        <v>1459</v>
      </c>
      <c r="E203">
        <v>140401</v>
      </c>
      <c r="F203">
        <v>1969491</v>
      </c>
    </row>
    <row r="204" spans="1:6">
      <c r="A204" t="s">
        <v>1460</v>
      </c>
      <c r="B204">
        <v>121411</v>
      </c>
      <c r="C204">
        <v>0</v>
      </c>
      <c r="D204" t="s">
        <v>1461</v>
      </c>
      <c r="E204">
        <v>140402</v>
      </c>
      <c r="F204">
        <v>0</v>
      </c>
    </row>
    <row r="205" spans="1:6">
      <c r="A205" t="s">
        <v>1462</v>
      </c>
      <c r="B205">
        <v>121500</v>
      </c>
      <c r="C205">
        <v>0</v>
      </c>
      <c r="D205" t="s">
        <v>1463</v>
      </c>
      <c r="E205">
        <v>140411</v>
      </c>
      <c r="F205">
        <v>0</v>
      </c>
    </row>
    <row r="206" spans="1:6">
      <c r="A206" t="s">
        <v>1464</v>
      </c>
      <c r="B206">
        <v>121501</v>
      </c>
      <c r="C206">
        <v>0</v>
      </c>
      <c r="D206" t="s">
        <v>1465</v>
      </c>
      <c r="E206">
        <v>140500</v>
      </c>
      <c r="F206">
        <v>1097</v>
      </c>
    </row>
    <row r="207" spans="1:6">
      <c r="A207" t="s">
        <v>1466</v>
      </c>
      <c r="B207">
        <v>121502</v>
      </c>
      <c r="C207">
        <v>0</v>
      </c>
      <c r="D207" t="s">
        <v>1459</v>
      </c>
      <c r="E207">
        <v>140501</v>
      </c>
      <c r="F207">
        <v>1097</v>
      </c>
    </row>
    <row r="208" spans="1:6">
      <c r="A208" t="s">
        <v>1467</v>
      </c>
      <c r="B208">
        <v>121503</v>
      </c>
      <c r="C208">
        <v>0</v>
      </c>
      <c r="D208" t="s">
        <v>1468</v>
      </c>
      <c r="E208">
        <v>140502</v>
      </c>
      <c r="F208">
        <v>0</v>
      </c>
    </row>
    <row r="209" spans="1:6">
      <c r="A209" t="s">
        <v>1469</v>
      </c>
      <c r="B209">
        <v>121504</v>
      </c>
      <c r="C209">
        <v>0</v>
      </c>
      <c r="D209" t="s">
        <v>1470</v>
      </c>
      <c r="E209">
        <v>140511</v>
      </c>
      <c r="F209">
        <v>0</v>
      </c>
    </row>
    <row r="210" spans="1:6">
      <c r="A210" t="s">
        <v>1471</v>
      </c>
      <c r="B210">
        <v>122000</v>
      </c>
      <c r="C210">
        <v>42</v>
      </c>
      <c r="D210" t="s">
        <v>1472</v>
      </c>
      <c r="E210">
        <v>140600</v>
      </c>
      <c r="F210">
        <v>0</v>
      </c>
    </row>
    <row r="211" spans="1:6">
      <c r="A211" t="s">
        <v>1473</v>
      </c>
      <c r="B211">
        <v>122100</v>
      </c>
      <c r="C211">
        <v>0</v>
      </c>
      <c r="D211" t="s">
        <v>1474</v>
      </c>
      <c r="E211">
        <v>140700</v>
      </c>
      <c r="F211">
        <v>139477</v>
      </c>
    </row>
    <row r="212" spans="1:6">
      <c r="A212" t="s">
        <v>1475</v>
      </c>
      <c r="B212">
        <v>122101</v>
      </c>
      <c r="C212">
        <v>0</v>
      </c>
      <c r="D212" t="s">
        <v>1476</v>
      </c>
      <c r="E212">
        <v>140701</v>
      </c>
      <c r="F212">
        <v>139477</v>
      </c>
    </row>
    <row r="213" spans="1:6">
      <c r="A213" t="s">
        <v>1477</v>
      </c>
      <c r="B213">
        <v>122111</v>
      </c>
      <c r="C213">
        <v>0</v>
      </c>
      <c r="D213" t="s">
        <v>1478</v>
      </c>
      <c r="E213">
        <v>140702</v>
      </c>
      <c r="F213">
        <v>0</v>
      </c>
    </row>
    <row r="214" spans="1:6">
      <c r="A214" t="s">
        <v>1479</v>
      </c>
      <c r="B214">
        <v>122200</v>
      </c>
      <c r="C214">
        <v>0</v>
      </c>
      <c r="D214" t="s">
        <v>1480</v>
      </c>
      <c r="E214">
        <v>140703</v>
      </c>
      <c r="F214">
        <v>0</v>
      </c>
    </row>
    <row r="215" spans="1:6">
      <c r="A215" t="s">
        <v>1481</v>
      </c>
      <c r="B215">
        <v>122201</v>
      </c>
      <c r="C215">
        <v>0</v>
      </c>
      <c r="D215" t="s">
        <v>1482</v>
      </c>
      <c r="E215">
        <v>140704</v>
      </c>
      <c r="F215">
        <v>0</v>
      </c>
    </row>
    <row r="216" spans="1:6">
      <c r="A216" t="s">
        <v>1483</v>
      </c>
      <c r="B216">
        <v>122202</v>
      </c>
      <c r="C216">
        <v>0</v>
      </c>
      <c r="D216" t="s">
        <v>1484</v>
      </c>
      <c r="E216">
        <v>140705</v>
      </c>
      <c r="F216">
        <v>0</v>
      </c>
    </row>
    <row r="217" spans="1:6">
      <c r="A217" t="s">
        <v>1485</v>
      </c>
      <c r="B217">
        <v>122300</v>
      </c>
      <c r="C217">
        <v>0</v>
      </c>
      <c r="D217" t="s">
        <v>1486</v>
      </c>
      <c r="E217">
        <v>140706</v>
      </c>
      <c r="F217">
        <v>0</v>
      </c>
    </row>
    <row r="218" spans="1:6">
      <c r="A218" t="s">
        <v>1487</v>
      </c>
      <c r="B218">
        <v>122301</v>
      </c>
      <c r="C218">
        <v>0</v>
      </c>
      <c r="D218" t="s">
        <v>1488</v>
      </c>
      <c r="E218">
        <v>140707</v>
      </c>
      <c r="F218">
        <v>0</v>
      </c>
    </row>
    <row r="219" spans="1:6">
      <c r="A219" t="s">
        <v>1489</v>
      </c>
      <c r="B219">
        <v>122302</v>
      </c>
      <c r="C219">
        <v>0</v>
      </c>
      <c r="D219" t="s">
        <v>1490</v>
      </c>
      <c r="E219">
        <v>140708</v>
      </c>
      <c r="F219">
        <v>0</v>
      </c>
    </row>
    <row r="220" spans="1:6">
      <c r="A220" t="s">
        <v>1491</v>
      </c>
      <c r="B220">
        <v>122400</v>
      </c>
      <c r="C220">
        <v>0</v>
      </c>
      <c r="D220" t="s">
        <v>1492</v>
      </c>
      <c r="E220">
        <v>140721</v>
      </c>
      <c r="F220">
        <v>0</v>
      </c>
    </row>
    <row r="221" spans="1:6">
      <c r="A221" t="s">
        <v>1493</v>
      </c>
      <c r="B221">
        <v>122800</v>
      </c>
      <c r="C221">
        <v>42</v>
      </c>
      <c r="D221" t="s">
        <v>1494</v>
      </c>
      <c r="E221">
        <v>140800</v>
      </c>
      <c r="F221">
        <v>60177</v>
      </c>
    </row>
    <row r="222" spans="1:6">
      <c r="A222" t="s">
        <v>1495</v>
      </c>
      <c r="B222">
        <v>122801</v>
      </c>
      <c r="C222">
        <v>0</v>
      </c>
      <c r="D222" t="s">
        <v>1496</v>
      </c>
      <c r="E222">
        <v>140801</v>
      </c>
      <c r="F222">
        <v>0</v>
      </c>
    </row>
    <row r="223" spans="1:6">
      <c r="A223" t="s">
        <v>1497</v>
      </c>
      <c r="B223">
        <v>122802</v>
      </c>
      <c r="C223">
        <v>42</v>
      </c>
      <c r="D223" t="s">
        <v>1498</v>
      </c>
      <c r="E223">
        <v>140802</v>
      </c>
      <c r="F223">
        <v>177</v>
      </c>
    </row>
    <row r="224" spans="1:6">
      <c r="A224" t="s">
        <v>1499</v>
      </c>
      <c r="B224">
        <v>122820</v>
      </c>
      <c r="C224">
        <v>0</v>
      </c>
      <c r="D224" t="s">
        <v>1500</v>
      </c>
      <c r="E224">
        <v>140803</v>
      </c>
      <c r="F224">
        <v>0</v>
      </c>
    </row>
    <row r="225" spans="1:6">
      <c r="A225" t="s">
        <v>1501</v>
      </c>
      <c r="B225">
        <v>123000</v>
      </c>
      <c r="C225">
        <v>0</v>
      </c>
      <c r="D225" t="s">
        <v>1502</v>
      </c>
      <c r="E225">
        <v>140804</v>
      </c>
      <c r="F225">
        <v>0</v>
      </c>
    </row>
    <row r="226" spans="1:6">
      <c r="A226" t="s">
        <v>1503</v>
      </c>
      <c r="B226">
        <v>123100</v>
      </c>
      <c r="C226">
        <v>0</v>
      </c>
      <c r="D226" t="s">
        <v>1504</v>
      </c>
      <c r="E226">
        <v>140805</v>
      </c>
      <c r="F226">
        <v>0</v>
      </c>
    </row>
    <row r="227" spans="1:6">
      <c r="A227" t="s">
        <v>1505</v>
      </c>
      <c r="B227">
        <v>123200</v>
      </c>
      <c r="C227">
        <v>0</v>
      </c>
      <c r="D227" t="s">
        <v>1506</v>
      </c>
      <c r="E227">
        <v>140806</v>
      </c>
      <c r="F227">
        <v>0</v>
      </c>
    </row>
    <row r="228" spans="1:6">
      <c r="A228" t="s">
        <v>1507</v>
      </c>
      <c r="B228">
        <v>124000</v>
      </c>
      <c r="C228">
        <v>2736188</v>
      </c>
      <c r="D228" t="s">
        <v>1508</v>
      </c>
      <c r="E228">
        <v>140807</v>
      </c>
      <c r="F228">
        <v>0</v>
      </c>
    </row>
    <row r="229" spans="1:6">
      <c r="A229" t="s">
        <v>1509</v>
      </c>
      <c r="B229">
        <v>124100</v>
      </c>
      <c r="C229">
        <v>0</v>
      </c>
      <c r="D229" t="s">
        <v>1510</v>
      </c>
      <c r="E229">
        <v>140808</v>
      </c>
      <c r="F229">
        <v>0</v>
      </c>
    </row>
    <row r="230" spans="1:6">
      <c r="A230" t="s">
        <v>1511</v>
      </c>
      <c r="B230">
        <v>124200</v>
      </c>
      <c r="C230">
        <v>0</v>
      </c>
      <c r="D230" t="s">
        <v>1512</v>
      </c>
      <c r="E230">
        <v>140809</v>
      </c>
      <c r="F230">
        <v>0</v>
      </c>
    </row>
    <row r="231" spans="1:6">
      <c r="A231" t="s">
        <v>1513</v>
      </c>
      <c r="B231">
        <v>124300</v>
      </c>
      <c r="C231">
        <v>0</v>
      </c>
      <c r="D231" t="s">
        <v>1514</v>
      </c>
      <c r="E231">
        <v>140810</v>
      </c>
      <c r="F231">
        <v>60000</v>
      </c>
    </row>
    <row r="232" spans="1:6">
      <c r="A232" t="s">
        <v>1515</v>
      </c>
      <c r="B232">
        <v>124400</v>
      </c>
      <c r="C232">
        <v>239853</v>
      </c>
      <c r="D232" t="s">
        <v>1516</v>
      </c>
      <c r="E232">
        <v>140811</v>
      </c>
      <c r="F232">
        <v>0</v>
      </c>
    </row>
    <row r="233" spans="1:6">
      <c r="A233" t="s">
        <v>1517</v>
      </c>
      <c r="B233">
        <v>124401</v>
      </c>
      <c r="C233">
        <v>0</v>
      </c>
      <c r="D233" t="s">
        <v>1518</v>
      </c>
      <c r="E233">
        <v>140821</v>
      </c>
      <c r="F233">
        <v>0</v>
      </c>
    </row>
    <row r="234" spans="1:6">
      <c r="A234" t="s">
        <v>1519</v>
      </c>
      <c r="B234">
        <v>124402</v>
      </c>
      <c r="C234">
        <v>0</v>
      </c>
      <c r="D234" t="s">
        <v>1520</v>
      </c>
      <c r="E234">
        <v>140822</v>
      </c>
      <c r="F234">
        <v>0</v>
      </c>
    </row>
    <row r="235" spans="1:6">
      <c r="A235" t="s">
        <v>1521</v>
      </c>
      <c r="B235">
        <v>124403</v>
      </c>
      <c r="C235">
        <v>0</v>
      </c>
      <c r="D235" t="s">
        <v>1522</v>
      </c>
      <c r="E235">
        <v>140823</v>
      </c>
      <c r="F235">
        <v>0</v>
      </c>
    </row>
    <row r="236" spans="1:6">
      <c r="A236" t="s">
        <v>1523</v>
      </c>
      <c r="B236">
        <v>124404</v>
      </c>
      <c r="C236">
        <v>0</v>
      </c>
      <c r="D236" t="s">
        <v>1524</v>
      </c>
      <c r="E236">
        <v>140824</v>
      </c>
      <c r="F236">
        <v>0</v>
      </c>
    </row>
    <row r="237" spans="1:6">
      <c r="A237" t="s">
        <v>1525</v>
      </c>
      <c r="B237">
        <v>124405</v>
      </c>
      <c r="C237">
        <v>0</v>
      </c>
      <c r="D237" t="s">
        <v>1526</v>
      </c>
      <c r="E237">
        <v>140825</v>
      </c>
      <c r="F237">
        <v>0</v>
      </c>
    </row>
    <row r="238" spans="1:6">
      <c r="A238" t="s">
        <v>1527</v>
      </c>
      <c r="B238">
        <v>124406</v>
      </c>
      <c r="C238">
        <v>0</v>
      </c>
      <c r="D238" t="s">
        <v>1528</v>
      </c>
      <c r="E238">
        <v>140826</v>
      </c>
      <c r="F238">
        <v>0</v>
      </c>
    </row>
    <row r="239" spans="1:6">
      <c r="A239" t="s">
        <v>1529</v>
      </c>
      <c r="B239">
        <v>124411</v>
      </c>
      <c r="C239">
        <v>10880</v>
      </c>
      <c r="D239" t="s">
        <v>1530</v>
      </c>
      <c r="E239">
        <v>140827</v>
      </c>
      <c r="F239">
        <v>0</v>
      </c>
    </row>
    <row r="240" spans="1:6">
      <c r="A240" t="s">
        <v>1531</v>
      </c>
      <c r="B240">
        <v>124412</v>
      </c>
      <c r="C240">
        <v>1142</v>
      </c>
      <c r="D240" t="s">
        <v>1532</v>
      </c>
      <c r="E240">
        <v>140828</v>
      </c>
      <c r="F240">
        <v>0</v>
      </c>
    </row>
    <row r="241" spans="1:6">
      <c r="A241" t="s">
        <v>1533</v>
      </c>
      <c r="B241">
        <v>124413</v>
      </c>
      <c r="C241">
        <v>0</v>
      </c>
      <c r="D241" t="s">
        <v>1534</v>
      </c>
      <c r="E241">
        <v>140829</v>
      </c>
      <c r="F241">
        <v>0</v>
      </c>
    </row>
    <row r="242" spans="1:6">
      <c r="A242" t="s">
        <v>1535</v>
      </c>
      <c r="B242">
        <v>124414</v>
      </c>
      <c r="C242">
        <v>0</v>
      </c>
      <c r="D242" t="s">
        <v>1536</v>
      </c>
      <c r="E242">
        <v>140830</v>
      </c>
      <c r="F242">
        <v>0</v>
      </c>
    </row>
    <row r="243" spans="1:6">
      <c r="A243" t="s">
        <v>1537</v>
      </c>
      <c r="B243">
        <v>124416</v>
      </c>
      <c r="C243">
        <v>9738</v>
      </c>
      <c r="D243" t="s">
        <v>1538</v>
      </c>
      <c r="E243">
        <v>140831</v>
      </c>
      <c r="F243">
        <v>0</v>
      </c>
    </row>
    <row r="244" spans="1:6">
      <c r="A244" t="s">
        <v>1539</v>
      </c>
      <c r="B244">
        <v>124417</v>
      </c>
      <c r="C244">
        <v>0</v>
      </c>
      <c r="D244" t="s">
        <v>1540</v>
      </c>
      <c r="E244">
        <v>140832</v>
      </c>
      <c r="F244">
        <v>0</v>
      </c>
    </row>
    <row r="245" spans="1:6">
      <c r="A245" t="s">
        <v>1541</v>
      </c>
      <c r="B245">
        <v>124418</v>
      </c>
      <c r="C245">
        <v>0</v>
      </c>
      <c r="D245" t="s">
        <v>1542</v>
      </c>
      <c r="E245">
        <v>140833</v>
      </c>
      <c r="F245">
        <v>0</v>
      </c>
    </row>
    <row r="246" spans="1:6">
      <c r="A246" t="s">
        <v>1543</v>
      </c>
      <c r="B246">
        <v>124421</v>
      </c>
      <c r="C246">
        <v>226643</v>
      </c>
      <c r="D246" t="s">
        <v>1544</v>
      </c>
      <c r="E246">
        <v>140900</v>
      </c>
      <c r="F246">
        <v>25424</v>
      </c>
    </row>
    <row r="247" spans="1:6">
      <c r="A247" t="s">
        <v>1545</v>
      </c>
      <c r="B247">
        <v>124422</v>
      </c>
      <c r="C247">
        <v>3440</v>
      </c>
      <c r="D247" t="s">
        <v>1546</v>
      </c>
      <c r="E247">
        <v>140901</v>
      </c>
      <c r="F247">
        <v>2843</v>
      </c>
    </row>
    <row r="248" spans="1:6">
      <c r="A248" t="s">
        <v>1547</v>
      </c>
      <c r="B248">
        <v>124423</v>
      </c>
      <c r="C248">
        <v>1684</v>
      </c>
      <c r="D248" t="s">
        <v>1548</v>
      </c>
      <c r="E248">
        <v>140902</v>
      </c>
      <c r="F248">
        <v>19620</v>
      </c>
    </row>
    <row r="249" spans="1:6">
      <c r="A249" t="s">
        <v>1549</v>
      </c>
      <c r="B249">
        <v>124424</v>
      </c>
      <c r="C249">
        <v>206</v>
      </c>
      <c r="D249" t="s">
        <v>1550</v>
      </c>
      <c r="E249">
        <v>140921</v>
      </c>
      <c r="F249">
        <v>11027</v>
      </c>
    </row>
    <row r="250" spans="1:6">
      <c r="A250" t="s">
        <v>1551</v>
      </c>
      <c r="B250">
        <v>124425</v>
      </c>
      <c r="C250">
        <v>39391</v>
      </c>
      <c r="D250" t="s">
        <v>1552</v>
      </c>
      <c r="E250">
        <v>140922</v>
      </c>
      <c r="F250">
        <v>8593</v>
      </c>
    </row>
    <row r="251" spans="1:6">
      <c r="A251" t="s">
        <v>1553</v>
      </c>
      <c r="B251">
        <v>124426</v>
      </c>
      <c r="C251">
        <v>16355</v>
      </c>
      <c r="D251" t="s">
        <v>1554</v>
      </c>
      <c r="E251">
        <v>140923</v>
      </c>
      <c r="F251">
        <v>0</v>
      </c>
    </row>
    <row r="252" spans="1:6">
      <c r="A252" t="s">
        <v>1555</v>
      </c>
      <c r="B252">
        <v>124427</v>
      </c>
      <c r="C252">
        <v>18831</v>
      </c>
      <c r="D252" t="s">
        <v>1556</v>
      </c>
      <c r="E252">
        <v>140924</v>
      </c>
      <c r="F252">
        <v>0</v>
      </c>
    </row>
    <row r="253" spans="1:6">
      <c r="A253" t="s">
        <v>1557</v>
      </c>
      <c r="B253">
        <v>124428</v>
      </c>
      <c r="C253">
        <v>0</v>
      </c>
      <c r="D253" t="s">
        <v>1558</v>
      </c>
      <c r="E253">
        <v>140925</v>
      </c>
      <c r="F253">
        <v>0</v>
      </c>
    </row>
    <row r="254" spans="1:6">
      <c r="A254" t="s">
        <v>1559</v>
      </c>
      <c r="B254">
        <v>124429</v>
      </c>
      <c r="C254">
        <v>146736</v>
      </c>
      <c r="D254" t="s">
        <v>1560</v>
      </c>
      <c r="E254">
        <v>140926</v>
      </c>
      <c r="F254">
        <v>0</v>
      </c>
    </row>
    <row r="255" spans="1:6">
      <c r="A255" t="s">
        <v>1561</v>
      </c>
      <c r="B255">
        <v>124431</v>
      </c>
      <c r="C255">
        <v>2330</v>
      </c>
      <c r="D255" t="s">
        <v>1562</v>
      </c>
      <c r="E255">
        <v>140927</v>
      </c>
      <c r="F255">
        <v>0</v>
      </c>
    </row>
    <row r="256" spans="1:6">
      <c r="A256" t="s">
        <v>1563</v>
      </c>
      <c r="B256">
        <v>124432</v>
      </c>
      <c r="C256">
        <v>2330</v>
      </c>
      <c r="D256" t="s">
        <v>1564</v>
      </c>
      <c r="E256">
        <v>140928</v>
      </c>
      <c r="F256">
        <v>0</v>
      </c>
    </row>
    <row r="257" spans="1:6">
      <c r="A257" t="s">
        <v>1565</v>
      </c>
      <c r="B257">
        <v>124433</v>
      </c>
      <c r="C257">
        <v>0</v>
      </c>
      <c r="D257" t="s">
        <v>1566</v>
      </c>
      <c r="E257">
        <v>140903</v>
      </c>
      <c r="F257">
        <v>1764</v>
      </c>
    </row>
    <row r="258" spans="1:6">
      <c r="A258" t="s">
        <v>1567</v>
      </c>
      <c r="B258">
        <v>124441</v>
      </c>
      <c r="C258">
        <v>0</v>
      </c>
      <c r="D258" t="s">
        <v>1568</v>
      </c>
      <c r="E258">
        <v>140904</v>
      </c>
      <c r="F258">
        <v>1197</v>
      </c>
    </row>
    <row r="259" spans="1:6">
      <c r="A259" t="s">
        <v>1569</v>
      </c>
      <c r="B259">
        <v>124442</v>
      </c>
      <c r="C259">
        <v>0</v>
      </c>
      <c r="D259" t="s">
        <v>1570</v>
      </c>
      <c r="E259">
        <v>140905</v>
      </c>
      <c r="F259">
        <v>0</v>
      </c>
    </row>
    <row r="260" spans="1:6">
      <c r="A260" t="s">
        <v>1571</v>
      </c>
      <c r="B260">
        <v>124443</v>
      </c>
      <c r="C260">
        <v>0</v>
      </c>
      <c r="D260" t="s">
        <v>1572</v>
      </c>
      <c r="E260">
        <v>140906</v>
      </c>
      <c r="F260">
        <v>0</v>
      </c>
    </row>
    <row r="261" spans="1:6">
      <c r="A261" t="s">
        <v>1573</v>
      </c>
      <c r="B261">
        <v>124500</v>
      </c>
      <c r="C261">
        <v>0</v>
      </c>
      <c r="D261" t="s">
        <v>1574</v>
      </c>
      <c r="E261">
        <v>140907</v>
      </c>
      <c r="F261">
        <v>0</v>
      </c>
    </row>
    <row r="262" spans="1:6">
      <c r="A262" t="s">
        <v>1575</v>
      </c>
      <c r="B262">
        <v>124501</v>
      </c>
      <c r="C262">
        <v>0</v>
      </c>
      <c r="D262" t="s">
        <v>1576</v>
      </c>
      <c r="E262">
        <v>141000</v>
      </c>
      <c r="F262">
        <v>0</v>
      </c>
    </row>
    <row r="263" spans="1:6">
      <c r="A263" t="s">
        <v>1577</v>
      </c>
      <c r="B263">
        <v>124502</v>
      </c>
      <c r="C263">
        <v>0</v>
      </c>
      <c r="D263" t="s">
        <v>1578</v>
      </c>
      <c r="E263">
        <v>141100</v>
      </c>
      <c r="F263">
        <v>0</v>
      </c>
    </row>
    <row r="264" spans="1:6">
      <c r="A264" t="s">
        <v>1579</v>
      </c>
      <c r="B264">
        <v>124503</v>
      </c>
      <c r="C264">
        <v>0</v>
      </c>
      <c r="D264" t="s">
        <v>1580</v>
      </c>
      <c r="E264">
        <v>141101</v>
      </c>
      <c r="F264">
        <v>0</v>
      </c>
    </row>
    <row r="265" spans="1:6">
      <c r="A265" t="s">
        <v>1581</v>
      </c>
      <c r="B265">
        <v>124511</v>
      </c>
      <c r="C265">
        <v>0</v>
      </c>
      <c r="D265" t="s">
        <v>1582</v>
      </c>
      <c r="E265">
        <v>141109</v>
      </c>
      <c r="F265">
        <v>0</v>
      </c>
    </row>
    <row r="266" spans="1:6">
      <c r="A266" t="s">
        <v>1583</v>
      </c>
      <c r="B266">
        <v>124600</v>
      </c>
      <c r="C266">
        <v>0</v>
      </c>
      <c r="D266" t="s">
        <v>1584</v>
      </c>
      <c r="E266">
        <v>141200</v>
      </c>
      <c r="F266">
        <v>24914</v>
      </c>
    </row>
    <row r="267" spans="1:6">
      <c r="A267" t="s">
        <v>1585</v>
      </c>
      <c r="B267">
        <v>124601</v>
      </c>
      <c r="C267">
        <v>0</v>
      </c>
      <c r="D267" t="s">
        <v>1586</v>
      </c>
      <c r="E267">
        <v>141201</v>
      </c>
      <c r="F267">
        <v>0</v>
      </c>
    </row>
    <row r="268" spans="1:6">
      <c r="A268" t="s">
        <v>1587</v>
      </c>
      <c r="B268">
        <v>124602</v>
      </c>
      <c r="C268">
        <v>0</v>
      </c>
      <c r="D268" t="s">
        <v>1588</v>
      </c>
      <c r="E268">
        <v>141202</v>
      </c>
      <c r="F268">
        <v>606</v>
      </c>
    </row>
    <row r="269" spans="1:6">
      <c r="A269" t="s">
        <v>1589</v>
      </c>
      <c r="B269">
        <v>124603</v>
      </c>
      <c r="C269">
        <v>0</v>
      </c>
      <c r="D269" t="s">
        <v>1590</v>
      </c>
      <c r="E269">
        <v>141219</v>
      </c>
      <c r="F269">
        <v>200</v>
      </c>
    </row>
    <row r="270" spans="1:6">
      <c r="A270" t="s">
        <v>1591</v>
      </c>
      <c r="B270">
        <v>124604</v>
      </c>
      <c r="C270">
        <v>0</v>
      </c>
      <c r="D270" t="s">
        <v>1592</v>
      </c>
      <c r="E270">
        <v>141220</v>
      </c>
      <c r="F270">
        <v>406</v>
      </c>
    </row>
    <row r="271" spans="1:6">
      <c r="A271" t="s">
        <v>1593</v>
      </c>
      <c r="B271">
        <v>124605</v>
      </c>
      <c r="C271">
        <v>0</v>
      </c>
      <c r="D271" t="s">
        <v>1594</v>
      </c>
      <c r="E271">
        <v>141203</v>
      </c>
      <c r="F271">
        <v>0</v>
      </c>
    </row>
    <row r="272" spans="1:6">
      <c r="A272" t="s">
        <v>1595</v>
      </c>
      <c r="B272">
        <v>124606</v>
      </c>
      <c r="C272">
        <v>0</v>
      </c>
      <c r="D272" t="s">
        <v>1596</v>
      </c>
      <c r="E272">
        <v>141204</v>
      </c>
      <c r="F272">
        <v>0</v>
      </c>
    </row>
    <row r="273" spans="1:6">
      <c r="A273" t="s">
        <v>1597</v>
      </c>
      <c r="B273">
        <v>124607</v>
      </c>
      <c r="C273">
        <v>0</v>
      </c>
      <c r="D273" t="s">
        <v>1598</v>
      </c>
      <c r="E273">
        <v>141205</v>
      </c>
      <c r="F273">
        <v>0</v>
      </c>
    </row>
    <row r="274" spans="1:6">
      <c r="A274" t="s">
        <v>1599</v>
      </c>
      <c r="B274">
        <v>124608</v>
      </c>
      <c r="C274">
        <v>0</v>
      </c>
      <c r="D274" t="s">
        <v>1600</v>
      </c>
      <c r="E274">
        <v>141206</v>
      </c>
      <c r="F274">
        <v>0</v>
      </c>
    </row>
    <row r="275" spans="1:6">
      <c r="A275" t="s">
        <v>1601</v>
      </c>
      <c r="B275">
        <v>124609</v>
      </c>
      <c r="C275">
        <v>0</v>
      </c>
      <c r="D275" t="s">
        <v>1602</v>
      </c>
      <c r="E275">
        <v>141207</v>
      </c>
      <c r="F275">
        <v>621</v>
      </c>
    </row>
    <row r="276" spans="1:6">
      <c r="A276" t="s">
        <v>1603</v>
      </c>
      <c r="B276">
        <v>124610</v>
      </c>
      <c r="C276">
        <v>0</v>
      </c>
      <c r="D276" t="s">
        <v>1604</v>
      </c>
      <c r="E276">
        <v>141208</v>
      </c>
      <c r="F276">
        <v>0</v>
      </c>
    </row>
    <row r="277" spans="1:6">
      <c r="A277" t="s">
        <v>1605</v>
      </c>
      <c r="B277">
        <v>124614</v>
      </c>
      <c r="C277">
        <v>0</v>
      </c>
      <c r="D277" t="s">
        <v>1606</v>
      </c>
      <c r="E277">
        <v>141209</v>
      </c>
      <c r="F277">
        <v>21940</v>
      </c>
    </row>
    <row r="278" spans="1:6">
      <c r="A278" t="s">
        <v>1607</v>
      </c>
      <c r="B278">
        <v>124615</v>
      </c>
      <c r="C278">
        <v>0</v>
      </c>
      <c r="D278" t="s">
        <v>1608</v>
      </c>
      <c r="E278">
        <v>141210</v>
      </c>
      <c r="F278">
        <v>0</v>
      </c>
    </row>
    <row r="279" spans="1:6">
      <c r="A279" t="s">
        <v>1609</v>
      </c>
      <c r="B279">
        <v>124611</v>
      </c>
      <c r="C279">
        <v>0</v>
      </c>
      <c r="D279" t="s">
        <v>1610</v>
      </c>
      <c r="E279">
        <v>141211</v>
      </c>
      <c r="F279">
        <v>0</v>
      </c>
    </row>
    <row r="280" spans="1:6">
      <c r="A280" t="s">
        <v>1611</v>
      </c>
      <c r="B280">
        <v>124612</v>
      </c>
      <c r="C280">
        <v>0</v>
      </c>
      <c r="D280" t="s">
        <v>1612</v>
      </c>
      <c r="E280">
        <v>141212</v>
      </c>
      <c r="F280">
        <v>39</v>
      </c>
    </row>
    <row r="281" spans="1:6">
      <c r="A281" t="s">
        <v>1613</v>
      </c>
      <c r="B281">
        <v>124613</v>
      </c>
      <c r="C281">
        <v>0</v>
      </c>
      <c r="D281" t="s">
        <v>1614</v>
      </c>
      <c r="E281">
        <v>141213</v>
      </c>
      <c r="F281">
        <v>0</v>
      </c>
    </row>
    <row r="282" spans="1:6">
      <c r="A282" t="s">
        <v>1615</v>
      </c>
      <c r="B282">
        <v>124621</v>
      </c>
      <c r="C282">
        <v>0</v>
      </c>
      <c r="D282" t="s">
        <v>1616</v>
      </c>
      <c r="E282">
        <v>141214</v>
      </c>
      <c r="F282">
        <v>39</v>
      </c>
    </row>
    <row r="283" spans="1:6">
      <c r="A283" t="s">
        <v>1617</v>
      </c>
      <c r="B283">
        <v>124622</v>
      </c>
      <c r="C283">
        <v>0</v>
      </c>
      <c r="D283" t="s">
        <v>1618</v>
      </c>
      <c r="E283">
        <v>141215</v>
      </c>
      <c r="F283">
        <v>0</v>
      </c>
    </row>
    <row r="284" spans="1:6">
      <c r="A284" t="s">
        <v>1619</v>
      </c>
      <c r="B284">
        <v>124623</v>
      </c>
      <c r="C284">
        <v>0</v>
      </c>
      <c r="D284" t="s">
        <v>1620</v>
      </c>
      <c r="E284">
        <v>141216</v>
      </c>
      <c r="F284">
        <v>0</v>
      </c>
    </row>
    <row r="285" spans="1:6">
      <c r="A285" t="s">
        <v>1621</v>
      </c>
      <c r="B285">
        <v>124624</v>
      </c>
      <c r="C285">
        <v>0</v>
      </c>
      <c r="D285" t="s">
        <v>1622</v>
      </c>
      <c r="E285">
        <v>141217</v>
      </c>
      <c r="F285">
        <v>0</v>
      </c>
    </row>
    <row r="286" spans="1:6">
      <c r="A286" t="s">
        <v>1623</v>
      </c>
      <c r="B286">
        <v>124625</v>
      </c>
      <c r="C286">
        <v>0</v>
      </c>
      <c r="D286" t="s">
        <v>1624</v>
      </c>
      <c r="E286">
        <v>141218</v>
      </c>
      <c r="F286">
        <v>0</v>
      </c>
    </row>
    <row r="287" spans="1:6">
      <c r="A287" t="s">
        <v>1625</v>
      </c>
      <c r="B287">
        <v>124626</v>
      </c>
      <c r="C287">
        <v>0</v>
      </c>
      <c r="D287" t="s">
        <v>1626</v>
      </c>
      <c r="E287">
        <v>141221</v>
      </c>
      <c r="F287">
        <v>0</v>
      </c>
    </row>
    <row r="288" spans="1:6">
      <c r="A288" t="s">
        <v>1627</v>
      </c>
      <c r="B288">
        <v>124627</v>
      </c>
      <c r="C288">
        <v>0</v>
      </c>
      <c r="D288" t="s">
        <v>1628</v>
      </c>
      <c r="E288">
        <v>141222</v>
      </c>
      <c r="F288">
        <v>0</v>
      </c>
    </row>
    <row r="289" spans="1:6">
      <c r="A289" t="s">
        <v>1629</v>
      </c>
      <c r="B289">
        <v>124628</v>
      </c>
      <c r="C289">
        <v>0</v>
      </c>
      <c r="D289" t="s">
        <v>1630</v>
      </c>
      <c r="E289">
        <v>141230</v>
      </c>
      <c r="F289">
        <v>0</v>
      </c>
    </row>
    <row r="290" spans="1:6">
      <c r="A290" t="s">
        <v>1631</v>
      </c>
      <c r="B290">
        <v>124629</v>
      </c>
      <c r="C290">
        <v>0</v>
      </c>
      <c r="D290" t="s">
        <v>1632</v>
      </c>
      <c r="E290">
        <v>141231</v>
      </c>
      <c r="F290">
        <v>1699</v>
      </c>
    </row>
    <row r="291" spans="1:6">
      <c r="A291" t="s">
        <v>1633</v>
      </c>
      <c r="B291">
        <v>124630</v>
      </c>
      <c r="C291">
        <v>0</v>
      </c>
      <c r="D291" t="s">
        <v>1634</v>
      </c>
      <c r="E291">
        <v>141232</v>
      </c>
      <c r="F291">
        <v>10</v>
      </c>
    </row>
    <row r="292" spans="1:6">
      <c r="A292" t="s">
        <v>1635</v>
      </c>
      <c r="B292">
        <v>124631</v>
      </c>
      <c r="C292">
        <v>0</v>
      </c>
      <c r="D292" t="s">
        <v>1636</v>
      </c>
      <c r="E292">
        <v>141233</v>
      </c>
      <c r="F292">
        <v>10</v>
      </c>
    </row>
    <row r="293" spans="1:6">
      <c r="A293" t="s">
        <v>1637</v>
      </c>
      <c r="B293">
        <v>124632</v>
      </c>
      <c r="C293">
        <v>0</v>
      </c>
      <c r="D293" t="s">
        <v>1638</v>
      </c>
      <c r="E293">
        <v>141234</v>
      </c>
      <c r="F293">
        <v>0</v>
      </c>
    </row>
    <row r="294" spans="1:6">
      <c r="A294" t="s">
        <v>1639</v>
      </c>
      <c r="B294">
        <v>124633</v>
      </c>
      <c r="C294">
        <v>0</v>
      </c>
      <c r="D294" t="s">
        <v>1640</v>
      </c>
      <c r="E294">
        <v>141300</v>
      </c>
      <c r="F294">
        <v>342067</v>
      </c>
    </row>
    <row r="295" spans="1:6">
      <c r="A295" t="s">
        <v>1641</v>
      </c>
      <c r="B295">
        <v>124700</v>
      </c>
      <c r="C295">
        <v>0</v>
      </c>
      <c r="D295" t="s">
        <v>1642</v>
      </c>
      <c r="E295">
        <v>141301</v>
      </c>
      <c r="F295">
        <v>0</v>
      </c>
    </row>
    <row r="296" spans="1:6">
      <c r="A296" t="s">
        <v>1643</v>
      </c>
      <c r="B296">
        <v>124800</v>
      </c>
      <c r="C296">
        <v>2424286</v>
      </c>
      <c r="D296" t="s">
        <v>1644</v>
      </c>
      <c r="E296">
        <v>141302</v>
      </c>
      <c r="F296">
        <v>342067</v>
      </c>
    </row>
    <row r="297" spans="1:6">
      <c r="A297" t="s">
        <v>1459</v>
      </c>
      <c r="B297">
        <v>124801</v>
      </c>
      <c r="C297">
        <v>2270465</v>
      </c>
      <c r="D297" t="s">
        <v>1645</v>
      </c>
      <c r="E297">
        <v>141400</v>
      </c>
      <c r="F297">
        <v>12</v>
      </c>
    </row>
    <row r="298" spans="1:6">
      <c r="A298" t="s">
        <v>1646</v>
      </c>
      <c r="B298">
        <v>124802</v>
      </c>
      <c r="C298">
        <v>153821</v>
      </c>
      <c r="D298" t="s">
        <v>1647</v>
      </c>
      <c r="E298">
        <v>141500</v>
      </c>
      <c r="F298">
        <v>0</v>
      </c>
    </row>
    <row r="299" spans="1:6">
      <c r="A299" t="s">
        <v>1648</v>
      </c>
      <c r="B299">
        <v>124803</v>
      </c>
      <c r="C299">
        <v>0</v>
      </c>
      <c r="D299" t="s">
        <v>1649</v>
      </c>
      <c r="E299">
        <v>141501</v>
      </c>
      <c r="F299">
        <v>0</v>
      </c>
    </row>
    <row r="300" spans="1:6">
      <c r="A300" t="s">
        <v>1650</v>
      </c>
      <c r="B300">
        <v>124811</v>
      </c>
      <c r="C300">
        <v>0</v>
      </c>
      <c r="D300" t="s">
        <v>1651</v>
      </c>
      <c r="E300">
        <v>141600</v>
      </c>
      <c r="F300">
        <v>456</v>
      </c>
    </row>
    <row r="301" spans="1:6">
      <c r="A301" t="s">
        <v>1652</v>
      </c>
      <c r="B301">
        <v>124900</v>
      </c>
      <c r="C301">
        <v>0</v>
      </c>
      <c r="D301" t="s">
        <v>1653</v>
      </c>
      <c r="E301">
        <v>141601</v>
      </c>
      <c r="F301">
        <v>456</v>
      </c>
    </row>
    <row r="302" spans="1:6">
      <c r="A302" t="s">
        <v>1459</v>
      </c>
      <c r="B302">
        <v>124901</v>
      </c>
      <c r="C302">
        <v>0</v>
      </c>
      <c r="D302" t="s">
        <v>1654</v>
      </c>
      <c r="E302">
        <v>141611</v>
      </c>
      <c r="F302">
        <v>0</v>
      </c>
    </row>
    <row r="303" spans="1:6">
      <c r="A303" t="s">
        <v>1655</v>
      </c>
      <c r="B303">
        <v>124902</v>
      </c>
      <c r="C303">
        <v>0</v>
      </c>
      <c r="D303" t="s">
        <v>1656</v>
      </c>
      <c r="E303">
        <v>141612</v>
      </c>
      <c r="F303">
        <v>456</v>
      </c>
    </row>
    <row r="304" spans="1:6">
      <c r="A304" t="s">
        <v>1657</v>
      </c>
      <c r="B304">
        <v>124911</v>
      </c>
      <c r="C304">
        <v>0</v>
      </c>
      <c r="D304" t="s">
        <v>1658</v>
      </c>
      <c r="E304">
        <v>141602</v>
      </c>
      <c r="F304">
        <v>0</v>
      </c>
    </row>
    <row r="305" spans="1:6">
      <c r="A305" t="s">
        <v>1659</v>
      </c>
      <c r="B305">
        <v>125000</v>
      </c>
      <c r="C305">
        <v>0</v>
      </c>
      <c r="D305" t="s">
        <v>1660</v>
      </c>
      <c r="E305">
        <v>141700</v>
      </c>
      <c r="F305">
        <v>42652</v>
      </c>
    </row>
    <row r="306" spans="1:6">
      <c r="A306" t="s">
        <v>1661</v>
      </c>
      <c r="B306">
        <v>125001</v>
      </c>
      <c r="C306">
        <v>0</v>
      </c>
      <c r="D306" t="s">
        <v>1662</v>
      </c>
      <c r="E306">
        <v>141701</v>
      </c>
      <c r="F306">
        <v>421</v>
      </c>
    </row>
    <row r="307" spans="1:6">
      <c r="A307" t="s">
        <v>1663</v>
      </c>
      <c r="B307">
        <v>125002</v>
      </c>
      <c r="C307">
        <v>0</v>
      </c>
      <c r="D307" t="s">
        <v>1664</v>
      </c>
      <c r="E307">
        <v>141702</v>
      </c>
      <c r="F307">
        <v>6907</v>
      </c>
    </row>
    <row r="308" spans="1:6">
      <c r="A308" t="s">
        <v>1665</v>
      </c>
      <c r="B308">
        <v>125100</v>
      </c>
      <c r="C308">
        <v>359</v>
      </c>
      <c r="D308" t="s">
        <v>1666</v>
      </c>
      <c r="E308">
        <v>141703</v>
      </c>
      <c r="F308">
        <v>112</v>
      </c>
    </row>
    <row r="309" spans="1:6">
      <c r="A309" t="s">
        <v>1667</v>
      </c>
      <c r="B309">
        <v>125101</v>
      </c>
      <c r="C309">
        <v>359</v>
      </c>
      <c r="D309" t="s">
        <v>1668</v>
      </c>
      <c r="E309">
        <v>141704</v>
      </c>
      <c r="F309">
        <v>0</v>
      </c>
    </row>
    <row r="310" spans="1:6">
      <c r="A310" t="s">
        <v>1669</v>
      </c>
      <c r="B310">
        <v>125102</v>
      </c>
      <c r="C310">
        <v>0</v>
      </c>
      <c r="D310" t="s">
        <v>1670</v>
      </c>
      <c r="E310">
        <v>141711</v>
      </c>
      <c r="F310">
        <v>35163</v>
      </c>
    </row>
    <row r="311" spans="1:6">
      <c r="A311" t="s">
        <v>1671</v>
      </c>
      <c r="B311">
        <v>125111</v>
      </c>
      <c r="C311">
        <v>0</v>
      </c>
      <c r="D311" t="s">
        <v>1672</v>
      </c>
      <c r="E311">
        <v>141713</v>
      </c>
      <c r="F311">
        <v>17444</v>
      </c>
    </row>
    <row r="312" spans="1:6">
      <c r="A312" t="s">
        <v>1673</v>
      </c>
      <c r="B312">
        <v>125200</v>
      </c>
      <c r="C312">
        <v>60791</v>
      </c>
      <c r="D312" t="s">
        <v>1674</v>
      </c>
      <c r="E312">
        <v>141714</v>
      </c>
      <c r="F312">
        <v>17719</v>
      </c>
    </row>
    <row r="313" spans="1:6">
      <c r="A313" t="s">
        <v>1675</v>
      </c>
      <c r="B313">
        <v>125201</v>
      </c>
      <c r="C313">
        <v>59211</v>
      </c>
      <c r="D313" t="s">
        <v>1676</v>
      </c>
      <c r="E313">
        <v>141712</v>
      </c>
      <c r="F313">
        <v>50</v>
      </c>
    </row>
    <row r="314" spans="1:6">
      <c r="A314" t="s">
        <v>1677</v>
      </c>
      <c r="B314">
        <v>125202</v>
      </c>
      <c r="C314">
        <v>59211</v>
      </c>
      <c r="D314" t="s">
        <v>1678</v>
      </c>
      <c r="E314">
        <v>141715</v>
      </c>
      <c r="F314">
        <v>0</v>
      </c>
    </row>
    <row r="315" spans="1:6">
      <c r="A315" t="s">
        <v>1679</v>
      </c>
      <c r="B315">
        <v>125203</v>
      </c>
      <c r="C315">
        <v>0</v>
      </c>
      <c r="D315" t="s">
        <v>1680</v>
      </c>
      <c r="E315">
        <v>141789</v>
      </c>
      <c r="F315">
        <v>0</v>
      </c>
    </row>
    <row r="316" spans="1:6">
      <c r="A316" t="s">
        <v>1681</v>
      </c>
      <c r="B316">
        <v>125204</v>
      </c>
      <c r="C316">
        <v>0</v>
      </c>
      <c r="D316" t="s">
        <v>1682</v>
      </c>
      <c r="E316">
        <v>141800</v>
      </c>
      <c r="F316">
        <v>0</v>
      </c>
    </row>
    <row r="317" spans="1:6">
      <c r="A317" t="s">
        <v>1683</v>
      </c>
      <c r="B317">
        <v>125207</v>
      </c>
      <c r="C317">
        <v>0</v>
      </c>
      <c r="D317" t="s">
        <v>1684</v>
      </c>
      <c r="E317">
        <v>141900</v>
      </c>
      <c r="F317">
        <v>0</v>
      </c>
    </row>
    <row r="318" spans="1:6">
      <c r="A318" t="s">
        <v>1685</v>
      </c>
      <c r="B318">
        <v>125210</v>
      </c>
      <c r="C318">
        <v>0</v>
      </c>
      <c r="D318" t="s">
        <v>1686</v>
      </c>
      <c r="E318">
        <v>142100</v>
      </c>
      <c r="F318">
        <v>0</v>
      </c>
    </row>
    <row r="319" spans="1:6">
      <c r="A319" t="s">
        <v>1687</v>
      </c>
      <c r="B319">
        <v>125205</v>
      </c>
      <c r="C319">
        <v>0</v>
      </c>
      <c r="D319" t="s">
        <v>1688</v>
      </c>
      <c r="E319">
        <v>142101</v>
      </c>
      <c r="F319">
        <v>0</v>
      </c>
    </row>
    <row r="320" spans="1:6">
      <c r="A320" t="s">
        <v>1689</v>
      </c>
      <c r="B320">
        <v>125206</v>
      </c>
      <c r="C320">
        <v>0</v>
      </c>
      <c r="D320" t="s">
        <v>1690</v>
      </c>
      <c r="E320">
        <v>142102</v>
      </c>
      <c r="F320">
        <v>0</v>
      </c>
    </row>
    <row r="321" spans="1:6">
      <c r="A321" t="s">
        <v>1691</v>
      </c>
      <c r="B321">
        <v>125211</v>
      </c>
      <c r="C321">
        <v>0</v>
      </c>
      <c r="D321" t="s">
        <v>1692</v>
      </c>
      <c r="E321">
        <v>142103</v>
      </c>
      <c r="F321">
        <v>0</v>
      </c>
    </row>
    <row r="322" spans="1:6">
      <c r="A322" t="s">
        <v>1693</v>
      </c>
      <c r="B322">
        <v>125212</v>
      </c>
      <c r="C322">
        <v>0</v>
      </c>
      <c r="D322" t="s">
        <v>1694</v>
      </c>
      <c r="E322">
        <v>142104</v>
      </c>
      <c r="F322">
        <v>0</v>
      </c>
    </row>
    <row r="323" spans="1:6">
      <c r="A323" t="s">
        <v>1695</v>
      </c>
      <c r="B323">
        <v>125213</v>
      </c>
      <c r="C323">
        <v>0</v>
      </c>
      <c r="D323" t="s">
        <v>1696</v>
      </c>
      <c r="E323">
        <v>142105</v>
      </c>
      <c r="F323">
        <v>0</v>
      </c>
    </row>
    <row r="324" spans="1:6">
      <c r="A324" t="s">
        <v>1600</v>
      </c>
      <c r="B324">
        <v>125214</v>
      </c>
      <c r="C324">
        <v>0</v>
      </c>
      <c r="D324" t="s">
        <v>1697</v>
      </c>
      <c r="E324">
        <v>142121</v>
      </c>
      <c r="F324">
        <v>0</v>
      </c>
    </row>
    <row r="325" spans="1:6">
      <c r="A325" t="s">
        <v>1698</v>
      </c>
      <c r="B325">
        <v>125215</v>
      </c>
      <c r="C325">
        <v>0</v>
      </c>
      <c r="D325" t="s">
        <v>1699</v>
      </c>
      <c r="E325">
        <v>142122</v>
      </c>
      <c r="F325">
        <v>0</v>
      </c>
    </row>
    <row r="326" spans="1:6">
      <c r="A326" t="s">
        <v>1700</v>
      </c>
      <c r="B326">
        <v>125216</v>
      </c>
      <c r="C326">
        <v>0</v>
      </c>
      <c r="D326" t="s">
        <v>1701</v>
      </c>
      <c r="E326">
        <v>142123</v>
      </c>
      <c r="F326">
        <v>0</v>
      </c>
    </row>
    <row r="327" spans="1:6">
      <c r="A327" t="s">
        <v>1702</v>
      </c>
      <c r="B327">
        <v>125217</v>
      </c>
      <c r="C327">
        <v>0</v>
      </c>
      <c r="D327" t="s">
        <v>1703</v>
      </c>
      <c r="E327">
        <v>142124</v>
      </c>
      <c r="F327">
        <v>0</v>
      </c>
    </row>
    <row r="328" spans="1:6">
      <c r="A328" t="s">
        <v>1704</v>
      </c>
      <c r="B328">
        <v>125218</v>
      </c>
      <c r="C328">
        <v>0</v>
      </c>
      <c r="D328" t="s">
        <v>1705</v>
      </c>
      <c r="E328">
        <v>142131</v>
      </c>
      <c r="F328">
        <v>0</v>
      </c>
    </row>
    <row r="329" spans="1:6">
      <c r="A329" t="s">
        <v>1706</v>
      </c>
      <c r="B329">
        <v>125219</v>
      </c>
      <c r="C329">
        <v>0</v>
      </c>
      <c r="D329" t="s">
        <v>1707</v>
      </c>
      <c r="E329">
        <v>142132</v>
      </c>
      <c r="F329">
        <v>0</v>
      </c>
    </row>
    <row r="330" spans="1:6">
      <c r="A330" t="s">
        <v>1708</v>
      </c>
      <c r="B330">
        <v>125220</v>
      </c>
      <c r="C330">
        <v>0</v>
      </c>
      <c r="D330" t="s">
        <v>1709</v>
      </c>
      <c r="E330">
        <v>142133</v>
      </c>
      <c r="F330">
        <v>0</v>
      </c>
    </row>
    <row r="331" spans="1:6">
      <c r="A331" t="s">
        <v>1710</v>
      </c>
      <c r="B331">
        <v>125221</v>
      </c>
      <c r="C331">
        <v>0</v>
      </c>
      <c r="D331" t="s">
        <v>1711</v>
      </c>
      <c r="E331">
        <v>142134</v>
      </c>
      <c r="F331">
        <v>0</v>
      </c>
    </row>
    <row r="332" spans="1:6">
      <c r="A332" t="s">
        <v>1712</v>
      </c>
      <c r="B332">
        <v>125231</v>
      </c>
      <c r="C332">
        <v>1580</v>
      </c>
      <c r="D332" t="s">
        <v>1713</v>
      </c>
      <c r="E332">
        <v>142135</v>
      </c>
      <c r="F332">
        <v>0</v>
      </c>
    </row>
    <row r="333" spans="1:6">
      <c r="A333" t="s">
        <v>1714</v>
      </c>
      <c r="B333">
        <v>125300</v>
      </c>
      <c r="C333">
        <v>0</v>
      </c>
      <c r="D333" t="s">
        <v>1715</v>
      </c>
      <c r="E333">
        <v>142136</v>
      </c>
      <c r="F333">
        <v>0</v>
      </c>
    </row>
    <row r="334" spans="1:6">
      <c r="A334" t="s">
        <v>1716</v>
      </c>
      <c r="B334">
        <v>125400</v>
      </c>
      <c r="C334">
        <v>0</v>
      </c>
      <c r="D334" t="s">
        <v>1717</v>
      </c>
      <c r="E334">
        <v>142137</v>
      </c>
      <c r="F334">
        <v>0</v>
      </c>
    </row>
    <row r="335" spans="1:6">
      <c r="A335" t="s">
        <v>1718</v>
      </c>
      <c r="B335">
        <v>125401</v>
      </c>
      <c r="C335">
        <v>0</v>
      </c>
      <c r="D335" t="s">
        <v>1719</v>
      </c>
      <c r="E335">
        <v>142138</v>
      </c>
      <c r="F335">
        <v>0</v>
      </c>
    </row>
    <row r="336" spans="1:6">
      <c r="A336" t="s">
        <v>1720</v>
      </c>
      <c r="B336">
        <v>125500</v>
      </c>
      <c r="C336">
        <v>0</v>
      </c>
      <c r="D336" t="s">
        <v>1721</v>
      </c>
      <c r="E336">
        <v>142151</v>
      </c>
      <c r="F336">
        <v>0</v>
      </c>
    </row>
    <row r="337" spans="1:6">
      <c r="A337" t="s">
        <v>1722</v>
      </c>
      <c r="B337">
        <v>125600</v>
      </c>
      <c r="C337">
        <v>0</v>
      </c>
      <c r="D337" t="s">
        <v>1723</v>
      </c>
      <c r="E337">
        <v>142161</v>
      </c>
      <c r="F337">
        <v>0</v>
      </c>
    </row>
    <row r="338" spans="1:6">
      <c r="A338" t="s">
        <v>1724</v>
      </c>
      <c r="B338">
        <v>125700</v>
      </c>
      <c r="C338">
        <v>10900</v>
      </c>
      <c r="D338" t="s">
        <v>1725</v>
      </c>
      <c r="E338">
        <v>142162</v>
      </c>
      <c r="F338">
        <v>0</v>
      </c>
    </row>
    <row r="339" spans="1:6">
      <c r="A339" t="s">
        <v>1726</v>
      </c>
      <c r="B339">
        <v>125701</v>
      </c>
      <c r="C339">
        <v>10900</v>
      </c>
      <c r="D339" t="s">
        <v>1727</v>
      </c>
      <c r="E339">
        <v>142163</v>
      </c>
      <c r="F339">
        <v>0</v>
      </c>
    </row>
    <row r="340" spans="1:6">
      <c r="A340" t="s">
        <v>1728</v>
      </c>
      <c r="B340">
        <v>125702</v>
      </c>
      <c r="C340">
        <v>0</v>
      </c>
      <c r="D340" t="s">
        <v>1729</v>
      </c>
      <c r="E340">
        <v>142164</v>
      </c>
      <c r="F340">
        <v>0</v>
      </c>
    </row>
    <row r="341" spans="1:6">
      <c r="A341" t="s">
        <v>1730</v>
      </c>
      <c r="B341">
        <v>125800</v>
      </c>
      <c r="C341">
        <v>0</v>
      </c>
      <c r="D341" t="s">
        <v>1731</v>
      </c>
      <c r="E341">
        <v>142165</v>
      </c>
      <c r="F341">
        <v>0</v>
      </c>
    </row>
    <row r="342" spans="1:6">
      <c r="A342" t="s">
        <v>1732</v>
      </c>
      <c r="B342">
        <v>125801</v>
      </c>
      <c r="C342">
        <v>0</v>
      </c>
      <c r="D342" t="s">
        <v>1733</v>
      </c>
      <c r="E342">
        <v>142200</v>
      </c>
      <c r="F342">
        <v>0</v>
      </c>
    </row>
    <row r="343" spans="1:6">
      <c r="A343" t="s">
        <v>1734</v>
      </c>
      <c r="B343">
        <v>125802</v>
      </c>
      <c r="C343">
        <v>0</v>
      </c>
      <c r="D343" t="s">
        <v>1735</v>
      </c>
      <c r="E343">
        <v>142201</v>
      </c>
      <c r="F343">
        <v>0</v>
      </c>
    </row>
    <row r="344" spans="1:6">
      <c r="A344" t="s">
        <v>1736</v>
      </c>
      <c r="B344">
        <v>126000</v>
      </c>
      <c r="C344">
        <v>233779</v>
      </c>
      <c r="D344" t="s">
        <v>1737</v>
      </c>
      <c r="E344">
        <v>142202</v>
      </c>
      <c r="F344">
        <v>0</v>
      </c>
    </row>
    <row r="345" spans="1:6">
      <c r="A345" t="s">
        <v>1738</v>
      </c>
      <c r="B345">
        <v>126100</v>
      </c>
      <c r="C345">
        <v>0</v>
      </c>
      <c r="D345" t="s">
        <v>1739</v>
      </c>
      <c r="E345">
        <v>146000</v>
      </c>
      <c r="F345">
        <v>6244070</v>
      </c>
    </row>
    <row r="346" spans="1:6">
      <c r="A346" t="s">
        <v>1740</v>
      </c>
      <c r="B346">
        <v>126200</v>
      </c>
      <c r="C346">
        <v>233779</v>
      </c>
      <c r="D346" t="s">
        <v>1741</v>
      </c>
      <c r="E346">
        <v>146100</v>
      </c>
      <c r="F346">
        <v>5668670</v>
      </c>
    </row>
    <row r="347" spans="1:6">
      <c r="A347" t="s">
        <v>1742</v>
      </c>
      <c r="B347">
        <v>126201</v>
      </c>
      <c r="C347">
        <v>0</v>
      </c>
      <c r="D347" t="s">
        <v>1743</v>
      </c>
      <c r="E347">
        <v>146101</v>
      </c>
      <c r="F347">
        <v>4825802</v>
      </c>
    </row>
    <row r="348" spans="1:6">
      <c r="A348" t="s">
        <v>1744</v>
      </c>
      <c r="B348">
        <v>126202</v>
      </c>
      <c r="C348">
        <v>0</v>
      </c>
      <c r="D348" t="s">
        <v>1745</v>
      </c>
      <c r="E348">
        <v>146102</v>
      </c>
      <c r="F348">
        <v>715845</v>
      </c>
    </row>
    <row r="349" spans="1:6">
      <c r="A349" t="s">
        <v>1746</v>
      </c>
      <c r="B349">
        <v>126203</v>
      </c>
      <c r="C349">
        <v>233779</v>
      </c>
      <c r="D349" t="s">
        <v>1747</v>
      </c>
      <c r="E349">
        <v>146103</v>
      </c>
      <c r="F349">
        <v>69622</v>
      </c>
    </row>
    <row r="350" spans="1:6">
      <c r="A350" t="s">
        <v>1748</v>
      </c>
      <c r="B350">
        <v>126300</v>
      </c>
      <c r="C350">
        <v>0</v>
      </c>
      <c r="D350" t="s">
        <v>1749</v>
      </c>
      <c r="E350">
        <v>146104</v>
      </c>
      <c r="F350">
        <v>0</v>
      </c>
    </row>
    <row r="351" spans="1:6">
      <c r="A351" t="s">
        <v>1750</v>
      </c>
      <c r="B351">
        <v>126301</v>
      </c>
      <c r="C351">
        <v>0</v>
      </c>
      <c r="D351" t="s">
        <v>1751</v>
      </c>
      <c r="E351">
        <v>146105</v>
      </c>
      <c r="F351">
        <v>0</v>
      </c>
    </row>
    <row r="352" spans="1:6">
      <c r="A352" t="s">
        <v>1752</v>
      </c>
      <c r="B352">
        <v>126311</v>
      </c>
      <c r="C352">
        <v>0</v>
      </c>
      <c r="D352" t="s">
        <v>1753</v>
      </c>
      <c r="E352">
        <v>146106</v>
      </c>
      <c r="F352">
        <v>0</v>
      </c>
    </row>
    <row r="353" spans="1:6">
      <c r="A353" t="s">
        <v>1754</v>
      </c>
      <c r="B353">
        <v>126900</v>
      </c>
      <c r="C353">
        <v>0</v>
      </c>
      <c r="D353" t="s">
        <v>1755</v>
      </c>
      <c r="E353">
        <v>146111</v>
      </c>
      <c r="F353">
        <v>57400</v>
      </c>
    </row>
    <row r="354" spans="1:6">
      <c r="A354" t="s">
        <v>1756</v>
      </c>
      <c r="B354">
        <v>127000</v>
      </c>
      <c r="C354">
        <v>0</v>
      </c>
      <c r="D354" t="s">
        <v>1757</v>
      </c>
      <c r="E354">
        <v>146200</v>
      </c>
      <c r="F354">
        <v>561728</v>
      </c>
    </row>
    <row r="355" spans="1:6">
      <c r="A355" t="s">
        <v>1758</v>
      </c>
      <c r="B355">
        <v>127100</v>
      </c>
      <c r="C355">
        <v>0</v>
      </c>
      <c r="D355" t="s">
        <v>1759</v>
      </c>
      <c r="E355">
        <v>146201</v>
      </c>
      <c r="F355">
        <v>334799</v>
      </c>
    </row>
    <row r="356" spans="1:6">
      <c r="A356" t="s">
        <v>1760</v>
      </c>
      <c r="B356">
        <v>127200</v>
      </c>
      <c r="C356">
        <v>0</v>
      </c>
      <c r="D356" t="s">
        <v>1761</v>
      </c>
      <c r="E356">
        <v>146202</v>
      </c>
      <c r="F356">
        <v>0</v>
      </c>
    </row>
    <row r="357" spans="1:6">
      <c r="A357" t="s">
        <v>1762</v>
      </c>
      <c r="B357">
        <v>127201</v>
      </c>
      <c r="C357">
        <v>0</v>
      </c>
      <c r="D357" t="s">
        <v>1763</v>
      </c>
      <c r="E357">
        <v>146203</v>
      </c>
      <c r="F357">
        <v>226929</v>
      </c>
    </row>
    <row r="358" spans="1:6">
      <c r="A358" t="s">
        <v>1764</v>
      </c>
      <c r="B358">
        <v>127202</v>
      </c>
      <c r="C358">
        <v>0</v>
      </c>
      <c r="D358" t="s">
        <v>1765</v>
      </c>
      <c r="E358">
        <v>146204</v>
      </c>
      <c r="F358">
        <v>9725</v>
      </c>
    </row>
    <row r="359" spans="1:6">
      <c r="A359" t="s">
        <v>1766</v>
      </c>
      <c r="B359">
        <v>127203</v>
      </c>
      <c r="C359">
        <v>0</v>
      </c>
      <c r="D359" t="s">
        <v>1767</v>
      </c>
      <c r="E359">
        <v>146205</v>
      </c>
      <c r="F359">
        <v>0</v>
      </c>
    </row>
    <row r="360" spans="1:6">
      <c r="A360" t="s">
        <v>1768</v>
      </c>
      <c r="B360">
        <v>127204</v>
      </c>
      <c r="C360">
        <v>0</v>
      </c>
      <c r="D360" t="s">
        <v>1769</v>
      </c>
      <c r="E360">
        <v>146206</v>
      </c>
      <c r="F360">
        <v>217205</v>
      </c>
    </row>
    <row r="361" spans="1:6">
      <c r="A361" t="s">
        <v>1770</v>
      </c>
      <c r="B361">
        <v>127231</v>
      </c>
      <c r="C361">
        <v>0</v>
      </c>
      <c r="D361" t="s">
        <v>1771</v>
      </c>
      <c r="E361">
        <v>146210</v>
      </c>
      <c r="F361">
        <v>0</v>
      </c>
    </row>
    <row r="362" spans="1:6">
      <c r="A362" t="s">
        <v>1772</v>
      </c>
      <c r="B362">
        <v>127300</v>
      </c>
      <c r="C362">
        <v>0</v>
      </c>
      <c r="D362" t="s">
        <v>1748</v>
      </c>
      <c r="E362">
        <v>146300</v>
      </c>
      <c r="F362">
        <v>0</v>
      </c>
    </row>
    <row r="363" spans="1:6">
      <c r="A363" t="s">
        <v>1773</v>
      </c>
      <c r="B363">
        <v>127301</v>
      </c>
      <c r="C363">
        <v>0</v>
      </c>
      <c r="D363" t="s">
        <v>1774</v>
      </c>
      <c r="E363">
        <v>146301</v>
      </c>
      <c r="F363">
        <v>0</v>
      </c>
    </row>
    <row r="364" spans="1:6">
      <c r="A364" t="s">
        <v>1775</v>
      </c>
      <c r="B364">
        <v>127302</v>
      </c>
      <c r="C364">
        <v>0</v>
      </c>
      <c r="D364" t="s">
        <v>1776</v>
      </c>
      <c r="E364">
        <v>146302</v>
      </c>
      <c r="F364">
        <v>0</v>
      </c>
    </row>
    <row r="365" spans="1:6">
      <c r="A365" t="s">
        <v>1777</v>
      </c>
      <c r="B365">
        <v>127400</v>
      </c>
      <c r="C365">
        <v>0</v>
      </c>
      <c r="D365" t="s">
        <v>1752</v>
      </c>
      <c r="E365">
        <v>146311</v>
      </c>
      <c r="F365">
        <v>0</v>
      </c>
    </row>
    <row r="366" spans="1:6">
      <c r="A366" t="s">
        <v>1778</v>
      </c>
      <c r="B366">
        <v>127500</v>
      </c>
      <c r="C366">
        <v>0</v>
      </c>
      <c r="D366" t="s">
        <v>1779</v>
      </c>
      <c r="E366">
        <v>146400</v>
      </c>
      <c r="F366">
        <v>13672</v>
      </c>
    </row>
    <row r="367" spans="1:6">
      <c r="A367" t="s">
        <v>1780</v>
      </c>
      <c r="B367">
        <v>127501</v>
      </c>
      <c r="C367">
        <v>0</v>
      </c>
      <c r="D367" t="s">
        <v>1781</v>
      </c>
      <c r="E367">
        <v>146401</v>
      </c>
      <c r="F367">
        <v>0</v>
      </c>
    </row>
    <row r="368" spans="1:6">
      <c r="A368" t="s">
        <v>1782</v>
      </c>
      <c r="B368">
        <v>127502</v>
      </c>
      <c r="C368">
        <v>0</v>
      </c>
      <c r="D368" t="s">
        <v>1783</v>
      </c>
      <c r="E368">
        <v>146402</v>
      </c>
      <c r="F368">
        <v>0</v>
      </c>
    </row>
    <row r="369" spans="1:6">
      <c r="A369" t="s">
        <v>1784</v>
      </c>
      <c r="B369">
        <v>127503</v>
      </c>
      <c r="C369">
        <v>0</v>
      </c>
      <c r="D369" t="s">
        <v>1785</v>
      </c>
      <c r="E369">
        <v>146403</v>
      </c>
      <c r="F369">
        <v>0</v>
      </c>
    </row>
    <row r="370" spans="1:6">
      <c r="A370" t="s">
        <v>1786</v>
      </c>
      <c r="B370">
        <v>127900</v>
      </c>
      <c r="C370">
        <v>0</v>
      </c>
      <c r="D370" t="s">
        <v>1787</v>
      </c>
      <c r="E370">
        <v>146404</v>
      </c>
      <c r="F370">
        <v>0</v>
      </c>
    </row>
    <row r="371" spans="1:6">
      <c r="A371" t="s">
        <v>1788</v>
      </c>
      <c r="B371">
        <v>127700</v>
      </c>
      <c r="C371">
        <v>1983518</v>
      </c>
      <c r="D371" t="s">
        <v>1789</v>
      </c>
      <c r="E371">
        <v>146410</v>
      </c>
      <c r="F371">
        <v>0</v>
      </c>
    </row>
    <row r="372" spans="1:6">
      <c r="A372" t="s">
        <v>1790</v>
      </c>
      <c r="B372">
        <v>127800</v>
      </c>
      <c r="C372">
        <v>1983518</v>
      </c>
      <c r="D372" t="s">
        <v>1791</v>
      </c>
      <c r="E372">
        <v>146411</v>
      </c>
      <c r="F372">
        <v>314</v>
      </c>
    </row>
    <row r="373" spans="1:6">
      <c r="A373" t="s">
        <v>1792</v>
      </c>
      <c r="B373">
        <v>127801</v>
      </c>
      <c r="C373">
        <v>13607819</v>
      </c>
      <c r="D373" t="s">
        <v>1793</v>
      </c>
      <c r="E373">
        <v>146412</v>
      </c>
      <c r="F373">
        <v>0</v>
      </c>
    </row>
    <row r="374" spans="1:6">
      <c r="A374" t="s">
        <v>1794</v>
      </c>
      <c r="B374">
        <v>127831</v>
      </c>
      <c r="C374">
        <v>0</v>
      </c>
      <c r="D374" t="s">
        <v>1795</v>
      </c>
      <c r="E374">
        <v>146413</v>
      </c>
      <c r="F374">
        <v>0</v>
      </c>
    </row>
    <row r="375" spans="1:6">
      <c r="A375" t="s">
        <v>1796</v>
      </c>
      <c r="B375">
        <v>128100</v>
      </c>
      <c r="C375">
        <v>0</v>
      </c>
      <c r="D375" t="s">
        <v>1797</v>
      </c>
      <c r="E375">
        <v>146414</v>
      </c>
      <c r="F375">
        <v>314</v>
      </c>
    </row>
    <row r="376" spans="1:6">
      <c r="A376" t="s">
        <v>1798</v>
      </c>
      <c r="B376">
        <v>128300</v>
      </c>
      <c r="C376">
        <v>0</v>
      </c>
      <c r="D376" t="s">
        <v>1799</v>
      </c>
      <c r="E376">
        <v>146420</v>
      </c>
      <c r="F376">
        <v>0</v>
      </c>
    </row>
    <row r="377" spans="1:6">
      <c r="A377" t="s">
        <v>1800</v>
      </c>
      <c r="B377">
        <v>128400</v>
      </c>
      <c r="C377">
        <v>0</v>
      </c>
      <c r="D377" t="s">
        <v>1801</v>
      </c>
      <c r="E377">
        <v>146421</v>
      </c>
      <c r="F377">
        <v>0</v>
      </c>
    </row>
    <row r="378" spans="1:6">
      <c r="A378" t="s">
        <v>1802</v>
      </c>
      <c r="B378">
        <v>128401</v>
      </c>
      <c r="C378">
        <v>0</v>
      </c>
      <c r="D378" t="s">
        <v>1803</v>
      </c>
      <c r="E378">
        <v>146422</v>
      </c>
      <c r="F378">
        <v>0</v>
      </c>
    </row>
    <row r="379" spans="1:6">
      <c r="A379" t="s">
        <v>1804</v>
      </c>
      <c r="B379">
        <v>128402</v>
      </c>
      <c r="C379">
        <v>0</v>
      </c>
      <c r="D379" t="s">
        <v>1805</v>
      </c>
      <c r="E379">
        <v>146423</v>
      </c>
      <c r="F379">
        <v>0</v>
      </c>
    </row>
    <row r="380" spans="1:6">
      <c r="A380" t="s">
        <v>1806</v>
      </c>
      <c r="B380">
        <v>128403</v>
      </c>
      <c r="C380">
        <v>0</v>
      </c>
      <c r="D380" t="s">
        <v>1807</v>
      </c>
      <c r="E380">
        <v>146424</v>
      </c>
      <c r="F380">
        <v>0</v>
      </c>
    </row>
    <row r="381" spans="1:6">
      <c r="A381" t="s">
        <v>1808</v>
      </c>
      <c r="B381">
        <v>128404</v>
      </c>
      <c r="C381">
        <v>0</v>
      </c>
      <c r="D381" t="s">
        <v>1809</v>
      </c>
      <c r="E381">
        <v>146430</v>
      </c>
      <c r="F381">
        <v>0</v>
      </c>
    </row>
    <row r="382" spans="1:6">
      <c r="A382" t="s">
        <v>1810</v>
      </c>
      <c r="B382">
        <v>128405</v>
      </c>
      <c r="C382">
        <v>0</v>
      </c>
      <c r="D382" t="s">
        <v>1811</v>
      </c>
      <c r="E382">
        <v>146441</v>
      </c>
      <c r="F382">
        <v>0</v>
      </c>
    </row>
    <row r="383" spans="1:6">
      <c r="A383" t="s">
        <v>1812</v>
      </c>
      <c r="B383">
        <v>128406</v>
      </c>
      <c r="C383">
        <v>0</v>
      </c>
      <c r="D383" t="s">
        <v>1813</v>
      </c>
      <c r="E383">
        <v>146442</v>
      </c>
      <c r="F383">
        <v>0</v>
      </c>
    </row>
    <row r="384" spans="1:6">
      <c r="A384" t="s">
        <v>1814</v>
      </c>
      <c r="B384">
        <v>128407</v>
      </c>
      <c r="C384">
        <v>0</v>
      </c>
      <c r="D384" t="s">
        <v>1815</v>
      </c>
      <c r="E384">
        <v>146443</v>
      </c>
      <c r="F384">
        <v>0</v>
      </c>
    </row>
    <row r="385" spans="1:6">
      <c r="A385" t="s">
        <v>1816</v>
      </c>
      <c r="B385">
        <v>128408</v>
      </c>
      <c r="C385">
        <v>0</v>
      </c>
      <c r="D385" t="s">
        <v>1817</v>
      </c>
      <c r="E385">
        <v>146444</v>
      </c>
      <c r="F385">
        <v>0</v>
      </c>
    </row>
    <row r="386" spans="1:6">
      <c r="A386" t="s">
        <v>1818</v>
      </c>
      <c r="B386">
        <v>128421</v>
      </c>
      <c r="C386">
        <v>0</v>
      </c>
      <c r="D386" t="s">
        <v>1819</v>
      </c>
      <c r="E386">
        <v>146450</v>
      </c>
      <c r="F386">
        <v>0</v>
      </c>
    </row>
    <row r="387" spans="1:6">
      <c r="A387" t="s">
        <v>1820</v>
      </c>
      <c r="B387">
        <v>128500</v>
      </c>
      <c r="C387">
        <v>0</v>
      </c>
      <c r="D387" t="s">
        <v>1821</v>
      </c>
      <c r="E387">
        <v>146460</v>
      </c>
      <c r="F387">
        <v>0</v>
      </c>
    </row>
    <row r="388" spans="1:6">
      <c r="A388" t="s">
        <v>1822</v>
      </c>
      <c r="B388">
        <v>128600</v>
      </c>
      <c r="C388">
        <v>0</v>
      </c>
      <c r="D388" t="s">
        <v>1823</v>
      </c>
      <c r="E388">
        <v>146461</v>
      </c>
      <c r="F388">
        <v>0</v>
      </c>
    </row>
    <row r="389" spans="1:6">
      <c r="A389" t="s">
        <v>1824</v>
      </c>
      <c r="B389">
        <v>128700</v>
      </c>
      <c r="C389">
        <v>0</v>
      </c>
      <c r="D389" t="s">
        <v>1825</v>
      </c>
      <c r="E389">
        <v>146462</v>
      </c>
      <c r="F389">
        <v>0</v>
      </c>
    </row>
    <row r="390" spans="1:6">
      <c r="A390" t="s">
        <v>1826</v>
      </c>
      <c r="B390">
        <v>128710</v>
      </c>
      <c r="C390">
        <v>0</v>
      </c>
      <c r="D390" t="s">
        <v>1827</v>
      </c>
      <c r="E390">
        <v>146463</v>
      </c>
      <c r="F390">
        <v>0</v>
      </c>
    </row>
    <row r="391" spans="1:6">
      <c r="A391" t="s">
        <v>1828</v>
      </c>
      <c r="B391">
        <v>128711</v>
      </c>
      <c r="C391">
        <v>0</v>
      </c>
      <c r="D391" t="s">
        <v>1829</v>
      </c>
      <c r="E391">
        <v>146469</v>
      </c>
      <c r="F391">
        <v>0</v>
      </c>
    </row>
    <row r="392" spans="1:6">
      <c r="A392" t="s">
        <v>1830</v>
      </c>
      <c r="B392">
        <v>128712</v>
      </c>
      <c r="C392">
        <v>0</v>
      </c>
      <c r="D392" t="s">
        <v>1831</v>
      </c>
      <c r="E392">
        <v>146471</v>
      </c>
      <c r="F392">
        <v>13358</v>
      </c>
    </row>
    <row r="393" spans="1:6">
      <c r="A393" t="s">
        <v>1832</v>
      </c>
      <c r="B393">
        <v>128713</v>
      </c>
      <c r="C393">
        <v>0</v>
      </c>
      <c r="D393" t="s">
        <v>1833</v>
      </c>
      <c r="E393">
        <v>146472</v>
      </c>
      <c r="F393">
        <v>13357</v>
      </c>
    </row>
    <row r="394" spans="1:6">
      <c r="A394" t="s">
        <v>1834</v>
      </c>
      <c r="B394">
        <v>128714</v>
      </c>
      <c r="C394">
        <v>0</v>
      </c>
      <c r="D394" t="s">
        <v>1835</v>
      </c>
      <c r="E394">
        <v>146473</v>
      </c>
      <c r="F394">
        <v>1</v>
      </c>
    </row>
    <row r="395" spans="1:6">
      <c r="A395" t="s">
        <v>1836</v>
      </c>
      <c r="B395">
        <v>128715</v>
      </c>
      <c r="C395">
        <v>0</v>
      </c>
      <c r="D395" t="s">
        <v>1837</v>
      </c>
      <c r="E395">
        <v>146600</v>
      </c>
      <c r="F395">
        <v>0</v>
      </c>
    </row>
    <row r="396" spans="1:6">
      <c r="A396" t="s">
        <v>1838</v>
      </c>
      <c r="B396">
        <v>128716</v>
      </c>
      <c r="C396">
        <v>0</v>
      </c>
      <c r="D396" t="s">
        <v>1839</v>
      </c>
      <c r="E396">
        <v>146601</v>
      </c>
      <c r="F396">
        <v>0</v>
      </c>
    </row>
    <row r="397" spans="1:6">
      <c r="A397" t="s">
        <v>1840</v>
      </c>
      <c r="B397">
        <v>128900</v>
      </c>
      <c r="C397">
        <v>0</v>
      </c>
      <c r="D397" t="s">
        <v>1841</v>
      </c>
      <c r="E397">
        <v>146602</v>
      </c>
      <c r="F397">
        <v>0</v>
      </c>
    </row>
    <row r="398" spans="1:6">
      <c r="A398" t="s">
        <v>1842</v>
      </c>
      <c r="B398">
        <v>129000</v>
      </c>
      <c r="C398">
        <v>0</v>
      </c>
      <c r="D398" t="s">
        <v>1843</v>
      </c>
      <c r="E398">
        <v>146603</v>
      </c>
      <c r="F398">
        <v>0</v>
      </c>
    </row>
    <row r="399" spans="1:6">
      <c r="A399" t="s">
        <v>1844</v>
      </c>
      <c r="B399">
        <v>129100</v>
      </c>
      <c r="C399">
        <v>0</v>
      </c>
      <c r="D399" t="s">
        <v>1845</v>
      </c>
      <c r="E399">
        <v>146604</v>
      </c>
      <c r="F399">
        <v>0</v>
      </c>
    </row>
    <row r="400" spans="1:6">
      <c r="A400" t="s">
        <v>1846</v>
      </c>
      <c r="B400">
        <v>129200</v>
      </c>
      <c r="C400">
        <v>0</v>
      </c>
      <c r="D400" t="s">
        <v>1847</v>
      </c>
      <c r="E400">
        <v>146605</v>
      </c>
      <c r="F400">
        <v>0</v>
      </c>
    </row>
    <row r="401" spans="1:6">
      <c r="A401" t="s">
        <v>1848</v>
      </c>
      <c r="B401">
        <v>129300</v>
      </c>
      <c r="C401">
        <v>0</v>
      </c>
      <c r="D401" t="s">
        <v>1849</v>
      </c>
      <c r="E401">
        <v>146611</v>
      </c>
      <c r="F401">
        <v>0</v>
      </c>
    </row>
    <row r="402" spans="1:6">
      <c r="A402" t="s">
        <v>1850</v>
      </c>
      <c r="B402">
        <v>129400</v>
      </c>
      <c r="C402">
        <v>0</v>
      </c>
      <c r="D402" t="s">
        <v>1851</v>
      </c>
      <c r="E402">
        <v>146612</v>
      </c>
      <c r="F402">
        <v>0</v>
      </c>
    </row>
    <row r="403" spans="1:6">
      <c r="A403" t="s">
        <v>1852</v>
      </c>
      <c r="B403">
        <v>129600</v>
      </c>
      <c r="C403">
        <v>0</v>
      </c>
      <c r="D403" t="s">
        <v>1853</v>
      </c>
      <c r="E403">
        <v>146613</v>
      </c>
      <c r="F403">
        <v>0</v>
      </c>
    </row>
    <row r="404" spans="1:6">
      <c r="A404"/>
      <c r="B404"/>
      <c r="C404"/>
      <c r="D404" t="s">
        <v>1854</v>
      </c>
      <c r="E404">
        <v>146615</v>
      </c>
      <c r="F404">
        <v>0</v>
      </c>
    </row>
    <row r="405" spans="1:6">
      <c r="A405"/>
      <c r="B405"/>
      <c r="C405"/>
      <c r="D405" t="s">
        <v>1855</v>
      </c>
      <c r="E405">
        <v>146621</v>
      </c>
      <c r="F405">
        <v>0</v>
      </c>
    </row>
    <row r="406" spans="1:6">
      <c r="A406"/>
      <c r="B406"/>
      <c r="C406"/>
      <c r="D406" t="s">
        <v>1856</v>
      </c>
      <c r="E406">
        <v>146700</v>
      </c>
      <c r="F406">
        <v>0</v>
      </c>
    </row>
    <row r="407" spans="1:6">
      <c r="A407"/>
      <c r="B407"/>
      <c r="C407"/>
      <c r="D407" t="s">
        <v>1857</v>
      </c>
      <c r="E407">
        <v>146711</v>
      </c>
      <c r="F407">
        <v>0</v>
      </c>
    </row>
    <row r="408" spans="1:6">
      <c r="A408"/>
      <c r="B408"/>
      <c r="C408"/>
      <c r="D408" t="s">
        <v>1759</v>
      </c>
      <c r="E408">
        <v>146721</v>
      </c>
      <c r="F408">
        <v>0</v>
      </c>
    </row>
    <row r="409" spans="1:6">
      <c r="A409"/>
      <c r="B409"/>
      <c r="C409"/>
      <c r="D409" t="s">
        <v>1763</v>
      </c>
      <c r="E409">
        <v>146731</v>
      </c>
      <c r="F409">
        <v>0</v>
      </c>
    </row>
    <row r="410" spans="1:6">
      <c r="A410"/>
      <c r="B410"/>
      <c r="C410"/>
      <c r="D410" t="s">
        <v>1858</v>
      </c>
      <c r="E410">
        <v>146900</v>
      </c>
      <c r="F410">
        <v>0</v>
      </c>
    </row>
    <row r="411" spans="1:6">
      <c r="A411"/>
      <c r="B411"/>
      <c r="C411"/>
      <c r="D411" t="s">
        <v>1756</v>
      </c>
      <c r="E411">
        <v>147000</v>
      </c>
      <c r="F411">
        <v>0</v>
      </c>
    </row>
    <row r="412" spans="1:6">
      <c r="A412"/>
      <c r="B412"/>
      <c r="C412"/>
      <c r="D412" t="s">
        <v>1758</v>
      </c>
      <c r="E412">
        <v>147100</v>
      </c>
      <c r="F412">
        <v>0</v>
      </c>
    </row>
    <row r="413" spans="1:6">
      <c r="A413"/>
      <c r="B413"/>
      <c r="C413"/>
      <c r="D413" t="s">
        <v>1760</v>
      </c>
      <c r="E413">
        <v>147200</v>
      </c>
      <c r="F413">
        <v>0</v>
      </c>
    </row>
    <row r="414" spans="1:6">
      <c r="A414"/>
      <c r="B414"/>
      <c r="C414"/>
      <c r="D414" t="s">
        <v>1762</v>
      </c>
      <c r="E414">
        <v>147201</v>
      </c>
      <c r="F414">
        <v>0</v>
      </c>
    </row>
    <row r="415" spans="1:6">
      <c r="A415"/>
      <c r="B415"/>
      <c r="C415"/>
      <c r="D415" t="s">
        <v>1764</v>
      </c>
      <c r="E415">
        <v>147202</v>
      </c>
      <c r="F415">
        <v>0</v>
      </c>
    </row>
    <row r="416" spans="1:6">
      <c r="A416"/>
      <c r="B416"/>
      <c r="C416"/>
      <c r="D416" t="s">
        <v>1766</v>
      </c>
      <c r="E416">
        <v>147203</v>
      </c>
      <c r="F416">
        <v>0</v>
      </c>
    </row>
    <row r="417" spans="1:6">
      <c r="A417"/>
      <c r="B417"/>
      <c r="C417"/>
      <c r="D417" t="s">
        <v>1768</v>
      </c>
      <c r="E417">
        <v>147204</v>
      </c>
      <c r="F417">
        <v>0</v>
      </c>
    </row>
    <row r="418" spans="1:6">
      <c r="A418"/>
      <c r="B418"/>
      <c r="C418"/>
      <c r="D418" t="s">
        <v>1770</v>
      </c>
      <c r="E418">
        <v>147231</v>
      </c>
      <c r="F418">
        <v>0</v>
      </c>
    </row>
    <row r="419" spans="1:6">
      <c r="A419"/>
      <c r="B419"/>
      <c r="C419"/>
      <c r="D419" t="s">
        <v>1772</v>
      </c>
      <c r="E419">
        <v>147300</v>
      </c>
      <c r="F419">
        <v>0</v>
      </c>
    </row>
    <row r="420" spans="1:6">
      <c r="A420"/>
      <c r="B420"/>
      <c r="C420"/>
      <c r="D420" t="s">
        <v>1773</v>
      </c>
      <c r="E420">
        <v>147301</v>
      </c>
      <c r="F420">
        <v>0</v>
      </c>
    </row>
    <row r="421" spans="1:6">
      <c r="A421"/>
      <c r="B421"/>
      <c r="C421"/>
      <c r="D421" t="s">
        <v>1775</v>
      </c>
      <c r="E421">
        <v>147302</v>
      </c>
      <c r="F421">
        <v>0</v>
      </c>
    </row>
    <row r="422" spans="1:6">
      <c r="A422"/>
      <c r="B422"/>
      <c r="C422"/>
      <c r="D422" t="s">
        <v>1859</v>
      </c>
      <c r="E422">
        <v>147400</v>
      </c>
      <c r="F422">
        <v>0</v>
      </c>
    </row>
    <row r="423" spans="1:6">
      <c r="A423"/>
      <c r="B423"/>
      <c r="C423"/>
      <c r="D423" t="s">
        <v>1778</v>
      </c>
      <c r="E423">
        <v>147600</v>
      </c>
      <c r="F423">
        <v>0</v>
      </c>
    </row>
    <row r="424" spans="1:6">
      <c r="A424"/>
      <c r="B424"/>
      <c r="C424"/>
      <c r="D424" t="s">
        <v>1780</v>
      </c>
      <c r="E424">
        <v>147601</v>
      </c>
      <c r="F424">
        <v>0</v>
      </c>
    </row>
    <row r="425" spans="1:6">
      <c r="A425"/>
      <c r="B425"/>
      <c r="C425"/>
      <c r="D425" t="s">
        <v>1782</v>
      </c>
      <c r="E425">
        <v>147602</v>
      </c>
      <c r="F425">
        <v>0</v>
      </c>
    </row>
    <row r="426" spans="1:6">
      <c r="A426"/>
      <c r="B426"/>
      <c r="C426"/>
      <c r="D426" t="s">
        <v>1784</v>
      </c>
      <c r="E426">
        <v>147603</v>
      </c>
      <c r="F426">
        <v>0</v>
      </c>
    </row>
    <row r="427" spans="1:6">
      <c r="A427"/>
      <c r="B427"/>
      <c r="C427"/>
      <c r="D427" t="s">
        <v>1860</v>
      </c>
      <c r="E427">
        <v>147900</v>
      </c>
      <c r="F427">
        <v>0</v>
      </c>
    </row>
    <row r="428" spans="1:6">
      <c r="A428"/>
      <c r="B428"/>
      <c r="C428"/>
      <c r="D428" t="s">
        <v>1824</v>
      </c>
      <c r="E428">
        <v>147500</v>
      </c>
      <c r="F428">
        <v>0</v>
      </c>
    </row>
    <row r="429" spans="1:6">
      <c r="A429"/>
      <c r="B429"/>
      <c r="C429"/>
      <c r="D429" t="s">
        <v>1861</v>
      </c>
      <c r="E429">
        <v>147510</v>
      </c>
      <c r="F429">
        <v>0</v>
      </c>
    </row>
    <row r="430" spans="1:6">
      <c r="A430"/>
      <c r="B430"/>
      <c r="C430"/>
      <c r="D430" t="s">
        <v>1828</v>
      </c>
      <c r="E430">
        <v>147511</v>
      </c>
      <c r="F430">
        <v>0</v>
      </c>
    </row>
    <row r="431" spans="1:6">
      <c r="A431"/>
      <c r="B431"/>
      <c r="C431"/>
      <c r="D431" t="s">
        <v>1830</v>
      </c>
      <c r="E431">
        <v>147512</v>
      </c>
      <c r="F431">
        <v>0</v>
      </c>
    </row>
    <row r="432" spans="1:6">
      <c r="A432"/>
      <c r="B432"/>
      <c r="C432"/>
      <c r="D432" t="s">
        <v>1832</v>
      </c>
      <c r="E432">
        <v>147513</v>
      </c>
      <c r="F432">
        <v>0</v>
      </c>
    </row>
    <row r="433" spans="1:6">
      <c r="A433"/>
      <c r="B433"/>
      <c r="C433"/>
      <c r="D433" t="s">
        <v>1834</v>
      </c>
      <c r="E433">
        <v>147514</v>
      </c>
      <c r="F433">
        <v>0</v>
      </c>
    </row>
    <row r="434" spans="1:6">
      <c r="A434"/>
      <c r="B434"/>
      <c r="C434"/>
      <c r="D434" t="s">
        <v>1836</v>
      </c>
      <c r="E434">
        <v>147515</v>
      </c>
      <c r="F434">
        <v>0</v>
      </c>
    </row>
    <row r="435" spans="1:6">
      <c r="A435"/>
      <c r="B435"/>
      <c r="C435"/>
      <c r="D435" t="s">
        <v>1838</v>
      </c>
      <c r="E435">
        <v>147516</v>
      </c>
      <c r="F435">
        <v>0</v>
      </c>
    </row>
    <row r="436" spans="1:6">
      <c r="A436"/>
      <c r="B436"/>
      <c r="C436"/>
      <c r="D436" t="s">
        <v>1788</v>
      </c>
      <c r="E436">
        <v>147700</v>
      </c>
      <c r="F436">
        <v>0</v>
      </c>
    </row>
    <row r="437" spans="1:6">
      <c r="A437"/>
      <c r="B437"/>
      <c r="C437"/>
      <c r="D437" t="s">
        <v>1790</v>
      </c>
      <c r="E437">
        <v>147800</v>
      </c>
      <c r="F437">
        <v>0</v>
      </c>
    </row>
    <row r="438" spans="1:6">
      <c r="A438"/>
      <c r="B438"/>
      <c r="C438"/>
      <c r="D438" t="s">
        <v>1792</v>
      </c>
      <c r="E438">
        <v>147801</v>
      </c>
      <c r="F438">
        <v>0</v>
      </c>
    </row>
    <row r="439" spans="1:6">
      <c r="A439"/>
      <c r="B439"/>
      <c r="C439"/>
      <c r="D439" t="s">
        <v>1794</v>
      </c>
      <c r="E439">
        <v>147831</v>
      </c>
      <c r="F439">
        <v>11624301</v>
      </c>
    </row>
    <row r="440" spans="1:6">
      <c r="A440"/>
      <c r="B440"/>
      <c r="C440"/>
      <c r="D440" t="s">
        <v>1796</v>
      </c>
      <c r="E440">
        <v>148100</v>
      </c>
      <c r="F440">
        <v>4148130</v>
      </c>
    </row>
    <row r="441" spans="1:6">
      <c r="A441"/>
      <c r="B441"/>
      <c r="C441"/>
      <c r="D441" t="s">
        <v>1862</v>
      </c>
      <c r="E441">
        <v>148200</v>
      </c>
      <c r="F441">
        <v>4148130</v>
      </c>
    </row>
    <row r="442" spans="1:6">
      <c r="A442"/>
      <c r="B442"/>
      <c r="C442"/>
      <c r="D442" t="s">
        <v>1863</v>
      </c>
      <c r="E442">
        <v>148201</v>
      </c>
      <c r="F442">
        <v>861011</v>
      </c>
    </row>
    <row r="443" spans="1:6">
      <c r="A443"/>
      <c r="B443"/>
      <c r="C443"/>
      <c r="D443" t="s">
        <v>1864</v>
      </c>
      <c r="E443">
        <v>148202</v>
      </c>
      <c r="F443">
        <v>3287120</v>
      </c>
    </row>
    <row r="444" spans="1:6">
      <c r="A444"/>
      <c r="B444"/>
      <c r="C444"/>
      <c r="D444" t="s">
        <v>1798</v>
      </c>
      <c r="E444">
        <v>148300</v>
      </c>
      <c r="F444">
        <v>0</v>
      </c>
    </row>
    <row r="445" spans="1:6">
      <c r="A445"/>
      <c r="B445"/>
      <c r="C445"/>
      <c r="D445" t="s">
        <v>1865</v>
      </c>
      <c r="E445">
        <v>148400</v>
      </c>
      <c r="F445">
        <v>0</v>
      </c>
    </row>
    <row r="446" spans="1:6">
      <c r="A446"/>
      <c r="B446"/>
      <c r="C446"/>
      <c r="D446" t="s">
        <v>1802</v>
      </c>
      <c r="E446">
        <v>148401</v>
      </c>
      <c r="F446">
        <v>0</v>
      </c>
    </row>
    <row r="447" spans="1:6">
      <c r="A447"/>
      <c r="B447"/>
      <c r="C447"/>
      <c r="D447" t="s">
        <v>1804</v>
      </c>
      <c r="E447">
        <v>148402</v>
      </c>
      <c r="F447">
        <v>0</v>
      </c>
    </row>
    <row r="448" spans="1:6">
      <c r="A448"/>
      <c r="B448"/>
      <c r="C448"/>
      <c r="D448" t="s">
        <v>1808</v>
      </c>
      <c r="E448">
        <v>148403</v>
      </c>
      <c r="F448">
        <v>0</v>
      </c>
    </row>
    <row r="449" spans="1:6">
      <c r="A449"/>
      <c r="B449"/>
      <c r="C449"/>
      <c r="D449" t="s">
        <v>1810</v>
      </c>
      <c r="E449">
        <v>148404</v>
      </c>
      <c r="F449">
        <v>0</v>
      </c>
    </row>
    <row r="450" spans="1:6">
      <c r="A450"/>
      <c r="B450"/>
      <c r="C450"/>
      <c r="D450" t="s">
        <v>1812</v>
      </c>
      <c r="E450">
        <v>148405</v>
      </c>
      <c r="F450">
        <v>0</v>
      </c>
    </row>
    <row r="451" spans="1:6">
      <c r="A451"/>
      <c r="B451"/>
      <c r="C451"/>
      <c r="D451" t="s">
        <v>1814</v>
      </c>
      <c r="E451">
        <v>148406</v>
      </c>
      <c r="F451">
        <v>0</v>
      </c>
    </row>
    <row r="452" spans="1:6">
      <c r="A452"/>
      <c r="B452"/>
      <c r="C452"/>
      <c r="D452" t="s">
        <v>1866</v>
      </c>
      <c r="E452">
        <v>148407</v>
      </c>
      <c r="F452">
        <v>0</v>
      </c>
    </row>
    <row r="453" spans="1:6">
      <c r="A453"/>
      <c r="B453"/>
      <c r="C453"/>
      <c r="D453" t="s">
        <v>1867</v>
      </c>
      <c r="E453">
        <v>148421</v>
      </c>
      <c r="F453">
        <v>0</v>
      </c>
    </row>
    <row r="454" spans="1:6">
      <c r="A454"/>
      <c r="B454"/>
      <c r="C454"/>
      <c r="D454" t="s">
        <v>1820</v>
      </c>
      <c r="E454">
        <v>148500</v>
      </c>
      <c r="F454">
        <v>0</v>
      </c>
    </row>
    <row r="455" spans="1:6">
      <c r="A455"/>
      <c r="B455"/>
      <c r="C455"/>
      <c r="D455" t="s">
        <v>1868</v>
      </c>
      <c r="E455">
        <v>148600</v>
      </c>
      <c r="F455">
        <v>0</v>
      </c>
    </row>
    <row r="456" spans="1:6">
      <c r="A456"/>
      <c r="B456"/>
      <c r="C456"/>
      <c r="D456" t="s">
        <v>1840</v>
      </c>
      <c r="E456">
        <v>148900</v>
      </c>
      <c r="F456">
        <v>0</v>
      </c>
    </row>
    <row r="457" spans="1:6">
      <c r="A457"/>
      <c r="B457"/>
      <c r="C457"/>
      <c r="D457" t="s">
        <v>1842</v>
      </c>
      <c r="E457">
        <v>149000</v>
      </c>
      <c r="F457">
        <v>0</v>
      </c>
    </row>
    <row r="458" spans="1:6">
      <c r="A458"/>
      <c r="B458"/>
      <c r="C458"/>
      <c r="D458" t="s">
        <v>1869</v>
      </c>
      <c r="E458">
        <v>149100</v>
      </c>
      <c r="F458">
        <v>0</v>
      </c>
    </row>
    <row r="459" spans="1:6">
      <c r="A459"/>
      <c r="B459"/>
      <c r="C459"/>
      <c r="D459" t="s">
        <v>1870</v>
      </c>
      <c r="E459">
        <v>149200</v>
      </c>
      <c r="F459">
        <v>0</v>
      </c>
    </row>
    <row r="460" spans="1:6">
      <c r="A460"/>
      <c r="B460"/>
      <c r="C460"/>
      <c r="D460" t="s">
        <v>1871</v>
      </c>
      <c r="E460">
        <v>149201</v>
      </c>
      <c r="F460">
        <v>0</v>
      </c>
    </row>
    <row r="461" spans="1:6">
      <c r="A461"/>
      <c r="B461"/>
      <c r="C461"/>
      <c r="D461" t="s">
        <v>1872</v>
      </c>
      <c r="E461">
        <v>149202</v>
      </c>
      <c r="F461">
        <v>0</v>
      </c>
    </row>
    <row r="462" spans="1:6">
      <c r="A462"/>
      <c r="B462"/>
      <c r="C462"/>
      <c r="D462" t="s">
        <v>1873</v>
      </c>
      <c r="E462">
        <v>149203</v>
      </c>
      <c r="F462">
        <v>0</v>
      </c>
    </row>
    <row r="463" spans="1:6">
      <c r="A463"/>
      <c r="B463"/>
      <c r="C463"/>
      <c r="D463" t="s">
        <v>1874</v>
      </c>
      <c r="E463">
        <v>149221</v>
      </c>
      <c r="F463">
        <v>0</v>
      </c>
    </row>
    <row r="464" spans="1:6">
      <c r="A464"/>
      <c r="B464"/>
      <c r="C464"/>
      <c r="D464" t="s">
        <v>1875</v>
      </c>
      <c r="E464">
        <v>149300</v>
      </c>
      <c r="F464">
        <v>0</v>
      </c>
    </row>
    <row r="465" spans="1:6">
      <c r="A465"/>
      <c r="B465"/>
      <c r="C465"/>
      <c r="D465" t="s">
        <v>1848</v>
      </c>
      <c r="E465">
        <v>149400</v>
      </c>
      <c r="F465">
        <v>0</v>
      </c>
    </row>
    <row r="466" spans="1:6">
      <c r="A466"/>
      <c r="B466"/>
      <c r="C466"/>
      <c r="D466" t="s">
        <v>1876</v>
      </c>
      <c r="E466">
        <v>148800</v>
      </c>
      <c r="F466">
        <v>0</v>
      </c>
    </row>
    <row r="467" spans="1:6">
      <c r="A467"/>
      <c r="B467"/>
      <c r="C467"/>
      <c r="D467" t="s">
        <v>1877</v>
      </c>
      <c r="E467">
        <v>149600</v>
      </c>
      <c r="F467">
        <v>0</v>
      </c>
    </row>
    <row r="468" spans="1:6">
      <c r="A468"/>
      <c r="B468"/>
      <c r="C468"/>
      <c r="D468" t="s">
        <v>1878</v>
      </c>
      <c r="E468">
        <v>149800</v>
      </c>
      <c r="F468">
        <v>0</v>
      </c>
    </row>
    <row r="469" spans="1:6">
      <c r="A469" t="s">
        <v>1879</v>
      </c>
      <c r="B469">
        <v>129500</v>
      </c>
      <c r="C469">
        <v>196082493</v>
      </c>
      <c r="D469" t="s">
        <v>1880</v>
      </c>
      <c r="E469">
        <v>149500</v>
      </c>
      <c r="F469">
        <v>194664224</v>
      </c>
    </row>
    <row r="470" spans="1:6">
      <c r="A470" t="s">
        <v>1881</v>
      </c>
      <c r="B470">
        <v>129700</v>
      </c>
      <c r="C470">
        <v>4857374</v>
      </c>
      <c r="D470" t="s">
        <v>1882</v>
      </c>
      <c r="E470">
        <v>149700</v>
      </c>
      <c r="F470">
        <v>6275642</v>
      </c>
    </row>
    <row r="471" spans="1:6">
      <c r="A471" t="s">
        <v>1883</v>
      </c>
      <c r="B471">
        <v>129900</v>
      </c>
      <c r="C471">
        <v>200939867</v>
      </c>
      <c r="D471" t="s">
        <v>1883</v>
      </c>
      <c r="E471">
        <v>149900</v>
      </c>
      <c r="F471">
        <v>200939866</v>
      </c>
    </row>
    <row r="472" spans="1:6">
      <c r="A472" t="s">
        <v>1884</v>
      </c>
      <c r="B472">
        <v>199100</v>
      </c>
      <c r="C472">
        <v>0</v>
      </c>
      <c r="D472"/>
      <c r="E472"/>
      <c r="F472"/>
    </row>
    <row r="473" spans="1:6">
      <c r="A473" t="s">
        <v>1885</v>
      </c>
      <c r="B473">
        <v>199200</v>
      </c>
      <c r="C473">
        <v>0</v>
      </c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83203125" style="32" customWidth="1"/>
    <col min="2" max="2" width="8" style="32" customWidth="1"/>
    <col min="3" max="4" width="26.6640625" style="32" customWidth="1"/>
    <col min="5" max="5" width="8" style="32" customWidth="1"/>
    <col min="6" max="6" width="26.83203125" style="32" customWidth="1"/>
    <col min="7" max="16384" width="13.33203125" style="32"/>
  </cols>
  <sheetData>
    <row r="1" spans="1:15" ht="28.5" customHeight="1">
      <c r="B1" s="1008" t="s">
        <v>122</v>
      </c>
      <c r="C1" s="1008"/>
      <c r="D1" s="1008"/>
      <c r="E1" s="1008"/>
      <c r="N1" s="32" t="s">
        <v>451</v>
      </c>
      <c r="O1" s="32" t="s">
        <v>452</v>
      </c>
    </row>
    <row r="3" spans="1:15" ht="20.100000000000001" customHeight="1">
      <c r="A3" s="1005" t="s">
        <v>453</v>
      </c>
      <c r="B3" s="1006"/>
      <c r="C3" s="1006"/>
      <c r="D3" s="1006" t="s">
        <v>454</v>
      </c>
      <c r="E3" s="1006"/>
      <c r="F3" s="1007"/>
    </row>
    <row r="4" spans="1:15" ht="20.100000000000001" customHeight="1">
      <c r="A4" s="37" t="s">
        <v>455</v>
      </c>
      <c r="B4" s="38" t="s">
        <v>456</v>
      </c>
      <c r="C4" s="38" t="s">
        <v>457</v>
      </c>
      <c r="D4" s="38" t="s">
        <v>455</v>
      </c>
      <c r="E4" s="38" t="s">
        <v>456</v>
      </c>
      <c r="F4" s="39" t="s">
        <v>457</v>
      </c>
    </row>
    <row r="5" spans="1:15">
      <c r="A5" t="s">
        <v>1886</v>
      </c>
      <c r="B5">
        <v>204200</v>
      </c>
      <c r="C5">
        <v>0</v>
      </c>
      <c r="D5" t="s">
        <v>1887</v>
      </c>
      <c r="E5">
        <v>202005</v>
      </c>
      <c r="F5">
        <v>0</v>
      </c>
    </row>
    <row r="6" spans="1:15">
      <c r="A6" t="s">
        <v>1888</v>
      </c>
      <c r="B6">
        <v>204700</v>
      </c>
      <c r="C6">
        <v>0</v>
      </c>
      <c r="D6" t="s">
        <v>1889</v>
      </c>
      <c r="E6">
        <v>204900</v>
      </c>
      <c r="F6">
        <v>0</v>
      </c>
    </row>
    <row r="7" spans="1:15">
      <c r="A7" t="s">
        <v>1890</v>
      </c>
      <c r="B7">
        <v>204708</v>
      </c>
      <c r="C7">
        <v>0</v>
      </c>
      <c r="D7" t="s">
        <v>1891</v>
      </c>
      <c r="E7">
        <v>230000</v>
      </c>
      <c r="F7">
        <v>12316931</v>
      </c>
    </row>
    <row r="8" spans="1:15">
      <c r="A8" t="s">
        <v>1892</v>
      </c>
      <c r="B8">
        <v>204800</v>
      </c>
      <c r="C8">
        <v>0</v>
      </c>
      <c r="D8" t="s">
        <v>1893</v>
      </c>
      <c r="E8">
        <v>231000</v>
      </c>
      <c r="F8">
        <v>382292</v>
      </c>
    </row>
    <row r="9" spans="1:15">
      <c r="A9" t="s">
        <v>1894</v>
      </c>
      <c r="B9">
        <v>210000</v>
      </c>
      <c r="C9">
        <v>14316444</v>
      </c>
      <c r="D9" t="s">
        <v>1895</v>
      </c>
      <c r="E9">
        <v>231001</v>
      </c>
      <c r="F9">
        <v>0</v>
      </c>
    </row>
    <row r="10" spans="1:15">
      <c r="A10" t="s">
        <v>1896</v>
      </c>
      <c r="B10">
        <v>210100</v>
      </c>
      <c r="C10">
        <v>12992372</v>
      </c>
      <c r="D10" t="s">
        <v>1897</v>
      </c>
      <c r="E10">
        <v>231002</v>
      </c>
      <c r="F10">
        <v>0</v>
      </c>
    </row>
    <row r="11" spans="1:15">
      <c r="A11" t="s">
        <v>1077</v>
      </c>
      <c r="B11">
        <v>210200</v>
      </c>
      <c r="C11">
        <v>0</v>
      </c>
      <c r="D11" t="s">
        <v>1898</v>
      </c>
      <c r="E11">
        <v>231003</v>
      </c>
      <c r="F11">
        <v>0</v>
      </c>
    </row>
    <row r="12" spans="1:15">
      <c r="A12" t="s">
        <v>1079</v>
      </c>
      <c r="B12">
        <v>210300</v>
      </c>
      <c r="C12">
        <v>0</v>
      </c>
      <c r="D12" t="s">
        <v>1899</v>
      </c>
      <c r="E12">
        <v>231004</v>
      </c>
      <c r="F12">
        <v>0</v>
      </c>
    </row>
    <row r="13" spans="1:15">
      <c r="A13" t="s">
        <v>1081</v>
      </c>
      <c r="B13">
        <v>210400</v>
      </c>
      <c r="C13">
        <v>0</v>
      </c>
      <c r="D13" t="s">
        <v>1900</v>
      </c>
      <c r="E13">
        <v>231005</v>
      </c>
      <c r="F13">
        <v>0</v>
      </c>
    </row>
    <row r="14" spans="1:15">
      <c r="A14" t="s">
        <v>1901</v>
      </c>
      <c r="B14">
        <v>210500</v>
      </c>
      <c r="C14">
        <v>0</v>
      </c>
      <c r="D14" t="s">
        <v>1902</v>
      </c>
      <c r="E14">
        <v>231006</v>
      </c>
      <c r="F14">
        <v>0</v>
      </c>
    </row>
    <row r="15" spans="1:15">
      <c r="A15" t="s">
        <v>1903</v>
      </c>
      <c r="B15">
        <v>210501</v>
      </c>
      <c r="C15">
        <v>0</v>
      </c>
      <c r="D15" t="s">
        <v>1904</v>
      </c>
      <c r="E15">
        <v>231007</v>
      </c>
      <c r="F15">
        <v>0</v>
      </c>
    </row>
    <row r="16" spans="1:15">
      <c r="A16" t="s">
        <v>1905</v>
      </c>
      <c r="B16">
        <v>210502</v>
      </c>
      <c r="C16">
        <v>0</v>
      </c>
      <c r="D16" t="s">
        <v>1906</v>
      </c>
      <c r="E16">
        <v>231008</v>
      </c>
      <c r="F16">
        <v>0</v>
      </c>
    </row>
    <row r="17" spans="1:6">
      <c r="A17" t="s">
        <v>1907</v>
      </c>
      <c r="B17">
        <v>210503</v>
      </c>
      <c r="C17">
        <v>0</v>
      </c>
      <c r="D17" t="s">
        <v>1908</v>
      </c>
      <c r="E17">
        <v>231010</v>
      </c>
      <c r="F17">
        <v>0</v>
      </c>
    </row>
    <row r="18" spans="1:6">
      <c r="A18" t="s">
        <v>1167</v>
      </c>
      <c r="B18">
        <v>210511</v>
      </c>
      <c r="C18">
        <v>0</v>
      </c>
      <c r="D18" t="s">
        <v>1909</v>
      </c>
      <c r="E18">
        <v>231011</v>
      </c>
      <c r="F18">
        <v>0</v>
      </c>
    </row>
    <row r="19" spans="1:6">
      <c r="A19" t="s">
        <v>1204</v>
      </c>
      <c r="B19">
        <v>210600</v>
      </c>
      <c r="C19">
        <v>0</v>
      </c>
      <c r="D19" t="s">
        <v>1910</v>
      </c>
      <c r="E19">
        <v>231012</v>
      </c>
      <c r="F19">
        <v>0</v>
      </c>
    </row>
    <row r="20" spans="1:6">
      <c r="A20" t="s">
        <v>1206</v>
      </c>
      <c r="B20">
        <v>210601</v>
      </c>
      <c r="C20">
        <v>0</v>
      </c>
      <c r="D20" t="s">
        <v>1911</v>
      </c>
      <c r="E20">
        <v>231013</v>
      </c>
      <c r="F20">
        <v>0</v>
      </c>
    </row>
    <row r="21" spans="1:6">
      <c r="A21" t="s">
        <v>1912</v>
      </c>
      <c r="B21">
        <v>210602</v>
      </c>
      <c r="C21">
        <v>0</v>
      </c>
      <c r="D21" t="s">
        <v>1913</v>
      </c>
      <c r="E21">
        <v>231014</v>
      </c>
      <c r="F21">
        <v>0</v>
      </c>
    </row>
    <row r="22" spans="1:6">
      <c r="A22" t="s">
        <v>1222</v>
      </c>
      <c r="B22">
        <v>210611</v>
      </c>
      <c r="C22">
        <v>0</v>
      </c>
      <c r="D22" t="s">
        <v>1914</v>
      </c>
      <c r="E22">
        <v>231015</v>
      </c>
      <c r="F22">
        <v>0</v>
      </c>
    </row>
    <row r="23" spans="1:6">
      <c r="A23" t="s">
        <v>1915</v>
      </c>
      <c r="B23">
        <v>210700</v>
      </c>
      <c r="C23">
        <v>6506476</v>
      </c>
      <c r="D23" t="s">
        <v>1916</v>
      </c>
      <c r="E23">
        <v>231016</v>
      </c>
      <c r="F23">
        <v>0</v>
      </c>
    </row>
    <row r="24" spans="1:6">
      <c r="A24" t="s">
        <v>1895</v>
      </c>
      <c r="B24">
        <v>210701</v>
      </c>
      <c r="C24">
        <v>0</v>
      </c>
      <c r="D24" t="s">
        <v>1917</v>
      </c>
      <c r="E24">
        <v>231017</v>
      </c>
      <c r="F24">
        <v>0</v>
      </c>
    </row>
    <row r="25" spans="1:6">
      <c r="A25" t="s">
        <v>1897</v>
      </c>
      <c r="B25">
        <v>210702</v>
      </c>
      <c r="C25">
        <v>0</v>
      </c>
      <c r="D25" t="s">
        <v>1918</v>
      </c>
      <c r="E25">
        <v>231018</v>
      </c>
      <c r="F25">
        <v>0</v>
      </c>
    </row>
    <row r="26" spans="1:6">
      <c r="A26" t="s">
        <v>1898</v>
      </c>
      <c r="B26">
        <v>210703</v>
      </c>
      <c r="C26">
        <v>0</v>
      </c>
      <c r="D26" t="s">
        <v>1919</v>
      </c>
      <c r="E26">
        <v>231021</v>
      </c>
      <c r="F26">
        <v>0</v>
      </c>
    </row>
    <row r="27" spans="1:6">
      <c r="A27" t="s">
        <v>1899</v>
      </c>
      <c r="B27">
        <v>210704</v>
      </c>
      <c r="C27">
        <v>0</v>
      </c>
      <c r="D27" t="s">
        <v>1920</v>
      </c>
      <c r="E27">
        <v>231022</v>
      </c>
      <c r="F27">
        <v>138159</v>
      </c>
    </row>
    <row r="28" spans="1:6">
      <c r="A28" t="s">
        <v>1908</v>
      </c>
      <c r="B28">
        <v>210705</v>
      </c>
      <c r="C28">
        <v>4022491</v>
      </c>
      <c r="D28" t="s">
        <v>1890</v>
      </c>
      <c r="E28">
        <v>231023</v>
      </c>
      <c r="F28">
        <v>30237</v>
      </c>
    </row>
    <row r="29" spans="1:6">
      <c r="A29" t="s">
        <v>1909</v>
      </c>
      <c r="B29">
        <v>210706</v>
      </c>
      <c r="C29">
        <v>0</v>
      </c>
      <c r="D29" t="s">
        <v>1921</v>
      </c>
      <c r="E29">
        <v>231027</v>
      </c>
      <c r="F29">
        <v>0</v>
      </c>
    </row>
    <row r="30" spans="1:6">
      <c r="A30" t="s">
        <v>1920</v>
      </c>
      <c r="B30">
        <v>210707</v>
      </c>
      <c r="C30">
        <v>865600</v>
      </c>
      <c r="D30" t="s">
        <v>1922</v>
      </c>
      <c r="E30">
        <v>231028</v>
      </c>
      <c r="F30">
        <v>0</v>
      </c>
    </row>
    <row r="31" spans="1:6">
      <c r="A31" t="s">
        <v>1890</v>
      </c>
      <c r="B31">
        <v>210708</v>
      </c>
      <c r="C31">
        <v>495702</v>
      </c>
      <c r="D31" t="s">
        <v>1923</v>
      </c>
      <c r="E31">
        <v>231029</v>
      </c>
      <c r="F31">
        <v>30237</v>
      </c>
    </row>
    <row r="32" spans="1:6">
      <c r="A32" t="s">
        <v>1924</v>
      </c>
      <c r="B32">
        <v>210709</v>
      </c>
      <c r="C32">
        <v>1061315</v>
      </c>
      <c r="D32" t="s">
        <v>1924</v>
      </c>
      <c r="E32">
        <v>231024</v>
      </c>
      <c r="F32">
        <v>192847</v>
      </c>
    </row>
    <row r="33" spans="1:6">
      <c r="A33" t="s">
        <v>1925</v>
      </c>
      <c r="B33">
        <v>210710</v>
      </c>
      <c r="C33">
        <v>0</v>
      </c>
      <c r="D33" t="s">
        <v>1926</v>
      </c>
      <c r="E33">
        <v>231025</v>
      </c>
      <c r="F33">
        <v>0</v>
      </c>
    </row>
    <row r="34" spans="1:6">
      <c r="A34" t="s">
        <v>1927</v>
      </c>
      <c r="B34">
        <v>210711</v>
      </c>
      <c r="C34">
        <v>0</v>
      </c>
      <c r="D34" t="s">
        <v>1928</v>
      </c>
      <c r="E34">
        <v>231026</v>
      </c>
      <c r="F34">
        <v>21049</v>
      </c>
    </row>
    <row r="35" spans="1:6">
      <c r="A35" t="s">
        <v>1906</v>
      </c>
      <c r="B35">
        <v>210712</v>
      </c>
      <c r="C35">
        <v>0</v>
      </c>
      <c r="D35" t="s">
        <v>1929</v>
      </c>
      <c r="E35">
        <v>231031</v>
      </c>
      <c r="F35">
        <v>0</v>
      </c>
    </row>
    <row r="36" spans="1:6">
      <c r="A36" t="s">
        <v>1930</v>
      </c>
      <c r="B36">
        <v>210730</v>
      </c>
      <c r="C36">
        <v>61369</v>
      </c>
      <c r="D36" t="s">
        <v>1499</v>
      </c>
      <c r="E36">
        <v>231051</v>
      </c>
      <c r="F36">
        <v>0</v>
      </c>
    </row>
    <row r="37" spans="1:6">
      <c r="A37" t="s">
        <v>1931</v>
      </c>
      <c r="B37">
        <v>210732</v>
      </c>
      <c r="C37">
        <v>17104</v>
      </c>
      <c r="D37" t="s">
        <v>1932</v>
      </c>
      <c r="E37">
        <v>231100</v>
      </c>
      <c r="F37">
        <v>3597</v>
      </c>
    </row>
    <row r="38" spans="1:6">
      <c r="A38" t="s">
        <v>1933</v>
      </c>
      <c r="B38">
        <v>210733</v>
      </c>
      <c r="C38">
        <v>43704</v>
      </c>
      <c r="D38" t="s">
        <v>1895</v>
      </c>
      <c r="E38">
        <v>231101</v>
      </c>
      <c r="F38">
        <v>0</v>
      </c>
    </row>
    <row r="39" spans="1:6">
      <c r="A39" t="s">
        <v>1934</v>
      </c>
      <c r="B39">
        <v>210734</v>
      </c>
      <c r="C39">
        <v>0</v>
      </c>
      <c r="D39" t="s">
        <v>1897</v>
      </c>
      <c r="E39">
        <v>231102</v>
      </c>
      <c r="F39">
        <v>0</v>
      </c>
    </row>
    <row r="40" spans="1:6">
      <c r="A40" t="s">
        <v>1935</v>
      </c>
      <c r="B40">
        <v>210735</v>
      </c>
      <c r="C40">
        <v>0</v>
      </c>
      <c r="D40" t="s">
        <v>1898</v>
      </c>
      <c r="E40">
        <v>231103</v>
      </c>
      <c r="F40">
        <v>0</v>
      </c>
    </row>
    <row r="41" spans="1:6">
      <c r="A41" t="s">
        <v>1936</v>
      </c>
      <c r="B41">
        <v>210736</v>
      </c>
      <c r="C41">
        <v>561</v>
      </c>
      <c r="D41" t="s">
        <v>1899</v>
      </c>
      <c r="E41">
        <v>231104</v>
      </c>
      <c r="F41">
        <v>0</v>
      </c>
    </row>
    <row r="42" spans="1:6">
      <c r="A42" t="s">
        <v>1937</v>
      </c>
      <c r="B42">
        <v>210731</v>
      </c>
      <c r="C42">
        <v>0</v>
      </c>
      <c r="D42" t="s">
        <v>1900</v>
      </c>
      <c r="E42">
        <v>231105</v>
      </c>
      <c r="F42">
        <v>0</v>
      </c>
    </row>
    <row r="43" spans="1:6">
      <c r="A43" t="s">
        <v>1938</v>
      </c>
      <c r="B43">
        <v>210800</v>
      </c>
      <c r="C43">
        <v>0</v>
      </c>
      <c r="D43" t="s">
        <v>1902</v>
      </c>
      <c r="E43">
        <v>231106</v>
      </c>
      <c r="F43">
        <v>0</v>
      </c>
    </row>
    <row r="44" spans="1:6">
      <c r="A44" t="s">
        <v>1939</v>
      </c>
      <c r="B44">
        <v>210801</v>
      </c>
      <c r="C44">
        <v>0</v>
      </c>
      <c r="D44" t="s">
        <v>1904</v>
      </c>
      <c r="E44">
        <v>231107</v>
      </c>
      <c r="F44">
        <v>0</v>
      </c>
    </row>
    <row r="45" spans="1:6">
      <c r="A45" t="s">
        <v>1940</v>
      </c>
      <c r="B45">
        <v>210802</v>
      </c>
      <c r="C45">
        <v>0</v>
      </c>
      <c r="D45" t="s">
        <v>1908</v>
      </c>
      <c r="E45">
        <v>231110</v>
      </c>
      <c r="F45">
        <v>0</v>
      </c>
    </row>
    <row r="46" spans="1:6">
      <c r="A46" t="s">
        <v>1941</v>
      </c>
      <c r="B46">
        <v>210803</v>
      </c>
      <c r="C46">
        <v>0</v>
      </c>
      <c r="D46" t="s">
        <v>1909</v>
      </c>
      <c r="E46">
        <v>231111</v>
      </c>
      <c r="F46">
        <v>0</v>
      </c>
    </row>
    <row r="47" spans="1:6">
      <c r="A47" t="s">
        <v>1942</v>
      </c>
      <c r="B47">
        <v>210804</v>
      </c>
      <c r="C47">
        <v>0</v>
      </c>
      <c r="D47" t="s">
        <v>1910</v>
      </c>
      <c r="E47">
        <v>231112</v>
      </c>
      <c r="F47">
        <v>0</v>
      </c>
    </row>
    <row r="48" spans="1:6">
      <c r="A48" t="s">
        <v>1943</v>
      </c>
      <c r="B48">
        <v>210805</v>
      </c>
      <c r="C48">
        <v>0</v>
      </c>
      <c r="D48" t="s">
        <v>1911</v>
      </c>
      <c r="E48">
        <v>231113</v>
      </c>
      <c r="F48">
        <v>0</v>
      </c>
    </row>
    <row r="49" spans="1:6">
      <c r="A49" t="s">
        <v>1944</v>
      </c>
      <c r="B49">
        <v>210821</v>
      </c>
      <c r="C49">
        <v>0</v>
      </c>
      <c r="D49" t="s">
        <v>1913</v>
      </c>
      <c r="E49">
        <v>231114</v>
      </c>
      <c r="F49">
        <v>0</v>
      </c>
    </row>
    <row r="50" spans="1:6">
      <c r="A50" t="s">
        <v>1945</v>
      </c>
      <c r="B50">
        <v>210900</v>
      </c>
      <c r="C50">
        <v>6039049</v>
      </c>
      <c r="D50" t="s">
        <v>1914</v>
      </c>
      <c r="E50">
        <v>231115</v>
      </c>
      <c r="F50">
        <v>0</v>
      </c>
    </row>
    <row r="51" spans="1:6">
      <c r="A51" t="s">
        <v>1939</v>
      </c>
      <c r="B51">
        <v>210901</v>
      </c>
      <c r="C51">
        <v>278767</v>
      </c>
      <c r="D51" t="s">
        <v>1916</v>
      </c>
      <c r="E51">
        <v>231116</v>
      </c>
      <c r="F51">
        <v>0</v>
      </c>
    </row>
    <row r="52" spans="1:6">
      <c r="A52" t="s">
        <v>1946</v>
      </c>
      <c r="B52">
        <v>210902</v>
      </c>
      <c r="C52">
        <v>0</v>
      </c>
      <c r="D52" t="s">
        <v>1917</v>
      </c>
      <c r="E52">
        <v>231117</v>
      </c>
      <c r="F52">
        <v>0</v>
      </c>
    </row>
    <row r="53" spans="1:6">
      <c r="A53" t="s">
        <v>1947</v>
      </c>
      <c r="B53">
        <v>210903</v>
      </c>
      <c r="C53">
        <v>0</v>
      </c>
      <c r="D53" t="s">
        <v>1918</v>
      </c>
      <c r="E53">
        <v>231118</v>
      </c>
      <c r="F53">
        <v>0</v>
      </c>
    </row>
    <row r="54" spans="1:6">
      <c r="A54" t="s">
        <v>1948</v>
      </c>
      <c r="B54">
        <v>210908</v>
      </c>
      <c r="C54">
        <v>0</v>
      </c>
      <c r="D54" t="s">
        <v>1919</v>
      </c>
      <c r="E54">
        <v>231121</v>
      </c>
      <c r="F54">
        <v>0</v>
      </c>
    </row>
    <row r="55" spans="1:6">
      <c r="A55" t="s">
        <v>1924</v>
      </c>
      <c r="B55">
        <v>210905</v>
      </c>
      <c r="C55">
        <v>5760283</v>
      </c>
      <c r="D55" t="s">
        <v>1920</v>
      </c>
      <c r="E55">
        <v>231122</v>
      </c>
      <c r="F55">
        <v>0</v>
      </c>
    </row>
    <row r="56" spans="1:6">
      <c r="A56" t="s">
        <v>1949</v>
      </c>
      <c r="B56">
        <v>210909</v>
      </c>
      <c r="C56">
        <v>0</v>
      </c>
      <c r="D56" t="s">
        <v>1890</v>
      </c>
      <c r="E56">
        <v>231123</v>
      </c>
      <c r="F56">
        <v>3597</v>
      </c>
    </row>
    <row r="57" spans="1:6">
      <c r="A57" t="s">
        <v>1950</v>
      </c>
      <c r="B57">
        <v>210910</v>
      </c>
      <c r="C57">
        <v>0</v>
      </c>
      <c r="D57" t="s">
        <v>1951</v>
      </c>
      <c r="E57">
        <v>231124</v>
      </c>
      <c r="F57">
        <v>0</v>
      </c>
    </row>
    <row r="58" spans="1:6">
      <c r="A58" t="s">
        <v>1952</v>
      </c>
      <c r="B58">
        <v>210914</v>
      </c>
      <c r="C58">
        <v>0</v>
      </c>
      <c r="D58" t="s">
        <v>1923</v>
      </c>
      <c r="E58">
        <v>231125</v>
      </c>
      <c r="F58">
        <v>3597</v>
      </c>
    </row>
    <row r="59" spans="1:6">
      <c r="A59" t="s">
        <v>1953</v>
      </c>
      <c r="B59">
        <v>210915</v>
      </c>
      <c r="C59">
        <v>0</v>
      </c>
      <c r="D59" t="s">
        <v>1906</v>
      </c>
      <c r="E59">
        <v>231126</v>
      </c>
      <c r="F59">
        <v>0</v>
      </c>
    </row>
    <row r="60" spans="1:6">
      <c r="A60" t="s">
        <v>1954</v>
      </c>
      <c r="B60">
        <v>210916</v>
      </c>
      <c r="C60">
        <v>0</v>
      </c>
      <c r="D60" t="s">
        <v>1929</v>
      </c>
      <c r="E60">
        <v>231131</v>
      </c>
      <c r="F60">
        <v>0</v>
      </c>
    </row>
    <row r="61" spans="1:6">
      <c r="A61" t="s">
        <v>1955</v>
      </c>
      <c r="B61">
        <v>210920</v>
      </c>
      <c r="C61">
        <v>0</v>
      </c>
      <c r="D61" t="s">
        <v>1956</v>
      </c>
      <c r="E61">
        <v>232000</v>
      </c>
      <c r="F61">
        <v>2216742</v>
      </c>
    </row>
    <row r="62" spans="1:6">
      <c r="A62" t="s">
        <v>1926</v>
      </c>
      <c r="B62">
        <v>210921</v>
      </c>
      <c r="C62">
        <v>0</v>
      </c>
      <c r="D62" t="s">
        <v>1957</v>
      </c>
      <c r="E62">
        <v>232001</v>
      </c>
      <c r="F62">
        <v>1026343</v>
      </c>
    </row>
    <row r="63" spans="1:6">
      <c r="A63" t="s">
        <v>1958</v>
      </c>
      <c r="B63">
        <v>210922</v>
      </c>
      <c r="C63">
        <v>0</v>
      </c>
      <c r="D63" t="s">
        <v>1928</v>
      </c>
      <c r="E63">
        <v>232002</v>
      </c>
      <c r="F63">
        <v>0</v>
      </c>
    </row>
    <row r="64" spans="1:6">
      <c r="A64" t="s">
        <v>1959</v>
      </c>
      <c r="B64">
        <v>210923</v>
      </c>
      <c r="C64">
        <v>0</v>
      </c>
      <c r="D64" t="s">
        <v>1960</v>
      </c>
      <c r="E64">
        <v>232003</v>
      </c>
      <c r="F64">
        <v>1190399</v>
      </c>
    </row>
    <row r="65" spans="1:6">
      <c r="A65" t="s">
        <v>1961</v>
      </c>
      <c r="B65">
        <v>210927</v>
      </c>
      <c r="C65">
        <v>0</v>
      </c>
      <c r="D65" t="s">
        <v>1962</v>
      </c>
      <c r="E65">
        <v>232004</v>
      </c>
      <c r="F65">
        <v>0</v>
      </c>
    </row>
    <row r="66" spans="1:6">
      <c r="A66" t="s">
        <v>1963</v>
      </c>
      <c r="B66">
        <v>210928</v>
      </c>
      <c r="C66">
        <v>0</v>
      </c>
      <c r="D66" t="s">
        <v>1964</v>
      </c>
      <c r="E66">
        <v>232005</v>
      </c>
      <c r="F66">
        <v>0</v>
      </c>
    </row>
    <row r="67" spans="1:6">
      <c r="A67" t="s">
        <v>1965</v>
      </c>
      <c r="B67">
        <v>210929</v>
      </c>
      <c r="C67">
        <v>0</v>
      </c>
      <c r="D67" t="s">
        <v>1966</v>
      </c>
      <c r="E67">
        <v>232021</v>
      </c>
      <c r="F67">
        <v>0</v>
      </c>
    </row>
    <row r="68" spans="1:6">
      <c r="A68" t="s">
        <v>1967</v>
      </c>
      <c r="B68">
        <v>210930</v>
      </c>
      <c r="C68">
        <v>0</v>
      </c>
      <c r="D68" t="s">
        <v>1968</v>
      </c>
      <c r="E68">
        <v>232100</v>
      </c>
      <c r="F68">
        <v>0</v>
      </c>
    </row>
    <row r="69" spans="1:6">
      <c r="A69" t="s">
        <v>1969</v>
      </c>
      <c r="B69">
        <v>210931</v>
      </c>
      <c r="C69">
        <v>0</v>
      </c>
      <c r="D69" t="s">
        <v>1970</v>
      </c>
      <c r="E69">
        <v>232101</v>
      </c>
      <c r="F69">
        <v>0</v>
      </c>
    </row>
    <row r="70" spans="1:6">
      <c r="A70" t="s">
        <v>1971</v>
      </c>
      <c r="B70">
        <v>210936</v>
      </c>
      <c r="C70">
        <v>0</v>
      </c>
      <c r="D70" t="s">
        <v>1972</v>
      </c>
      <c r="E70">
        <v>232102</v>
      </c>
      <c r="F70">
        <v>0</v>
      </c>
    </row>
    <row r="71" spans="1:6">
      <c r="A71" t="s">
        <v>1973</v>
      </c>
      <c r="B71">
        <v>210937</v>
      </c>
      <c r="C71">
        <v>0</v>
      </c>
      <c r="D71" t="s">
        <v>1974</v>
      </c>
      <c r="E71">
        <v>232103</v>
      </c>
      <c r="F71">
        <v>0</v>
      </c>
    </row>
    <row r="72" spans="1:6">
      <c r="A72" t="s">
        <v>1975</v>
      </c>
      <c r="B72">
        <v>210938</v>
      </c>
      <c r="C72">
        <v>0</v>
      </c>
      <c r="D72" t="s">
        <v>1976</v>
      </c>
      <c r="E72">
        <v>232200</v>
      </c>
      <c r="F72">
        <v>13045</v>
      </c>
    </row>
    <row r="73" spans="1:6">
      <c r="A73" t="s">
        <v>1977</v>
      </c>
      <c r="B73">
        <v>210940</v>
      </c>
      <c r="C73">
        <v>0</v>
      </c>
      <c r="D73" t="s">
        <v>1978</v>
      </c>
      <c r="E73">
        <v>232201</v>
      </c>
      <c r="F73">
        <v>12915</v>
      </c>
    </row>
    <row r="74" spans="1:6">
      <c r="A74" t="s">
        <v>1979</v>
      </c>
      <c r="B74">
        <v>210941</v>
      </c>
      <c r="C74">
        <v>0</v>
      </c>
      <c r="D74" t="s">
        <v>1980</v>
      </c>
      <c r="E74">
        <v>232211</v>
      </c>
      <c r="F74">
        <v>130</v>
      </c>
    </row>
    <row r="75" spans="1:6">
      <c r="A75" t="s">
        <v>1981</v>
      </c>
      <c r="B75">
        <v>210942</v>
      </c>
      <c r="C75">
        <v>0</v>
      </c>
      <c r="D75" t="s">
        <v>1982</v>
      </c>
      <c r="E75">
        <v>232212</v>
      </c>
      <c r="F75">
        <v>0</v>
      </c>
    </row>
    <row r="76" spans="1:6">
      <c r="A76" t="s">
        <v>1983</v>
      </c>
      <c r="B76">
        <v>210943</v>
      </c>
      <c r="C76">
        <v>0</v>
      </c>
      <c r="D76" t="s">
        <v>1984</v>
      </c>
      <c r="E76">
        <v>232213</v>
      </c>
      <c r="F76">
        <v>130</v>
      </c>
    </row>
    <row r="77" spans="1:6">
      <c r="A77" t="s">
        <v>1985</v>
      </c>
      <c r="B77">
        <v>210944</v>
      </c>
      <c r="C77">
        <v>0</v>
      </c>
      <c r="D77" t="s">
        <v>1986</v>
      </c>
      <c r="E77">
        <v>232300</v>
      </c>
      <c r="F77">
        <v>0</v>
      </c>
    </row>
    <row r="78" spans="1:6">
      <c r="A78" t="s">
        <v>1987</v>
      </c>
      <c r="B78">
        <v>210945</v>
      </c>
      <c r="C78">
        <v>0</v>
      </c>
      <c r="D78" t="s">
        <v>1988</v>
      </c>
      <c r="E78">
        <v>232301</v>
      </c>
      <c r="F78">
        <v>0</v>
      </c>
    </row>
    <row r="79" spans="1:6">
      <c r="A79" t="s">
        <v>1989</v>
      </c>
      <c r="B79">
        <v>210946</v>
      </c>
      <c r="C79">
        <v>0</v>
      </c>
      <c r="D79" t="s">
        <v>1990</v>
      </c>
      <c r="E79">
        <v>232302</v>
      </c>
      <c r="F79">
        <v>0</v>
      </c>
    </row>
    <row r="80" spans="1:6">
      <c r="A80" t="s">
        <v>1991</v>
      </c>
      <c r="B80">
        <v>210949</v>
      </c>
      <c r="C80">
        <v>0</v>
      </c>
      <c r="D80" t="s">
        <v>1992</v>
      </c>
      <c r="E80">
        <v>232311</v>
      </c>
      <c r="F80">
        <v>0</v>
      </c>
    </row>
    <row r="81" spans="1:6">
      <c r="A81" t="s">
        <v>1993</v>
      </c>
      <c r="B81">
        <v>210950</v>
      </c>
      <c r="C81">
        <v>0</v>
      </c>
      <c r="D81" t="s">
        <v>1645</v>
      </c>
      <c r="E81">
        <v>232500</v>
      </c>
      <c r="F81">
        <v>45056</v>
      </c>
    </row>
    <row r="82" spans="1:6">
      <c r="A82" t="s">
        <v>1994</v>
      </c>
      <c r="B82">
        <v>210951</v>
      </c>
      <c r="C82">
        <v>0</v>
      </c>
      <c r="D82" t="s">
        <v>1939</v>
      </c>
      <c r="E82">
        <v>232501</v>
      </c>
      <c r="F82">
        <v>32959</v>
      </c>
    </row>
    <row r="83" spans="1:6">
      <c r="A83" t="s">
        <v>1995</v>
      </c>
      <c r="B83">
        <v>210961</v>
      </c>
      <c r="C83">
        <v>0</v>
      </c>
      <c r="D83" t="s">
        <v>1996</v>
      </c>
      <c r="E83">
        <v>232502</v>
      </c>
      <c r="F83">
        <v>9546</v>
      </c>
    </row>
    <row r="84" spans="1:6">
      <c r="A84" t="s">
        <v>1997</v>
      </c>
      <c r="B84">
        <v>210962</v>
      </c>
      <c r="C84">
        <v>0</v>
      </c>
      <c r="D84" t="s">
        <v>1924</v>
      </c>
      <c r="E84">
        <v>232503</v>
      </c>
      <c r="F84">
        <v>0</v>
      </c>
    </row>
    <row r="85" spans="1:6">
      <c r="A85" t="s">
        <v>1998</v>
      </c>
      <c r="B85">
        <v>210963</v>
      </c>
      <c r="C85">
        <v>0</v>
      </c>
      <c r="D85" t="s">
        <v>1928</v>
      </c>
      <c r="E85">
        <v>232504</v>
      </c>
      <c r="F85">
        <v>0</v>
      </c>
    </row>
    <row r="86" spans="1:6">
      <c r="A86" t="s">
        <v>1999</v>
      </c>
      <c r="B86">
        <v>210964</v>
      </c>
      <c r="C86">
        <v>0</v>
      </c>
      <c r="D86" t="s">
        <v>1927</v>
      </c>
      <c r="E86">
        <v>232505</v>
      </c>
      <c r="F86">
        <v>0</v>
      </c>
    </row>
    <row r="87" spans="1:6">
      <c r="A87" t="s">
        <v>2000</v>
      </c>
      <c r="B87">
        <v>210965</v>
      </c>
      <c r="C87">
        <v>0</v>
      </c>
      <c r="D87" t="s">
        <v>2001</v>
      </c>
      <c r="E87">
        <v>232506</v>
      </c>
      <c r="F87">
        <v>0</v>
      </c>
    </row>
    <row r="88" spans="1:6">
      <c r="A88" t="s">
        <v>2002</v>
      </c>
      <c r="B88">
        <v>211000</v>
      </c>
      <c r="C88">
        <v>0</v>
      </c>
      <c r="D88" t="s">
        <v>2003</v>
      </c>
      <c r="E88">
        <v>232507</v>
      </c>
      <c r="F88">
        <v>2157</v>
      </c>
    </row>
    <row r="89" spans="1:6">
      <c r="A89" t="s">
        <v>1970</v>
      </c>
      <c r="B89">
        <v>211001</v>
      </c>
      <c r="C89">
        <v>0</v>
      </c>
      <c r="D89" t="s">
        <v>2004</v>
      </c>
      <c r="E89">
        <v>232508</v>
      </c>
      <c r="F89">
        <v>0</v>
      </c>
    </row>
    <row r="90" spans="1:6">
      <c r="A90" t="s">
        <v>1972</v>
      </c>
      <c r="B90">
        <v>211002</v>
      </c>
      <c r="C90">
        <v>0</v>
      </c>
      <c r="D90" t="s">
        <v>2005</v>
      </c>
      <c r="E90">
        <v>232509</v>
      </c>
      <c r="F90">
        <v>0</v>
      </c>
    </row>
    <row r="91" spans="1:6">
      <c r="A91" t="s">
        <v>1974</v>
      </c>
      <c r="B91">
        <v>211003</v>
      </c>
      <c r="C91">
        <v>0</v>
      </c>
      <c r="D91" t="s">
        <v>2006</v>
      </c>
      <c r="E91">
        <v>232510</v>
      </c>
      <c r="F91">
        <v>0</v>
      </c>
    </row>
    <row r="92" spans="1:6">
      <c r="A92" t="s">
        <v>1714</v>
      </c>
      <c r="B92">
        <v>211100</v>
      </c>
      <c r="C92">
        <v>73610</v>
      </c>
      <c r="D92" t="s">
        <v>2007</v>
      </c>
      <c r="E92">
        <v>232511</v>
      </c>
      <c r="F92">
        <v>360</v>
      </c>
    </row>
    <row r="93" spans="1:6">
      <c r="A93" t="s">
        <v>1939</v>
      </c>
      <c r="B93">
        <v>211101</v>
      </c>
      <c r="C93">
        <v>31717</v>
      </c>
      <c r="D93" t="s">
        <v>2008</v>
      </c>
      <c r="E93">
        <v>232512</v>
      </c>
      <c r="F93">
        <v>33</v>
      </c>
    </row>
    <row r="94" spans="1:6">
      <c r="A94" t="s">
        <v>1996</v>
      </c>
      <c r="B94">
        <v>211102</v>
      </c>
      <c r="C94">
        <v>5130</v>
      </c>
      <c r="D94" t="s">
        <v>1499</v>
      </c>
      <c r="E94">
        <v>232531</v>
      </c>
      <c r="F94">
        <v>0</v>
      </c>
    </row>
    <row r="95" spans="1:6">
      <c r="A95" t="s">
        <v>1924</v>
      </c>
      <c r="B95">
        <v>211103</v>
      </c>
      <c r="C95">
        <v>0</v>
      </c>
      <c r="D95" t="s">
        <v>2009</v>
      </c>
      <c r="E95">
        <v>233000</v>
      </c>
      <c r="F95">
        <v>7980000</v>
      </c>
    </row>
    <row r="96" spans="1:6">
      <c r="A96" t="s">
        <v>1928</v>
      </c>
      <c r="B96">
        <v>211104</v>
      </c>
      <c r="C96">
        <v>30607</v>
      </c>
      <c r="D96" t="s">
        <v>2010</v>
      </c>
      <c r="E96">
        <v>233001</v>
      </c>
      <c r="F96">
        <v>0</v>
      </c>
    </row>
    <row r="97" spans="1:6">
      <c r="A97" t="s">
        <v>1927</v>
      </c>
      <c r="B97">
        <v>211105</v>
      </c>
      <c r="C97">
        <v>0</v>
      </c>
      <c r="D97" t="s">
        <v>2011</v>
      </c>
      <c r="E97">
        <v>233002</v>
      </c>
      <c r="F97">
        <v>0</v>
      </c>
    </row>
    <row r="98" spans="1:6">
      <c r="A98" t="s">
        <v>2001</v>
      </c>
      <c r="B98">
        <v>211106</v>
      </c>
      <c r="C98">
        <v>0</v>
      </c>
      <c r="D98" t="s">
        <v>2012</v>
      </c>
      <c r="E98">
        <v>233003</v>
      </c>
      <c r="F98">
        <v>0</v>
      </c>
    </row>
    <row r="99" spans="1:6">
      <c r="A99" t="s">
        <v>2003</v>
      </c>
      <c r="B99">
        <v>211107</v>
      </c>
      <c r="C99">
        <v>6152</v>
      </c>
      <c r="D99" t="s">
        <v>2013</v>
      </c>
      <c r="E99">
        <v>233004</v>
      </c>
      <c r="F99">
        <v>0</v>
      </c>
    </row>
    <row r="100" spans="1:6">
      <c r="A100" t="s">
        <v>2004</v>
      </c>
      <c r="B100">
        <v>211108</v>
      </c>
      <c r="C100">
        <v>0</v>
      </c>
      <c r="D100" t="s">
        <v>2014</v>
      </c>
      <c r="E100">
        <v>233010</v>
      </c>
      <c r="F100">
        <v>0</v>
      </c>
    </row>
    <row r="101" spans="1:6">
      <c r="A101" t="s">
        <v>2005</v>
      </c>
      <c r="B101">
        <v>211109</v>
      </c>
      <c r="C101">
        <v>0</v>
      </c>
      <c r="D101" t="s">
        <v>2015</v>
      </c>
      <c r="E101">
        <v>233011</v>
      </c>
      <c r="F101">
        <v>0</v>
      </c>
    </row>
    <row r="102" spans="1:6">
      <c r="A102" t="s">
        <v>2006</v>
      </c>
      <c r="B102">
        <v>211110</v>
      </c>
      <c r="C102">
        <v>0</v>
      </c>
      <c r="D102" t="s">
        <v>2016</v>
      </c>
      <c r="E102">
        <v>233043</v>
      </c>
      <c r="F102">
        <v>0</v>
      </c>
    </row>
    <row r="103" spans="1:6">
      <c r="A103" t="s">
        <v>2007</v>
      </c>
      <c r="B103">
        <v>211111</v>
      </c>
      <c r="C103">
        <v>0</v>
      </c>
      <c r="D103" t="s">
        <v>2017</v>
      </c>
      <c r="E103">
        <v>233044</v>
      </c>
      <c r="F103">
        <v>0</v>
      </c>
    </row>
    <row r="104" spans="1:6">
      <c r="A104" t="s">
        <v>2008</v>
      </c>
      <c r="B104">
        <v>211112</v>
      </c>
      <c r="C104">
        <v>4</v>
      </c>
      <c r="D104" t="s">
        <v>2018</v>
      </c>
      <c r="E104">
        <v>233045</v>
      </c>
      <c r="F104">
        <v>0</v>
      </c>
    </row>
    <row r="105" spans="1:6">
      <c r="A105" t="s">
        <v>1499</v>
      </c>
      <c r="B105">
        <v>211131</v>
      </c>
      <c r="C105">
        <v>0</v>
      </c>
      <c r="D105" t="s">
        <v>2019</v>
      </c>
      <c r="E105">
        <v>233046</v>
      </c>
      <c r="F105">
        <v>0</v>
      </c>
    </row>
    <row r="106" spans="1:6">
      <c r="A106" t="s">
        <v>1659</v>
      </c>
      <c r="B106">
        <v>211200</v>
      </c>
      <c r="C106">
        <v>0</v>
      </c>
      <c r="D106" t="s">
        <v>2020</v>
      </c>
      <c r="E106">
        <v>233047</v>
      </c>
      <c r="F106">
        <v>0</v>
      </c>
    </row>
    <row r="107" spans="1:6">
      <c r="A107" t="s">
        <v>1643</v>
      </c>
      <c r="B107">
        <v>211300</v>
      </c>
      <c r="C107">
        <v>165830</v>
      </c>
      <c r="D107" t="s">
        <v>1953</v>
      </c>
      <c r="E107">
        <v>233012</v>
      </c>
      <c r="F107">
        <v>0</v>
      </c>
    </row>
    <row r="108" spans="1:6">
      <c r="A108" t="s">
        <v>1459</v>
      </c>
      <c r="B108">
        <v>211301</v>
      </c>
      <c r="C108">
        <v>165830</v>
      </c>
      <c r="D108" t="s">
        <v>2021</v>
      </c>
      <c r="E108">
        <v>233013</v>
      </c>
      <c r="F108">
        <v>0</v>
      </c>
    </row>
    <row r="109" spans="1:6">
      <c r="A109" t="s">
        <v>2022</v>
      </c>
      <c r="B109">
        <v>211302</v>
      </c>
      <c r="C109">
        <v>0</v>
      </c>
      <c r="D109" t="s">
        <v>2023</v>
      </c>
      <c r="E109">
        <v>233015</v>
      </c>
      <c r="F109">
        <v>500000</v>
      </c>
    </row>
    <row r="110" spans="1:6">
      <c r="A110" t="s">
        <v>2024</v>
      </c>
      <c r="B110">
        <v>211303</v>
      </c>
      <c r="C110">
        <v>0</v>
      </c>
      <c r="D110" t="s">
        <v>2025</v>
      </c>
      <c r="E110">
        <v>233016</v>
      </c>
      <c r="F110">
        <v>0</v>
      </c>
    </row>
    <row r="111" spans="1:6">
      <c r="A111" t="s">
        <v>2026</v>
      </c>
      <c r="B111">
        <v>211304</v>
      </c>
      <c r="C111">
        <v>0</v>
      </c>
      <c r="D111" t="s">
        <v>2027</v>
      </c>
      <c r="E111">
        <v>233018</v>
      </c>
      <c r="F111">
        <v>0</v>
      </c>
    </row>
    <row r="112" spans="1:6">
      <c r="A112" t="s">
        <v>2028</v>
      </c>
      <c r="B112">
        <v>211305</v>
      </c>
      <c r="C112">
        <v>0</v>
      </c>
      <c r="D112" t="s">
        <v>2029</v>
      </c>
      <c r="E112">
        <v>233019</v>
      </c>
      <c r="F112">
        <v>0</v>
      </c>
    </row>
    <row r="113" spans="1:6">
      <c r="A113" t="s">
        <v>2030</v>
      </c>
      <c r="B113">
        <v>211306</v>
      </c>
      <c r="C113">
        <v>0</v>
      </c>
      <c r="D113" t="s">
        <v>2031</v>
      </c>
      <c r="E113">
        <v>233020</v>
      </c>
      <c r="F113">
        <v>0</v>
      </c>
    </row>
    <row r="114" spans="1:6">
      <c r="A114" t="s">
        <v>2032</v>
      </c>
      <c r="B114">
        <v>211307</v>
      </c>
      <c r="C114">
        <v>0</v>
      </c>
      <c r="D114" t="s">
        <v>2033</v>
      </c>
      <c r="E114">
        <v>233021</v>
      </c>
      <c r="F114">
        <v>0</v>
      </c>
    </row>
    <row r="115" spans="1:6">
      <c r="A115" t="s">
        <v>2034</v>
      </c>
      <c r="B115">
        <v>211308</v>
      </c>
      <c r="C115">
        <v>0</v>
      </c>
      <c r="D115" t="s">
        <v>2035</v>
      </c>
      <c r="E115">
        <v>233023</v>
      </c>
      <c r="F115">
        <v>0</v>
      </c>
    </row>
    <row r="116" spans="1:6">
      <c r="A116" t="s">
        <v>2036</v>
      </c>
      <c r="B116">
        <v>211309</v>
      </c>
      <c r="C116">
        <v>0</v>
      </c>
      <c r="D116" t="s">
        <v>2037</v>
      </c>
      <c r="E116">
        <v>233024</v>
      </c>
      <c r="F116">
        <v>0</v>
      </c>
    </row>
    <row r="117" spans="1:6">
      <c r="A117" t="s">
        <v>2038</v>
      </c>
      <c r="B117">
        <v>211310</v>
      </c>
      <c r="C117">
        <v>0</v>
      </c>
      <c r="D117" t="s">
        <v>2039</v>
      </c>
      <c r="E117">
        <v>233025</v>
      </c>
      <c r="F117">
        <v>0</v>
      </c>
    </row>
    <row r="118" spans="1:6">
      <c r="A118" t="s">
        <v>2040</v>
      </c>
      <c r="B118">
        <v>211311</v>
      </c>
      <c r="C118">
        <v>0</v>
      </c>
      <c r="D118" t="s">
        <v>2041</v>
      </c>
      <c r="E118">
        <v>233026</v>
      </c>
      <c r="F118">
        <v>0</v>
      </c>
    </row>
    <row r="119" spans="1:6">
      <c r="A119" t="s">
        <v>2042</v>
      </c>
      <c r="B119">
        <v>211312</v>
      </c>
      <c r="C119">
        <v>0</v>
      </c>
      <c r="D119" t="s">
        <v>2043</v>
      </c>
      <c r="E119">
        <v>233028</v>
      </c>
      <c r="F119">
        <v>0</v>
      </c>
    </row>
    <row r="120" spans="1:6">
      <c r="A120" t="s">
        <v>2044</v>
      </c>
      <c r="B120">
        <v>211313</v>
      </c>
      <c r="C120">
        <v>0</v>
      </c>
      <c r="D120" t="s">
        <v>2045</v>
      </c>
      <c r="E120">
        <v>233029</v>
      </c>
      <c r="F120">
        <v>0</v>
      </c>
    </row>
    <row r="121" spans="1:6">
      <c r="A121" t="s">
        <v>2046</v>
      </c>
      <c r="B121">
        <v>211321</v>
      </c>
      <c r="C121">
        <v>165830</v>
      </c>
      <c r="D121" t="s">
        <v>2047</v>
      </c>
      <c r="E121">
        <v>233030</v>
      </c>
      <c r="F121">
        <v>0</v>
      </c>
    </row>
    <row r="122" spans="1:6">
      <c r="A122" t="s">
        <v>1650</v>
      </c>
      <c r="B122">
        <v>211331</v>
      </c>
      <c r="C122">
        <v>0</v>
      </c>
      <c r="D122" t="s">
        <v>2048</v>
      </c>
      <c r="E122">
        <v>233031</v>
      </c>
      <c r="F122">
        <v>0</v>
      </c>
    </row>
    <row r="123" spans="1:6">
      <c r="A123" t="s">
        <v>1652</v>
      </c>
      <c r="B123">
        <v>211400</v>
      </c>
      <c r="C123">
        <v>0</v>
      </c>
      <c r="D123" t="s">
        <v>2049</v>
      </c>
      <c r="E123">
        <v>233033</v>
      </c>
      <c r="F123">
        <v>0</v>
      </c>
    </row>
    <row r="124" spans="1:6">
      <c r="A124" t="s">
        <v>1459</v>
      </c>
      <c r="B124">
        <v>211401</v>
      </c>
      <c r="C124">
        <v>0</v>
      </c>
      <c r="D124" t="s">
        <v>2050</v>
      </c>
      <c r="E124">
        <v>233034</v>
      </c>
      <c r="F124">
        <v>0</v>
      </c>
    </row>
    <row r="125" spans="1:6">
      <c r="A125" t="s">
        <v>2051</v>
      </c>
      <c r="B125">
        <v>211402</v>
      </c>
      <c r="C125">
        <v>0</v>
      </c>
      <c r="D125" t="s">
        <v>2052</v>
      </c>
      <c r="E125">
        <v>233035</v>
      </c>
      <c r="F125">
        <v>0</v>
      </c>
    </row>
    <row r="126" spans="1:6">
      <c r="A126" t="s">
        <v>2053</v>
      </c>
      <c r="B126">
        <v>211403</v>
      </c>
      <c r="C126">
        <v>0</v>
      </c>
      <c r="D126" t="s">
        <v>2054</v>
      </c>
      <c r="E126">
        <v>233036</v>
      </c>
      <c r="F126">
        <v>0</v>
      </c>
    </row>
    <row r="127" spans="1:6">
      <c r="A127" t="s">
        <v>1657</v>
      </c>
      <c r="B127">
        <v>211411</v>
      </c>
      <c r="C127">
        <v>0</v>
      </c>
      <c r="D127" t="s">
        <v>2055</v>
      </c>
      <c r="E127">
        <v>233038</v>
      </c>
      <c r="F127">
        <v>0</v>
      </c>
    </row>
    <row r="128" spans="1:6">
      <c r="A128" t="s">
        <v>1583</v>
      </c>
      <c r="B128">
        <v>211500</v>
      </c>
      <c r="C128">
        <v>12300</v>
      </c>
      <c r="D128" t="s">
        <v>2056</v>
      </c>
      <c r="E128">
        <v>233039</v>
      </c>
      <c r="F128">
        <v>0</v>
      </c>
    </row>
    <row r="129" spans="1:6">
      <c r="A129" t="s">
        <v>2057</v>
      </c>
      <c r="B129">
        <v>211501</v>
      </c>
      <c r="C129">
        <v>4500</v>
      </c>
      <c r="D129" t="s">
        <v>2058</v>
      </c>
      <c r="E129">
        <v>233040</v>
      </c>
      <c r="F129">
        <v>0</v>
      </c>
    </row>
    <row r="130" spans="1:6">
      <c r="A130" t="s">
        <v>2059</v>
      </c>
      <c r="B130">
        <v>211515</v>
      </c>
      <c r="C130">
        <v>0</v>
      </c>
      <c r="D130" t="s">
        <v>2060</v>
      </c>
      <c r="E130">
        <v>233041</v>
      </c>
      <c r="F130">
        <v>0</v>
      </c>
    </row>
    <row r="131" spans="1:6">
      <c r="A131" t="s">
        <v>2061</v>
      </c>
      <c r="B131">
        <v>211516</v>
      </c>
      <c r="C131">
        <v>4500</v>
      </c>
      <c r="D131" t="s">
        <v>2062</v>
      </c>
      <c r="E131">
        <v>233042</v>
      </c>
      <c r="F131">
        <v>0</v>
      </c>
    </row>
    <row r="132" spans="1:6">
      <c r="A132" t="s">
        <v>2063</v>
      </c>
      <c r="B132">
        <v>211502</v>
      </c>
      <c r="C132">
        <v>0</v>
      </c>
      <c r="D132" t="s">
        <v>2064</v>
      </c>
      <c r="E132">
        <v>233048</v>
      </c>
      <c r="F132">
        <v>0</v>
      </c>
    </row>
    <row r="133" spans="1:6">
      <c r="A133" t="s">
        <v>2065</v>
      </c>
      <c r="B133">
        <v>211509</v>
      </c>
      <c r="C133">
        <v>0</v>
      </c>
      <c r="D133" t="s">
        <v>2066</v>
      </c>
      <c r="E133">
        <v>233050</v>
      </c>
      <c r="F133">
        <v>0</v>
      </c>
    </row>
    <row r="134" spans="1:6">
      <c r="A134" t="s">
        <v>2067</v>
      </c>
      <c r="B134">
        <v>211510</v>
      </c>
      <c r="C134">
        <v>0</v>
      </c>
      <c r="D134" t="s">
        <v>2068</v>
      </c>
      <c r="E134">
        <v>233051</v>
      </c>
      <c r="F134">
        <v>0</v>
      </c>
    </row>
    <row r="135" spans="1:6">
      <c r="A135" t="s">
        <v>1957</v>
      </c>
      <c r="B135">
        <v>211503</v>
      </c>
      <c r="C135">
        <v>7800</v>
      </c>
      <c r="D135" t="s">
        <v>2069</v>
      </c>
      <c r="E135">
        <v>233052</v>
      </c>
      <c r="F135">
        <v>0</v>
      </c>
    </row>
    <row r="136" spans="1:6">
      <c r="A136" t="s">
        <v>1928</v>
      </c>
      <c r="B136">
        <v>211504</v>
      </c>
      <c r="C136">
        <v>0</v>
      </c>
      <c r="D136" t="s">
        <v>2070</v>
      </c>
      <c r="E136">
        <v>233053</v>
      </c>
      <c r="F136">
        <v>0</v>
      </c>
    </row>
    <row r="137" spans="1:6">
      <c r="A137" t="s">
        <v>1960</v>
      </c>
      <c r="B137">
        <v>211505</v>
      </c>
      <c r="C137">
        <v>0</v>
      </c>
      <c r="D137" t="s">
        <v>2071</v>
      </c>
      <c r="E137">
        <v>233054</v>
      </c>
      <c r="F137">
        <v>0</v>
      </c>
    </row>
    <row r="138" spans="1:6">
      <c r="A138" t="s">
        <v>1962</v>
      </c>
      <c r="B138">
        <v>211506</v>
      </c>
      <c r="C138">
        <v>0</v>
      </c>
      <c r="D138" t="s">
        <v>2072</v>
      </c>
      <c r="E138">
        <v>233055</v>
      </c>
      <c r="F138">
        <v>0</v>
      </c>
    </row>
    <row r="139" spans="1:6">
      <c r="A139" t="s">
        <v>2073</v>
      </c>
      <c r="B139">
        <v>211507</v>
      </c>
      <c r="C139">
        <v>0</v>
      </c>
      <c r="D139" t="s">
        <v>2074</v>
      </c>
      <c r="E139">
        <v>233056</v>
      </c>
      <c r="F139">
        <v>0</v>
      </c>
    </row>
    <row r="140" spans="1:6">
      <c r="A140" t="s">
        <v>2075</v>
      </c>
      <c r="B140">
        <v>211508</v>
      </c>
      <c r="C140">
        <v>0</v>
      </c>
      <c r="D140" t="s">
        <v>2025</v>
      </c>
      <c r="E140">
        <v>233060</v>
      </c>
      <c r="F140">
        <v>1800000</v>
      </c>
    </row>
    <row r="141" spans="1:6">
      <c r="A141" t="s">
        <v>1589</v>
      </c>
      <c r="B141">
        <v>211511</v>
      </c>
      <c r="C141">
        <v>0</v>
      </c>
      <c r="D141" t="s">
        <v>2076</v>
      </c>
      <c r="E141">
        <v>233061</v>
      </c>
      <c r="F141">
        <v>0</v>
      </c>
    </row>
    <row r="142" spans="1:6">
      <c r="A142" t="s">
        <v>1591</v>
      </c>
      <c r="B142">
        <v>211512</v>
      </c>
      <c r="C142">
        <v>0</v>
      </c>
      <c r="D142" t="s">
        <v>2077</v>
      </c>
      <c r="E142">
        <v>233062</v>
      </c>
      <c r="F142">
        <v>1000000</v>
      </c>
    </row>
    <row r="143" spans="1:6">
      <c r="A143" t="s">
        <v>1593</v>
      </c>
      <c r="B143">
        <v>211513</v>
      </c>
      <c r="C143">
        <v>0</v>
      </c>
      <c r="D143" t="s">
        <v>2078</v>
      </c>
      <c r="E143">
        <v>233063</v>
      </c>
      <c r="F143">
        <v>0</v>
      </c>
    </row>
    <row r="144" spans="1:6">
      <c r="A144" t="s">
        <v>1597</v>
      </c>
      <c r="B144">
        <v>211514</v>
      </c>
      <c r="C144">
        <v>0</v>
      </c>
      <c r="D144" t="s">
        <v>2079</v>
      </c>
      <c r="E144">
        <v>233064</v>
      </c>
      <c r="F144">
        <v>0</v>
      </c>
    </row>
    <row r="145" spans="1:6">
      <c r="A145" t="s">
        <v>2080</v>
      </c>
      <c r="B145">
        <v>211517</v>
      </c>
      <c r="C145">
        <v>0</v>
      </c>
      <c r="D145" t="s">
        <v>2081</v>
      </c>
      <c r="E145">
        <v>233065</v>
      </c>
      <c r="F145">
        <v>800000</v>
      </c>
    </row>
    <row r="146" spans="1:6">
      <c r="A146" t="s">
        <v>2082</v>
      </c>
      <c r="B146">
        <v>211518</v>
      </c>
      <c r="C146">
        <v>0</v>
      </c>
      <c r="D146" t="s">
        <v>2083</v>
      </c>
      <c r="E146">
        <v>233066</v>
      </c>
      <c r="F146">
        <v>0</v>
      </c>
    </row>
    <row r="147" spans="1:6">
      <c r="A147" t="s">
        <v>1609</v>
      </c>
      <c r="B147">
        <v>211521</v>
      </c>
      <c r="C147">
        <v>0</v>
      </c>
      <c r="D147" t="s">
        <v>2084</v>
      </c>
      <c r="E147">
        <v>233067</v>
      </c>
      <c r="F147">
        <v>0</v>
      </c>
    </row>
    <row r="148" spans="1:6">
      <c r="A148" t="s">
        <v>1673</v>
      </c>
      <c r="B148">
        <v>211600</v>
      </c>
      <c r="C148">
        <v>195082</v>
      </c>
      <c r="D148" t="s">
        <v>2085</v>
      </c>
      <c r="E148">
        <v>233068</v>
      </c>
      <c r="F148">
        <v>0</v>
      </c>
    </row>
    <row r="149" spans="1:6">
      <c r="A149" t="s">
        <v>2086</v>
      </c>
      <c r="B149">
        <v>211601</v>
      </c>
      <c r="C149">
        <v>3345</v>
      </c>
      <c r="D149" t="s">
        <v>2087</v>
      </c>
      <c r="E149">
        <v>233069</v>
      </c>
      <c r="F149">
        <v>0</v>
      </c>
    </row>
    <row r="150" spans="1:6">
      <c r="A150" t="s">
        <v>1710</v>
      </c>
      <c r="B150">
        <v>211602</v>
      </c>
      <c r="C150">
        <v>0</v>
      </c>
      <c r="D150" t="s">
        <v>2088</v>
      </c>
      <c r="E150">
        <v>233070</v>
      </c>
      <c r="F150">
        <v>0</v>
      </c>
    </row>
    <row r="151" spans="1:6">
      <c r="A151" t="s">
        <v>2089</v>
      </c>
      <c r="B151">
        <v>211603</v>
      </c>
      <c r="C151">
        <v>0</v>
      </c>
      <c r="D151" t="s">
        <v>2090</v>
      </c>
      <c r="E151">
        <v>233071</v>
      </c>
      <c r="F151">
        <v>0</v>
      </c>
    </row>
    <row r="152" spans="1:6">
      <c r="A152" t="s">
        <v>2091</v>
      </c>
      <c r="B152">
        <v>211604</v>
      </c>
      <c r="C152">
        <v>0</v>
      </c>
      <c r="D152" t="s">
        <v>2092</v>
      </c>
      <c r="E152">
        <v>233072</v>
      </c>
      <c r="F152">
        <v>0</v>
      </c>
    </row>
    <row r="153" spans="1:6">
      <c r="A153" t="s">
        <v>2093</v>
      </c>
      <c r="B153">
        <v>211605</v>
      </c>
      <c r="C153">
        <v>0</v>
      </c>
      <c r="D153" t="s">
        <v>2094</v>
      </c>
      <c r="E153">
        <v>233073</v>
      </c>
      <c r="F153">
        <v>0</v>
      </c>
    </row>
    <row r="154" spans="1:6">
      <c r="A154" t="s">
        <v>2095</v>
      </c>
      <c r="B154">
        <v>211606</v>
      </c>
      <c r="C154">
        <v>0</v>
      </c>
      <c r="D154" t="s">
        <v>2096</v>
      </c>
      <c r="E154">
        <v>233074</v>
      </c>
      <c r="F154">
        <v>0</v>
      </c>
    </row>
    <row r="155" spans="1:6">
      <c r="A155" t="s">
        <v>2097</v>
      </c>
      <c r="B155">
        <v>211607</v>
      </c>
      <c r="C155">
        <v>129388</v>
      </c>
      <c r="D155" t="s">
        <v>2098</v>
      </c>
      <c r="E155">
        <v>233076</v>
      </c>
      <c r="F155">
        <v>0</v>
      </c>
    </row>
    <row r="156" spans="1:6">
      <c r="A156" t="s">
        <v>2099</v>
      </c>
      <c r="B156">
        <v>211608</v>
      </c>
      <c r="C156">
        <v>0</v>
      </c>
      <c r="D156" t="s">
        <v>2100</v>
      </c>
      <c r="E156">
        <v>233077</v>
      </c>
      <c r="F156">
        <v>0</v>
      </c>
    </row>
    <row r="157" spans="1:6">
      <c r="A157" t="s">
        <v>1698</v>
      </c>
      <c r="B157">
        <v>211609</v>
      </c>
      <c r="C157">
        <v>0</v>
      </c>
      <c r="D157" t="s">
        <v>2101</v>
      </c>
      <c r="E157">
        <v>233078</v>
      </c>
      <c r="F157">
        <v>0</v>
      </c>
    </row>
    <row r="158" spans="1:6">
      <c r="A158" t="s">
        <v>2102</v>
      </c>
      <c r="B158">
        <v>211610</v>
      </c>
      <c r="C158">
        <v>0</v>
      </c>
      <c r="D158" t="s">
        <v>2103</v>
      </c>
      <c r="E158">
        <v>233079</v>
      </c>
      <c r="F158">
        <v>0</v>
      </c>
    </row>
    <row r="159" spans="1:6">
      <c r="A159" t="s">
        <v>2104</v>
      </c>
      <c r="B159">
        <v>211611</v>
      </c>
      <c r="C159">
        <v>0</v>
      </c>
      <c r="D159" t="s">
        <v>2105</v>
      </c>
      <c r="E159">
        <v>233080</v>
      </c>
      <c r="F159">
        <v>0</v>
      </c>
    </row>
    <row r="160" spans="1:6">
      <c r="A160" t="s">
        <v>2106</v>
      </c>
      <c r="B160">
        <v>211612</v>
      </c>
      <c r="C160">
        <v>0</v>
      </c>
      <c r="D160" t="s">
        <v>2107</v>
      </c>
      <c r="E160">
        <v>233081</v>
      </c>
      <c r="F160">
        <v>0</v>
      </c>
    </row>
    <row r="161" spans="1:6">
      <c r="A161" t="s">
        <v>2108</v>
      </c>
      <c r="B161">
        <v>211613</v>
      </c>
      <c r="C161">
        <v>0</v>
      </c>
      <c r="D161" t="s">
        <v>2109</v>
      </c>
      <c r="E161">
        <v>233084</v>
      </c>
      <c r="F161">
        <v>0</v>
      </c>
    </row>
    <row r="162" spans="1:6">
      <c r="A162" t="s">
        <v>2110</v>
      </c>
      <c r="B162">
        <v>211614</v>
      </c>
      <c r="C162">
        <v>0</v>
      </c>
      <c r="D162" t="s">
        <v>2111</v>
      </c>
      <c r="E162">
        <v>233085</v>
      </c>
      <c r="F162">
        <v>0</v>
      </c>
    </row>
    <row r="163" spans="1:6">
      <c r="A163" t="s">
        <v>2112</v>
      </c>
      <c r="B163">
        <v>211615</v>
      </c>
      <c r="C163">
        <v>0</v>
      </c>
      <c r="D163" t="s">
        <v>2113</v>
      </c>
      <c r="E163">
        <v>233086</v>
      </c>
      <c r="F163">
        <v>0</v>
      </c>
    </row>
    <row r="164" spans="1:6">
      <c r="A164" t="s">
        <v>1712</v>
      </c>
      <c r="B164">
        <v>211631</v>
      </c>
      <c r="C164">
        <v>62350</v>
      </c>
      <c r="D164" t="s">
        <v>2114</v>
      </c>
      <c r="E164">
        <v>233087</v>
      </c>
      <c r="F164">
        <v>0</v>
      </c>
    </row>
    <row r="165" spans="1:6">
      <c r="A165" t="s">
        <v>2115</v>
      </c>
      <c r="B165">
        <v>211700</v>
      </c>
      <c r="C165">
        <v>0</v>
      </c>
      <c r="D165" t="s">
        <v>2116</v>
      </c>
      <c r="E165">
        <v>233088</v>
      </c>
      <c r="F165">
        <v>0</v>
      </c>
    </row>
    <row r="166" spans="1:6">
      <c r="A166" t="s">
        <v>2117</v>
      </c>
      <c r="B166">
        <v>211701</v>
      </c>
      <c r="C166">
        <v>0</v>
      </c>
      <c r="D166" t="s">
        <v>2118</v>
      </c>
      <c r="E166">
        <v>233089</v>
      </c>
      <c r="F166">
        <v>0</v>
      </c>
    </row>
    <row r="167" spans="1:6">
      <c r="A167" t="s">
        <v>2119</v>
      </c>
      <c r="B167">
        <v>211702</v>
      </c>
      <c r="C167">
        <v>0</v>
      </c>
      <c r="D167" t="s">
        <v>2120</v>
      </c>
      <c r="E167">
        <v>233090</v>
      </c>
      <c r="F167">
        <v>0</v>
      </c>
    </row>
    <row r="168" spans="1:6">
      <c r="A168" t="s">
        <v>2121</v>
      </c>
      <c r="B168">
        <v>211703</v>
      </c>
      <c r="C168">
        <v>0</v>
      </c>
      <c r="D168" t="s">
        <v>2122</v>
      </c>
      <c r="E168">
        <v>233091</v>
      </c>
      <c r="F168">
        <v>5680000</v>
      </c>
    </row>
    <row r="169" spans="1:6">
      <c r="A169" t="s">
        <v>2123</v>
      </c>
      <c r="B169">
        <v>211704</v>
      </c>
      <c r="C169">
        <v>0</v>
      </c>
      <c r="D169" t="s">
        <v>2124</v>
      </c>
      <c r="E169">
        <v>233092</v>
      </c>
      <c r="F169">
        <v>5680000</v>
      </c>
    </row>
    <row r="170" spans="1:6">
      <c r="A170" t="s">
        <v>2125</v>
      </c>
      <c r="B170">
        <v>211705</v>
      </c>
      <c r="C170">
        <v>0</v>
      </c>
      <c r="D170" t="s">
        <v>2126</v>
      </c>
      <c r="E170">
        <v>233093</v>
      </c>
      <c r="F170">
        <v>0</v>
      </c>
    </row>
    <row r="171" spans="1:6">
      <c r="A171" t="s">
        <v>2127</v>
      </c>
      <c r="B171">
        <v>211711</v>
      </c>
      <c r="C171">
        <v>0</v>
      </c>
      <c r="D171" t="s">
        <v>2128</v>
      </c>
      <c r="E171">
        <v>233094</v>
      </c>
      <c r="F171">
        <v>0</v>
      </c>
    </row>
    <row r="172" spans="1:6">
      <c r="A172" t="s">
        <v>2129</v>
      </c>
      <c r="B172">
        <v>211712</v>
      </c>
      <c r="C172">
        <v>0</v>
      </c>
      <c r="D172" t="s">
        <v>2130</v>
      </c>
      <c r="E172">
        <v>233096</v>
      </c>
      <c r="F172">
        <v>0</v>
      </c>
    </row>
    <row r="173" spans="1:6">
      <c r="A173" t="s">
        <v>2131</v>
      </c>
      <c r="B173">
        <v>211713</v>
      </c>
      <c r="C173">
        <v>0</v>
      </c>
      <c r="D173" t="s">
        <v>2132</v>
      </c>
      <c r="E173">
        <v>233097</v>
      </c>
      <c r="F173">
        <v>0</v>
      </c>
    </row>
    <row r="174" spans="1:6">
      <c r="A174" t="s">
        <v>2133</v>
      </c>
      <c r="B174">
        <v>211721</v>
      </c>
      <c r="C174">
        <v>0</v>
      </c>
      <c r="D174" t="s">
        <v>2134</v>
      </c>
      <c r="E174">
        <v>233098</v>
      </c>
      <c r="F174">
        <v>0</v>
      </c>
    </row>
    <row r="175" spans="1:6">
      <c r="A175" t="s">
        <v>2135</v>
      </c>
      <c r="B175">
        <v>211731</v>
      </c>
      <c r="C175">
        <v>0</v>
      </c>
      <c r="D175" t="s">
        <v>1457</v>
      </c>
      <c r="E175">
        <v>233300</v>
      </c>
      <c r="F175">
        <v>79614</v>
      </c>
    </row>
    <row r="176" spans="1:6">
      <c r="A176" t="s">
        <v>2136</v>
      </c>
      <c r="B176">
        <v>211800</v>
      </c>
      <c r="C176">
        <v>0</v>
      </c>
      <c r="D176" t="s">
        <v>1459</v>
      </c>
      <c r="E176">
        <v>233301</v>
      </c>
      <c r="F176">
        <v>79614</v>
      </c>
    </row>
    <row r="177" spans="1:6">
      <c r="A177" t="s">
        <v>2137</v>
      </c>
      <c r="B177">
        <v>211801</v>
      </c>
      <c r="C177">
        <v>0</v>
      </c>
      <c r="D177" t="s">
        <v>2022</v>
      </c>
      <c r="E177">
        <v>233302</v>
      </c>
      <c r="F177">
        <v>0</v>
      </c>
    </row>
    <row r="178" spans="1:6">
      <c r="A178" t="s">
        <v>2138</v>
      </c>
      <c r="B178">
        <v>211802</v>
      </c>
      <c r="C178">
        <v>0</v>
      </c>
      <c r="D178" t="s">
        <v>2024</v>
      </c>
      <c r="E178">
        <v>233303</v>
      </c>
      <c r="F178">
        <v>0</v>
      </c>
    </row>
    <row r="179" spans="1:6">
      <c r="A179" t="s">
        <v>2139</v>
      </c>
      <c r="B179">
        <v>211900</v>
      </c>
      <c r="C179">
        <v>0</v>
      </c>
      <c r="D179" t="s">
        <v>2026</v>
      </c>
      <c r="E179">
        <v>233304</v>
      </c>
      <c r="F179">
        <v>0</v>
      </c>
    </row>
    <row r="180" spans="1:6">
      <c r="A180" t="s">
        <v>2140</v>
      </c>
      <c r="B180">
        <v>211901</v>
      </c>
      <c r="C180">
        <v>0</v>
      </c>
      <c r="D180" t="s">
        <v>2028</v>
      </c>
      <c r="E180">
        <v>233305</v>
      </c>
      <c r="F180">
        <v>0</v>
      </c>
    </row>
    <row r="181" spans="1:6">
      <c r="A181" t="s">
        <v>2141</v>
      </c>
      <c r="B181">
        <v>211902</v>
      </c>
      <c r="C181">
        <v>0</v>
      </c>
      <c r="D181" t="s">
        <v>2142</v>
      </c>
      <c r="E181">
        <v>233306</v>
      </c>
      <c r="F181">
        <v>0</v>
      </c>
    </row>
    <row r="182" spans="1:6">
      <c r="A182" t="s">
        <v>2143</v>
      </c>
      <c r="B182">
        <v>211903</v>
      </c>
      <c r="C182">
        <v>0</v>
      </c>
      <c r="D182" t="s">
        <v>2032</v>
      </c>
      <c r="E182">
        <v>233307</v>
      </c>
      <c r="F182">
        <v>0</v>
      </c>
    </row>
    <row r="183" spans="1:6">
      <c r="A183" t="s">
        <v>2144</v>
      </c>
      <c r="B183">
        <v>211911</v>
      </c>
      <c r="C183">
        <v>0</v>
      </c>
      <c r="D183" t="s">
        <v>2034</v>
      </c>
      <c r="E183">
        <v>233308</v>
      </c>
      <c r="F183">
        <v>0</v>
      </c>
    </row>
    <row r="184" spans="1:6">
      <c r="A184" t="s">
        <v>2145</v>
      </c>
      <c r="B184">
        <v>212800</v>
      </c>
      <c r="C184">
        <v>0</v>
      </c>
      <c r="D184" t="s">
        <v>2036</v>
      </c>
      <c r="E184">
        <v>233309</v>
      </c>
      <c r="F184">
        <v>0</v>
      </c>
    </row>
    <row r="185" spans="1:6">
      <c r="A185" t="s">
        <v>2146</v>
      </c>
      <c r="B185">
        <v>212900</v>
      </c>
      <c r="C185">
        <v>25</v>
      </c>
      <c r="D185" t="s">
        <v>2038</v>
      </c>
      <c r="E185">
        <v>233310</v>
      </c>
      <c r="F185">
        <v>0</v>
      </c>
    </row>
    <row r="186" spans="1:6">
      <c r="A186" t="s">
        <v>2147</v>
      </c>
      <c r="B186">
        <v>212901</v>
      </c>
      <c r="C186">
        <v>25</v>
      </c>
      <c r="D186" t="s">
        <v>2040</v>
      </c>
      <c r="E186">
        <v>233311</v>
      </c>
      <c r="F186">
        <v>0</v>
      </c>
    </row>
    <row r="187" spans="1:6">
      <c r="A187" t="s">
        <v>2148</v>
      </c>
      <c r="B187">
        <v>212902</v>
      </c>
      <c r="C187">
        <v>0</v>
      </c>
      <c r="D187" t="s">
        <v>2042</v>
      </c>
      <c r="E187">
        <v>233312</v>
      </c>
      <c r="F187">
        <v>0</v>
      </c>
    </row>
    <row r="188" spans="1:6">
      <c r="A188" t="s">
        <v>1499</v>
      </c>
      <c r="B188">
        <v>212940</v>
      </c>
      <c r="C188">
        <v>0</v>
      </c>
      <c r="D188" t="s">
        <v>2149</v>
      </c>
      <c r="E188">
        <v>233321</v>
      </c>
      <c r="F188">
        <v>79614</v>
      </c>
    </row>
    <row r="189" spans="1:6">
      <c r="A189" t="s">
        <v>2150</v>
      </c>
      <c r="B189">
        <v>213000</v>
      </c>
      <c r="C189">
        <v>820759</v>
      </c>
      <c r="D189" t="s">
        <v>1463</v>
      </c>
      <c r="E189">
        <v>233331</v>
      </c>
      <c r="F189">
        <v>0</v>
      </c>
    </row>
    <row r="190" spans="1:6">
      <c r="A190" t="s">
        <v>2151</v>
      </c>
      <c r="B190">
        <v>213100</v>
      </c>
      <c r="C190">
        <v>757726</v>
      </c>
      <c r="D190" t="s">
        <v>1465</v>
      </c>
      <c r="E190">
        <v>233400</v>
      </c>
      <c r="F190">
        <v>1164085</v>
      </c>
    </row>
    <row r="191" spans="1:6">
      <c r="A191" t="s">
        <v>2152</v>
      </c>
      <c r="B191">
        <v>213200</v>
      </c>
      <c r="C191">
        <v>0</v>
      </c>
      <c r="D191" t="s">
        <v>1459</v>
      </c>
      <c r="E191">
        <v>233401</v>
      </c>
      <c r="F191">
        <v>0</v>
      </c>
    </row>
    <row r="192" spans="1:6">
      <c r="A192" t="s">
        <v>2153</v>
      </c>
      <c r="B192">
        <v>213201</v>
      </c>
      <c r="C192">
        <v>0</v>
      </c>
      <c r="D192" t="s">
        <v>2154</v>
      </c>
      <c r="E192">
        <v>233411</v>
      </c>
      <c r="F192">
        <v>1164085</v>
      </c>
    </row>
    <row r="193" spans="1:6">
      <c r="A193" t="s">
        <v>2155</v>
      </c>
      <c r="B193">
        <v>213202</v>
      </c>
      <c r="C193">
        <v>0</v>
      </c>
      <c r="D193" t="s">
        <v>1470</v>
      </c>
      <c r="E193">
        <v>233421</v>
      </c>
      <c r="F193">
        <v>0</v>
      </c>
    </row>
    <row r="194" spans="1:6">
      <c r="A194" t="s">
        <v>2156</v>
      </c>
      <c r="B194">
        <v>213203</v>
      </c>
      <c r="C194">
        <v>0</v>
      </c>
      <c r="D194" t="s">
        <v>1494</v>
      </c>
      <c r="E194">
        <v>233500</v>
      </c>
      <c r="F194">
        <v>306667</v>
      </c>
    </row>
    <row r="195" spans="1:6">
      <c r="A195" t="s">
        <v>2157</v>
      </c>
      <c r="B195">
        <v>213204</v>
      </c>
      <c r="C195">
        <v>0</v>
      </c>
      <c r="D195" t="s">
        <v>1928</v>
      </c>
      <c r="E195">
        <v>233501</v>
      </c>
      <c r="F195">
        <v>0</v>
      </c>
    </row>
    <row r="196" spans="1:6">
      <c r="A196" t="s">
        <v>2158</v>
      </c>
      <c r="B196">
        <v>213205</v>
      </c>
      <c r="C196">
        <v>0</v>
      </c>
      <c r="D196" t="s">
        <v>2159</v>
      </c>
      <c r="E196">
        <v>233502</v>
      </c>
      <c r="F196">
        <v>0</v>
      </c>
    </row>
    <row r="197" spans="1:6">
      <c r="A197" t="s">
        <v>2160</v>
      </c>
      <c r="B197">
        <v>213206</v>
      </c>
      <c r="C197">
        <v>0</v>
      </c>
      <c r="D197" t="s">
        <v>2161</v>
      </c>
      <c r="E197">
        <v>233505</v>
      </c>
      <c r="F197">
        <v>0</v>
      </c>
    </row>
    <row r="198" spans="1:6">
      <c r="A198" t="s">
        <v>2162</v>
      </c>
      <c r="B198">
        <v>213211</v>
      </c>
      <c r="C198">
        <v>0</v>
      </c>
      <c r="D198" t="s">
        <v>1496</v>
      </c>
      <c r="E198">
        <v>233513</v>
      </c>
      <c r="F198">
        <v>0</v>
      </c>
    </row>
    <row r="199" spans="1:6">
      <c r="A199" t="s">
        <v>2163</v>
      </c>
      <c r="B199">
        <v>213212</v>
      </c>
      <c r="C199">
        <v>0</v>
      </c>
      <c r="D199" t="s">
        <v>1498</v>
      </c>
      <c r="E199">
        <v>233514</v>
      </c>
      <c r="F199">
        <v>674</v>
      </c>
    </row>
    <row r="200" spans="1:6">
      <c r="A200" t="s">
        <v>2164</v>
      </c>
      <c r="B200">
        <v>213213</v>
      </c>
      <c r="C200">
        <v>0</v>
      </c>
      <c r="D200" t="s">
        <v>2165</v>
      </c>
      <c r="E200">
        <v>233515</v>
      </c>
      <c r="F200">
        <v>0</v>
      </c>
    </row>
    <row r="201" spans="1:6">
      <c r="A201" t="s">
        <v>2166</v>
      </c>
      <c r="B201">
        <v>213300</v>
      </c>
      <c r="C201">
        <v>0</v>
      </c>
      <c r="D201" t="s">
        <v>2073</v>
      </c>
      <c r="E201">
        <v>233516</v>
      </c>
      <c r="F201">
        <v>0</v>
      </c>
    </row>
    <row r="202" spans="1:6">
      <c r="A202" t="s">
        <v>2167</v>
      </c>
      <c r="B202">
        <v>213301</v>
      </c>
      <c r="C202">
        <v>0</v>
      </c>
      <c r="D202" t="s">
        <v>2168</v>
      </c>
      <c r="E202">
        <v>233517</v>
      </c>
      <c r="F202">
        <v>0</v>
      </c>
    </row>
    <row r="203" spans="1:6">
      <c r="A203" t="s">
        <v>2169</v>
      </c>
      <c r="B203">
        <v>213302</v>
      </c>
      <c r="C203">
        <v>0</v>
      </c>
      <c r="D203" t="s">
        <v>1514</v>
      </c>
      <c r="E203">
        <v>233518</v>
      </c>
      <c r="F203">
        <v>100000</v>
      </c>
    </row>
    <row r="204" spans="1:6">
      <c r="A204" t="s">
        <v>2170</v>
      </c>
      <c r="B204">
        <v>213400</v>
      </c>
      <c r="C204">
        <v>0</v>
      </c>
      <c r="D204" t="s">
        <v>2171</v>
      </c>
      <c r="E204">
        <v>233519</v>
      </c>
      <c r="F204">
        <v>352</v>
      </c>
    </row>
    <row r="205" spans="1:6">
      <c r="A205" t="s">
        <v>1898</v>
      </c>
      <c r="B205">
        <v>213401</v>
      </c>
      <c r="C205">
        <v>0</v>
      </c>
      <c r="D205" t="s">
        <v>2172</v>
      </c>
      <c r="E205">
        <v>233520</v>
      </c>
      <c r="F205">
        <v>0</v>
      </c>
    </row>
    <row r="206" spans="1:6">
      <c r="A206" t="s">
        <v>2173</v>
      </c>
      <c r="B206">
        <v>213402</v>
      </c>
      <c r="C206">
        <v>0</v>
      </c>
      <c r="D206" t="s">
        <v>1516</v>
      </c>
      <c r="E206">
        <v>233521</v>
      </c>
      <c r="F206">
        <v>205640</v>
      </c>
    </row>
    <row r="207" spans="1:6">
      <c r="A207" t="s">
        <v>2174</v>
      </c>
      <c r="B207">
        <v>213403</v>
      </c>
      <c r="C207">
        <v>0</v>
      </c>
      <c r="D207" t="s">
        <v>2175</v>
      </c>
      <c r="E207">
        <v>233600</v>
      </c>
      <c r="F207">
        <v>55</v>
      </c>
    </row>
    <row r="208" spans="1:6">
      <c r="A208" t="s">
        <v>1929</v>
      </c>
      <c r="B208">
        <v>213404</v>
      </c>
      <c r="C208">
        <v>0</v>
      </c>
      <c r="D208" t="s">
        <v>2176</v>
      </c>
      <c r="E208">
        <v>233601</v>
      </c>
      <c r="F208">
        <v>0</v>
      </c>
    </row>
    <row r="209" spans="1:6">
      <c r="A209" t="s">
        <v>2177</v>
      </c>
      <c r="B209">
        <v>213405</v>
      </c>
      <c r="C209">
        <v>0</v>
      </c>
      <c r="D209" t="s">
        <v>2178</v>
      </c>
      <c r="E209">
        <v>233602</v>
      </c>
      <c r="F209">
        <v>0</v>
      </c>
    </row>
    <row r="210" spans="1:6">
      <c r="A210" t="s">
        <v>2179</v>
      </c>
      <c r="B210">
        <v>213406</v>
      </c>
      <c r="C210">
        <v>0</v>
      </c>
      <c r="D210" t="s">
        <v>2180</v>
      </c>
      <c r="E210">
        <v>233603</v>
      </c>
      <c r="F210">
        <v>0</v>
      </c>
    </row>
    <row r="211" spans="1:6">
      <c r="A211" t="s">
        <v>2181</v>
      </c>
      <c r="B211">
        <v>213407</v>
      </c>
      <c r="C211">
        <v>0</v>
      </c>
      <c r="D211" t="s">
        <v>2182</v>
      </c>
      <c r="E211">
        <v>233604</v>
      </c>
      <c r="F211">
        <v>0</v>
      </c>
    </row>
    <row r="212" spans="1:6">
      <c r="A212" t="s">
        <v>2183</v>
      </c>
      <c r="B212">
        <v>213408</v>
      </c>
      <c r="C212">
        <v>0</v>
      </c>
      <c r="D212" t="s">
        <v>2184</v>
      </c>
      <c r="E212">
        <v>233610</v>
      </c>
      <c r="F212">
        <v>55</v>
      </c>
    </row>
    <row r="213" spans="1:6">
      <c r="A213" t="s">
        <v>2185</v>
      </c>
      <c r="B213">
        <v>213409</v>
      </c>
      <c r="C213">
        <v>0</v>
      </c>
      <c r="D213" t="s">
        <v>2186</v>
      </c>
      <c r="E213">
        <v>233611</v>
      </c>
      <c r="F213">
        <v>55</v>
      </c>
    </row>
    <row r="214" spans="1:6">
      <c r="A214" t="s">
        <v>2187</v>
      </c>
      <c r="B214">
        <v>213500</v>
      </c>
      <c r="C214">
        <v>0</v>
      </c>
      <c r="D214" t="s">
        <v>2188</v>
      </c>
      <c r="E214">
        <v>233612</v>
      </c>
      <c r="F214">
        <v>0</v>
      </c>
    </row>
    <row r="215" spans="1:6">
      <c r="A215" t="s">
        <v>1899</v>
      </c>
      <c r="B215">
        <v>213501</v>
      </c>
      <c r="C215">
        <v>0</v>
      </c>
      <c r="D215" t="s">
        <v>2189</v>
      </c>
      <c r="E215">
        <v>233700</v>
      </c>
      <c r="F215">
        <v>0</v>
      </c>
    </row>
    <row r="216" spans="1:6">
      <c r="A216" t="s">
        <v>2190</v>
      </c>
      <c r="B216">
        <v>213502</v>
      </c>
      <c r="C216">
        <v>0</v>
      </c>
      <c r="D216" t="s">
        <v>1990</v>
      </c>
      <c r="E216">
        <v>233701</v>
      </c>
      <c r="F216">
        <v>0</v>
      </c>
    </row>
    <row r="217" spans="1:6">
      <c r="A217" t="s">
        <v>2191</v>
      </c>
      <c r="B217">
        <v>213503</v>
      </c>
      <c r="C217">
        <v>0</v>
      </c>
      <c r="D217" t="s">
        <v>2192</v>
      </c>
      <c r="E217">
        <v>233711</v>
      </c>
      <c r="F217">
        <v>0</v>
      </c>
    </row>
    <row r="218" spans="1:6">
      <c r="A218" t="s">
        <v>2193</v>
      </c>
      <c r="B218">
        <v>213504</v>
      </c>
      <c r="C218">
        <v>0</v>
      </c>
      <c r="D218" t="s">
        <v>2194</v>
      </c>
      <c r="E218">
        <v>234000</v>
      </c>
      <c r="F218">
        <v>0</v>
      </c>
    </row>
    <row r="219" spans="1:6">
      <c r="A219" t="s">
        <v>2195</v>
      </c>
      <c r="B219">
        <v>213505</v>
      </c>
      <c r="C219">
        <v>0</v>
      </c>
      <c r="D219" t="s">
        <v>1939</v>
      </c>
      <c r="E219">
        <v>234001</v>
      </c>
      <c r="F219">
        <v>0</v>
      </c>
    </row>
    <row r="220" spans="1:6">
      <c r="A220" t="s">
        <v>2196</v>
      </c>
      <c r="B220">
        <v>213506</v>
      </c>
      <c r="C220">
        <v>0</v>
      </c>
      <c r="D220" t="s">
        <v>2197</v>
      </c>
      <c r="E220">
        <v>234002</v>
      </c>
      <c r="F220">
        <v>0</v>
      </c>
    </row>
    <row r="221" spans="1:6">
      <c r="A221" t="s">
        <v>2198</v>
      </c>
      <c r="B221">
        <v>213507</v>
      </c>
      <c r="C221">
        <v>0</v>
      </c>
      <c r="D221" t="s">
        <v>2199</v>
      </c>
      <c r="E221">
        <v>234003</v>
      </c>
      <c r="F221">
        <v>0</v>
      </c>
    </row>
    <row r="222" spans="1:6">
      <c r="A222" t="s">
        <v>2200</v>
      </c>
      <c r="B222">
        <v>213508</v>
      </c>
      <c r="C222">
        <v>0</v>
      </c>
      <c r="D222" t="s">
        <v>2201</v>
      </c>
      <c r="E222">
        <v>234004</v>
      </c>
      <c r="F222">
        <v>0</v>
      </c>
    </row>
    <row r="223" spans="1:6">
      <c r="A223" t="s">
        <v>2202</v>
      </c>
      <c r="B223">
        <v>213509</v>
      </c>
      <c r="C223">
        <v>0</v>
      </c>
      <c r="D223" t="s">
        <v>2203</v>
      </c>
      <c r="E223">
        <v>234005</v>
      </c>
      <c r="F223">
        <v>0</v>
      </c>
    </row>
    <row r="224" spans="1:6">
      <c r="A224" t="s">
        <v>2204</v>
      </c>
      <c r="B224">
        <v>213600</v>
      </c>
      <c r="C224">
        <v>30240</v>
      </c>
      <c r="D224" t="s">
        <v>2205</v>
      </c>
      <c r="E224">
        <v>234006</v>
      </c>
      <c r="F224">
        <v>0</v>
      </c>
    </row>
    <row r="225" spans="1:6">
      <c r="A225" t="s">
        <v>2206</v>
      </c>
      <c r="B225">
        <v>213601</v>
      </c>
      <c r="C225">
        <v>0</v>
      </c>
      <c r="D225" t="s">
        <v>2207</v>
      </c>
      <c r="E225">
        <v>234007</v>
      </c>
      <c r="F225">
        <v>0</v>
      </c>
    </row>
    <row r="226" spans="1:6">
      <c r="A226" t="s">
        <v>2208</v>
      </c>
      <c r="B226">
        <v>213602</v>
      </c>
      <c r="C226">
        <v>0</v>
      </c>
      <c r="D226" t="s">
        <v>2209</v>
      </c>
      <c r="E226">
        <v>234008</v>
      </c>
      <c r="F226">
        <v>0</v>
      </c>
    </row>
    <row r="227" spans="1:6">
      <c r="A227" t="s">
        <v>2210</v>
      </c>
      <c r="B227">
        <v>213603</v>
      </c>
      <c r="C227">
        <v>0</v>
      </c>
      <c r="D227" t="s">
        <v>2211</v>
      </c>
      <c r="E227">
        <v>234009</v>
      </c>
      <c r="F227">
        <v>0</v>
      </c>
    </row>
    <row r="228" spans="1:6">
      <c r="A228" t="s">
        <v>2212</v>
      </c>
      <c r="B228">
        <v>213604</v>
      </c>
      <c r="C228">
        <v>26632</v>
      </c>
      <c r="D228" t="s">
        <v>2213</v>
      </c>
      <c r="E228">
        <v>234010</v>
      </c>
      <c r="F228">
        <v>0</v>
      </c>
    </row>
    <row r="229" spans="1:6">
      <c r="A229" t="s">
        <v>2214</v>
      </c>
      <c r="B229">
        <v>213605</v>
      </c>
      <c r="C229">
        <v>26632</v>
      </c>
      <c r="D229" t="s">
        <v>2215</v>
      </c>
      <c r="E229">
        <v>234020</v>
      </c>
      <c r="F229">
        <v>0</v>
      </c>
    </row>
    <row r="230" spans="1:6">
      <c r="A230" t="s">
        <v>2216</v>
      </c>
      <c r="B230">
        <v>213606</v>
      </c>
      <c r="C230">
        <v>0</v>
      </c>
      <c r="D230" t="s">
        <v>1906</v>
      </c>
      <c r="E230">
        <v>234011</v>
      </c>
      <c r="F230">
        <v>0</v>
      </c>
    </row>
    <row r="231" spans="1:6">
      <c r="A231" t="s">
        <v>2217</v>
      </c>
      <c r="B231">
        <v>213607</v>
      </c>
      <c r="C231">
        <v>3608</v>
      </c>
      <c r="D231" t="s">
        <v>2218</v>
      </c>
      <c r="E231">
        <v>234021</v>
      </c>
      <c r="F231">
        <v>0</v>
      </c>
    </row>
    <row r="232" spans="1:6">
      <c r="A232" t="s">
        <v>2219</v>
      </c>
      <c r="B232">
        <v>213608</v>
      </c>
      <c r="C232">
        <v>0</v>
      </c>
      <c r="D232" t="s">
        <v>2220</v>
      </c>
      <c r="E232">
        <v>234022</v>
      </c>
      <c r="F232">
        <v>0</v>
      </c>
    </row>
    <row r="233" spans="1:6">
      <c r="A233" t="s">
        <v>2221</v>
      </c>
      <c r="B233">
        <v>213609</v>
      </c>
      <c r="C233">
        <v>3608</v>
      </c>
      <c r="D233" t="s">
        <v>2222</v>
      </c>
      <c r="E233">
        <v>234023</v>
      </c>
      <c r="F233">
        <v>0</v>
      </c>
    </row>
    <row r="234" spans="1:6">
      <c r="A234" t="s">
        <v>2223</v>
      </c>
      <c r="B234">
        <v>213700</v>
      </c>
      <c r="C234">
        <v>0</v>
      </c>
      <c r="D234" t="s">
        <v>2224</v>
      </c>
      <c r="E234">
        <v>234024</v>
      </c>
      <c r="F234">
        <v>0</v>
      </c>
    </row>
    <row r="235" spans="1:6">
      <c r="A235" t="s">
        <v>2225</v>
      </c>
      <c r="B235">
        <v>213701</v>
      </c>
      <c r="C235">
        <v>0</v>
      </c>
      <c r="D235" t="s">
        <v>2226</v>
      </c>
      <c r="E235">
        <v>234030</v>
      </c>
      <c r="F235">
        <v>0</v>
      </c>
    </row>
    <row r="236" spans="1:6">
      <c r="A236" t="s">
        <v>2227</v>
      </c>
      <c r="B236">
        <v>213702</v>
      </c>
      <c r="C236">
        <v>0</v>
      </c>
      <c r="D236" t="s">
        <v>2228</v>
      </c>
      <c r="E236">
        <v>234025</v>
      </c>
      <c r="F236">
        <v>0</v>
      </c>
    </row>
    <row r="237" spans="1:6">
      <c r="A237" t="s">
        <v>2229</v>
      </c>
      <c r="B237">
        <v>213703</v>
      </c>
      <c r="C237">
        <v>0</v>
      </c>
      <c r="D237" t="s">
        <v>2230</v>
      </c>
      <c r="E237">
        <v>234031</v>
      </c>
      <c r="F237">
        <v>0</v>
      </c>
    </row>
    <row r="238" spans="1:6">
      <c r="A238" t="s">
        <v>2231</v>
      </c>
      <c r="B238">
        <v>213704</v>
      </c>
      <c r="C238">
        <v>0</v>
      </c>
      <c r="D238" t="s">
        <v>2232</v>
      </c>
      <c r="E238">
        <v>234052</v>
      </c>
      <c r="F238">
        <v>0</v>
      </c>
    </row>
    <row r="239" spans="1:6">
      <c r="A239" t="s">
        <v>2233</v>
      </c>
      <c r="B239">
        <v>213705</v>
      </c>
      <c r="C239">
        <v>0</v>
      </c>
      <c r="D239" t="s">
        <v>2234</v>
      </c>
      <c r="E239">
        <v>234053</v>
      </c>
      <c r="F239">
        <v>0</v>
      </c>
    </row>
    <row r="240" spans="1:6">
      <c r="A240" t="s">
        <v>2235</v>
      </c>
      <c r="B240">
        <v>213706</v>
      </c>
      <c r="C240">
        <v>0</v>
      </c>
      <c r="D240" t="s">
        <v>2236</v>
      </c>
      <c r="E240">
        <v>234032</v>
      </c>
      <c r="F240">
        <v>0</v>
      </c>
    </row>
    <row r="241" spans="1:6">
      <c r="A241" t="s">
        <v>2237</v>
      </c>
      <c r="B241">
        <v>213707</v>
      </c>
      <c r="C241">
        <v>0</v>
      </c>
      <c r="D241" t="s">
        <v>1949</v>
      </c>
      <c r="E241">
        <v>234033</v>
      </c>
      <c r="F241">
        <v>0</v>
      </c>
    </row>
    <row r="242" spans="1:6">
      <c r="A242" t="s">
        <v>2238</v>
      </c>
      <c r="B242">
        <v>213708</v>
      </c>
      <c r="C242">
        <v>0</v>
      </c>
      <c r="D242" t="s">
        <v>1953</v>
      </c>
      <c r="E242">
        <v>234034</v>
      </c>
      <c r="F242">
        <v>0</v>
      </c>
    </row>
    <row r="243" spans="1:6">
      <c r="A243" t="s">
        <v>2239</v>
      </c>
      <c r="B243">
        <v>213709</v>
      </c>
      <c r="C243">
        <v>0</v>
      </c>
      <c r="D243" t="s">
        <v>1890</v>
      </c>
      <c r="E243">
        <v>234035</v>
      </c>
      <c r="F243">
        <v>0</v>
      </c>
    </row>
    <row r="244" spans="1:6">
      <c r="A244" t="s">
        <v>2240</v>
      </c>
      <c r="B244">
        <v>213710</v>
      </c>
      <c r="C244">
        <v>0</v>
      </c>
      <c r="D244" t="s">
        <v>2241</v>
      </c>
      <c r="E244">
        <v>234036</v>
      </c>
      <c r="F244">
        <v>0</v>
      </c>
    </row>
    <row r="245" spans="1:6">
      <c r="A245" t="s">
        <v>2242</v>
      </c>
      <c r="B245">
        <v>213711</v>
      </c>
      <c r="C245">
        <v>0</v>
      </c>
      <c r="D245" t="s">
        <v>2243</v>
      </c>
      <c r="E245">
        <v>234037</v>
      </c>
      <c r="F245">
        <v>0</v>
      </c>
    </row>
    <row r="246" spans="1:6">
      <c r="A246" t="s">
        <v>2244</v>
      </c>
      <c r="B246">
        <v>213712</v>
      </c>
      <c r="C246">
        <v>0</v>
      </c>
      <c r="D246" t="s">
        <v>2245</v>
      </c>
      <c r="E246">
        <v>234038</v>
      </c>
      <c r="F246">
        <v>0</v>
      </c>
    </row>
    <row r="247" spans="1:6">
      <c r="A247" t="s">
        <v>2246</v>
      </c>
      <c r="B247">
        <v>213713</v>
      </c>
      <c r="C247">
        <v>0</v>
      </c>
      <c r="D247" t="s">
        <v>1923</v>
      </c>
      <c r="E247">
        <v>234044</v>
      </c>
      <c r="F247">
        <v>0</v>
      </c>
    </row>
    <row r="248" spans="1:6">
      <c r="A248" t="s">
        <v>2247</v>
      </c>
      <c r="B248">
        <v>213714</v>
      </c>
      <c r="C248">
        <v>0</v>
      </c>
      <c r="D248" t="s">
        <v>2248</v>
      </c>
      <c r="E248">
        <v>234045</v>
      </c>
      <c r="F248">
        <v>0</v>
      </c>
    </row>
    <row r="249" spans="1:6">
      <c r="A249" t="s">
        <v>2249</v>
      </c>
      <c r="B249">
        <v>213715</v>
      </c>
      <c r="C249">
        <v>0</v>
      </c>
      <c r="D249" t="s">
        <v>2250</v>
      </c>
      <c r="E249">
        <v>234046</v>
      </c>
      <c r="F249">
        <v>0</v>
      </c>
    </row>
    <row r="250" spans="1:6">
      <c r="A250" t="s">
        <v>2251</v>
      </c>
      <c r="B250">
        <v>213716</v>
      </c>
      <c r="C250">
        <v>0</v>
      </c>
      <c r="D250" t="s">
        <v>2252</v>
      </c>
      <c r="E250">
        <v>234047</v>
      </c>
      <c r="F250">
        <v>0</v>
      </c>
    </row>
    <row r="251" spans="1:6">
      <c r="A251" t="s">
        <v>2253</v>
      </c>
      <c r="B251">
        <v>213717</v>
      </c>
      <c r="C251">
        <v>0</v>
      </c>
      <c r="D251" t="s">
        <v>1926</v>
      </c>
      <c r="E251">
        <v>234048</v>
      </c>
      <c r="F251">
        <v>0</v>
      </c>
    </row>
    <row r="252" spans="1:6">
      <c r="A252" t="s">
        <v>2254</v>
      </c>
      <c r="B252">
        <v>213718</v>
      </c>
      <c r="C252">
        <v>0</v>
      </c>
      <c r="D252" t="s">
        <v>1942</v>
      </c>
      <c r="E252">
        <v>234049</v>
      </c>
      <c r="F252">
        <v>0</v>
      </c>
    </row>
    <row r="253" spans="1:6">
      <c r="A253" t="s">
        <v>2255</v>
      </c>
      <c r="B253">
        <v>213719</v>
      </c>
      <c r="C253">
        <v>0</v>
      </c>
      <c r="D253" t="s">
        <v>2256</v>
      </c>
      <c r="E253">
        <v>234061</v>
      </c>
      <c r="F253">
        <v>0</v>
      </c>
    </row>
    <row r="254" spans="1:6">
      <c r="A254" t="s">
        <v>2257</v>
      </c>
      <c r="B254">
        <v>213720</v>
      </c>
      <c r="C254">
        <v>0</v>
      </c>
      <c r="D254" t="s">
        <v>2258</v>
      </c>
      <c r="E254">
        <v>234100</v>
      </c>
      <c r="F254">
        <v>0</v>
      </c>
    </row>
    <row r="255" spans="1:6">
      <c r="A255" t="s">
        <v>2259</v>
      </c>
      <c r="B255">
        <v>213721</v>
      </c>
      <c r="C255">
        <v>0</v>
      </c>
      <c r="D255" t="s">
        <v>2260</v>
      </c>
      <c r="E255">
        <v>234101</v>
      </c>
      <c r="F255">
        <v>0</v>
      </c>
    </row>
    <row r="256" spans="1:6">
      <c r="A256" t="s">
        <v>2261</v>
      </c>
      <c r="B256">
        <v>213731</v>
      </c>
      <c r="C256">
        <v>0</v>
      </c>
      <c r="D256" t="s">
        <v>2015</v>
      </c>
      <c r="E256">
        <v>234102</v>
      </c>
      <c r="F256">
        <v>0</v>
      </c>
    </row>
    <row r="257" spans="1:6">
      <c r="A257" t="s">
        <v>2262</v>
      </c>
      <c r="B257">
        <v>213732</v>
      </c>
      <c r="C257">
        <v>0</v>
      </c>
      <c r="D257" t="s">
        <v>2263</v>
      </c>
      <c r="E257">
        <v>234103</v>
      </c>
      <c r="F257">
        <v>0</v>
      </c>
    </row>
    <row r="258" spans="1:6">
      <c r="A258" t="s">
        <v>2264</v>
      </c>
      <c r="B258">
        <v>213733</v>
      </c>
      <c r="C258">
        <v>0</v>
      </c>
      <c r="D258" t="s">
        <v>2265</v>
      </c>
      <c r="E258">
        <v>234104</v>
      </c>
      <c r="F258">
        <v>0</v>
      </c>
    </row>
    <row r="259" spans="1:6">
      <c r="A259" t="s">
        <v>2266</v>
      </c>
      <c r="B259">
        <v>213800</v>
      </c>
      <c r="C259">
        <v>87001</v>
      </c>
      <c r="D259" t="s">
        <v>2267</v>
      </c>
      <c r="E259">
        <v>234105</v>
      </c>
      <c r="F259">
        <v>0</v>
      </c>
    </row>
    <row r="260" spans="1:6">
      <c r="A260" t="s">
        <v>2268</v>
      </c>
      <c r="B260">
        <v>213801</v>
      </c>
      <c r="C260">
        <v>54994</v>
      </c>
      <c r="D260" t="s">
        <v>2269</v>
      </c>
      <c r="E260">
        <v>234106</v>
      </c>
      <c r="F260">
        <v>0</v>
      </c>
    </row>
    <row r="261" spans="1:6">
      <c r="A261" t="s">
        <v>2270</v>
      </c>
      <c r="B261">
        <v>213802</v>
      </c>
      <c r="C261">
        <v>0</v>
      </c>
      <c r="D261" t="s">
        <v>2271</v>
      </c>
      <c r="E261">
        <v>234107</v>
      </c>
      <c r="F261">
        <v>0</v>
      </c>
    </row>
    <row r="262" spans="1:6">
      <c r="A262" t="s">
        <v>2272</v>
      </c>
      <c r="B262">
        <v>213803</v>
      </c>
      <c r="C262">
        <v>54994</v>
      </c>
      <c r="D262" t="s">
        <v>2273</v>
      </c>
      <c r="E262">
        <v>234108</v>
      </c>
      <c r="F262">
        <v>0</v>
      </c>
    </row>
    <row r="263" spans="1:6">
      <c r="A263" t="s">
        <v>2274</v>
      </c>
      <c r="B263">
        <v>213811</v>
      </c>
      <c r="C263">
        <v>32007</v>
      </c>
      <c r="D263" t="s">
        <v>2275</v>
      </c>
      <c r="E263">
        <v>234109</v>
      </c>
      <c r="F263">
        <v>0</v>
      </c>
    </row>
    <row r="264" spans="1:6">
      <c r="A264" t="s">
        <v>2276</v>
      </c>
      <c r="B264">
        <v>213812</v>
      </c>
      <c r="C264">
        <v>0</v>
      </c>
      <c r="D264" t="s">
        <v>2277</v>
      </c>
      <c r="E264">
        <v>234110</v>
      </c>
      <c r="F264">
        <v>0</v>
      </c>
    </row>
    <row r="265" spans="1:6">
      <c r="A265" t="s">
        <v>2278</v>
      </c>
      <c r="B265">
        <v>213813</v>
      </c>
      <c r="C265">
        <v>32007</v>
      </c>
      <c r="D265" t="s">
        <v>2279</v>
      </c>
      <c r="E265">
        <v>234111</v>
      </c>
      <c r="F265">
        <v>0</v>
      </c>
    </row>
    <row r="266" spans="1:6">
      <c r="A266" t="s">
        <v>2280</v>
      </c>
      <c r="B266">
        <v>213900</v>
      </c>
      <c r="C266">
        <v>0</v>
      </c>
      <c r="D266" t="s">
        <v>2281</v>
      </c>
      <c r="E266">
        <v>234115</v>
      </c>
      <c r="F266">
        <v>0</v>
      </c>
    </row>
    <row r="267" spans="1:6">
      <c r="A267" t="s">
        <v>1906</v>
      </c>
      <c r="B267">
        <v>213901</v>
      </c>
      <c r="C267">
        <v>0</v>
      </c>
      <c r="D267" t="s">
        <v>2250</v>
      </c>
      <c r="E267">
        <v>234116</v>
      </c>
      <c r="F267">
        <v>0</v>
      </c>
    </row>
    <row r="268" spans="1:6">
      <c r="A268" t="s">
        <v>2282</v>
      </c>
      <c r="B268">
        <v>214300</v>
      </c>
      <c r="C268">
        <v>395242</v>
      </c>
      <c r="D268" t="s">
        <v>2283</v>
      </c>
      <c r="E268">
        <v>234131</v>
      </c>
      <c r="F268">
        <v>0</v>
      </c>
    </row>
    <row r="269" spans="1:6">
      <c r="A269" t="s">
        <v>2284</v>
      </c>
      <c r="B269">
        <v>214301</v>
      </c>
      <c r="C269">
        <v>0</v>
      </c>
      <c r="D269" t="s">
        <v>2285</v>
      </c>
      <c r="E269">
        <v>234200</v>
      </c>
      <c r="F269">
        <v>0</v>
      </c>
    </row>
    <row r="270" spans="1:6">
      <c r="A270" t="s">
        <v>2286</v>
      </c>
      <c r="B270">
        <v>214302</v>
      </c>
      <c r="C270">
        <v>0</v>
      </c>
      <c r="D270" t="s">
        <v>2287</v>
      </c>
      <c r="E270">
        <v>234201</v>
      </c>
      <c r="F270">
        <v>0</v>
      </c>
    </row>
    <row r="271" spans="1:6">
      <c r="A271" t="s">
        <v>2288</v>
      </c>
      <c r="B271">
        <v>214303</v>
      </c>
      <c r="C271">
        <v>0</v>
      </c>
      <c r="D271" t="s">
        <v>2289</v>
      </c>
      <c r="E271">
        <v>234202</v>
      </c>
      <c r="F271">
        <v>0</v>
      </c>
    </row>
    <row r="272" spans="1:6">
      <c r="A272" t="s">
        <v>2290</v>
      </c>
      <c r="B272">
        <v>214304</v>
      </c>
      <c r="C272">
        <v>0</v>
      </c>
      <c r="D272" t="s">
        <v>2291</v>
      </c>
      <c r="E272">
        <v>234203</v>
      </c>
      <c r="F272">
        <v>0</v>
      </c>
    </row>
    <row r="273" spans="1:6">
      <c r="A273" t="s">
        <v>2292</v>
      </c>
      <c r="B273">
        <v>214305</v>
      </c>
      <c r="C273">
        <v>0</v>
      </c>
      <c r="D273" t="s">
        <v>2293</v>
      </c>
      <c r="E273">
        <v>234204</v>
      </c>
      <c r="F273">
        <v>0</v>
      </c>
    </row>
    <row r="274" spans="1:6">
      <c r="A274" t="s">
        <v>2294</v>
      </c>
      <c r="B274">
        <v>214306</v>
      </c>
      <c r="C274">
        <v>0</v>
      </c>
      <c r="D274" t="s">
        <v>2295</v>
      </c>
      <c r="E274">
        <v>234205</v>
      </c>
      <c r="F274">
        <v>0</v>
      </c>
    </row>
    <row r="275" spans="1:6">
      <c r="A275" t="s">
        <v>2296</v>
      </c>
      <c r="B275">
        <v>214307</v>
      </c>
      <c r="C275">
        <v>0</v>
      </c>
      <c r="D275" t="s">
        <v>2297</v>
      </c>
      <c r="E275">
        <v>234207</v>
      </c>
      <c r="F275">
        <v>0</v>
      </c>
    </row>
    <row r="276" spans="1:6">
      <c r="A276" t="s">
        <v>2298</v>
      </c>
      <c r="B276">
        <v>214308</v>
      </c>
      <c r="C276">
        <v>0</v>
      </c>
      <c r="D276" t="s">
        <v>2299</v>
      </c>
      <c r="E276">
        <v>234208</v>
      </c>
      <c r="F276">
        <v>0</v>
      </c>
    </row>
    <row r="277" spans="1:6">
      <c r="A277" t="s">
        <v>2300</v>
      </c>
      <c r="B277">
        <v>214309</v>
      </c>
      <c r="C277">
        <v>0</v>
      </c>
      <c r="D277" t="s">
        <v>2301</v>
      </c>
      <c r="E277">
        <v>234209</v>
      </c>
      <c r="F277">
        <v>0</v>
      </c>
    </row>
    <row r="278" spans="1:6">
      <c r="A278" t="s">
        <v>2302</v>
      </c>
      <c r="B278">
        <v>214310</v>
      </c>
      <c r="C278">
        <v>0</v>
      </c>
      <c r="D278" t="s">
        <v>2303</v>
      </c>
      <c r="E278">
        <v>234211</v>
      </c>
      <c r="F278">
        <v>0</v>
      </c>
    </row>
    <row r="279" spans="1:6">
      <c r="A279" t="s">
        <v>2304</v>
      </c>
      <c r="B279">
        <v>214311</v>
      </c>
      <c r="C279">
        <v>0</v>
      </c>
      <c r="D279" t="s">
        <v>1544</v>
      </c>
      <c r="E279">
        <v>234500</v>
      </c>
      <c r="F279">
        <v>11015</v>
      </c>
    </row>
    <row r="280" spans="1:6">
      <c r="A280" t="s">
        <v>2305</v>
      </c>
      <c r="B280">
        <v>214312</v>
      </c>
      <c r="C280">
        <v>0</v>
      </c>
      <c r="D280" t="s">
        <v>1546</v>
      </c>
      <c r="E280">
        <v>234501</v>
      </c>
      <c r="F280">
        <v>0</v>
      </c>
    </row>
    <row r="281" spans="1:6">
      <c r="A281" t="s">
        <v>2306</v>
      </c>
      <c r="B281">
        <v>214313</v>
      </c>
      <c r="C281">
        <v>0</v>
      </c>
      <c r="D281" t="s">
        <v>1548</v>
      </c>
      <c r="E281">
        <v>234502</v>
      </c>
      <c r="F281">
        <v>9629</v>
      </c>
    </row>
    <row r="282" spans="1:6">
      <c r="A282" t="s">
        <v>2307</v>
      </c>
      <c r="B282">
        <v>214314</v>
      </c>
      <c r="C282">
        <v>0</v>
      </c>
      <c r="D282" t="s">
        <v>1550</v>
      </c>
      <c r="E282">
        <v>234521</v>
      </c>
      <c r="F282">
        <v>0</v>
      </c>
    </row>
    <row r="283" spans="1:6">
      <c r="A283" t="s">
        <v>2308</v>
      </c>
      <c r="B283">
        <v>214315</v>
      </c>
      <c r="C283">
        <v>0</v>
      </c>
      <c r="D283" t="s">
        <v>1552</v>
      </c>
      <c r="E283">
        <v>234522</v>
      </c>
      <c r="F283">
        <v>9629</v>
      </c>
    </row>
    <row r="284" spans="1:6">
      <c r="A284" t="s">
        <v>2309</v>
      </c>
      <c r="B284">
        <v>214316</v>
      </c>
      <c r="C284">
        <v>0</v>
      </c>
      <c r="D284" t="s">
        <v>1554</v>
      </c>
      <c r="E284">
        <v>234523</v>
      </c>
      <c r="F284">
        <v>0</v>
      </c>
    </row>
    <row r="285" spans="1:6">
      <c r="A285" t="s">
        <v>2310</v>
      </c>
      <c r="B285">
        <v>214317</v>
      </c>
      <c r="C285">
        <v>0</v>
      </c>
      <c r="D285" t="s">
        <v>1556</v>
      </c>
      <c r="E285">
        <v>234524</v>
      </c>
      <c r="F285">
        <v>0</v>
      </c>
    </row>
    <row r="286" spans="1:6">
      <c r="A286" t="s">
        <v>2311</v>
      </c>
      <c r="B286">
        <v>214318</v>
      </c>
      <c r="C286">
        <v>0</v>
      </c>
      <c r="D286" t="s">
        <v>1558</v>
      </c>
      <c r="E286">
        <v>234525</v>
      </c>
      <c r="F286">
        <v>0</v>
      </c>
    </row>
    <row r="287" spans="1:6">
      <c r="A287" t="s">
        <v>2312</v>
      </c>
      <c r="B287">
        <v>214319</v>
      </c>
      <c r="C287">
        <v>0</v>
      </c>
      <c r="D287" t="s">
        <v>1560</v>
      </c>
      <c r="E287">
        <v>234526</v>
      </c>
      <c r="F287">
        <v>0</v>
      </c>
    </row>
    <row r="288" spans="1:6">
      <c r="A288" t="s">
        <v>2313</v>
      </c>
      <c r="B288">
        <v>214320</v>
      </c>
      <c r="C288">
        <v>0</v>
      </c>
      <c r="D288" t="s">
        <v>1562</v>
      </c>
      <c r="E288">
        <v>234527</v>
      </c>
      <c r="F288">
        <v>0</v>
      </c>
    </row>
    <row r="289" spans="1:6">
      <c r="A289" t="s">
        <v>2314</v>
      </c>
      <c r="B289">
        <v>214321</v>
      </c>
      <c r="C289">
        <v>0</v>
      </c>
      <c r="D289" t="s">
        <v>1564</v>
      </c>
      <c r="E289">
        <v>234528</v>
      </c>
      <c r="F289">
        <v>0</v>
      </c>
    </row>
    <row r="290" spans="1:6">
      <c r="A290" t="s">
        <v>2315</v>
      </c>
      <c r="B290">
        <v>214330</v>
      </c>
      <c r="C290">
        <v>0</v>
      </c>
      <c r="D290" t="s">
        <v>2316</v>
      </c>
      <c r="E290">
        <v>234541</v>
      </c>
      <c r="F290">
        <v>0</v>
      </c>
    </row>
    <row r="291" spans="1:6">
      <c r="A291" t="s">
        <v>1953</v>
      </c>
      <c r="B291">
        <v>214331</v>
      </c>
      <c r="C291">
        <v>0</v>
      </c>
      <c r="D291" t="s">
        <v>1566</v>
      </c>
      <c r="E291">
        <v>234503</v>
      </c>
      <c r="F291">
        <v>963</v>
      </c>
    </row>
    <row r="292" spans="1:6">
      <c r="A292" t="s">
        <v>2317</v>
      </c>
      <c r="B292">
        <v>214332</v>
      </c>
      <c r="C292">
        <v>0</v>
      </c>
      <c r="D292" t="s">
        <v>1568</v>
      </c>
      <c r="E292">
        <v>234504</v>
      </c>
      <c r="F292">
        <v>0</v>
      </c>
    </row>
    <row r="293" spans="1:6">
      <c r="A293" t="s">
        <v>2318</v>
      </c>
      <c r="B293">
        <v>214351</v>
      </c>
      <c r="C293">
        <v>0</v>
      </c>
      <c r="D293" t="s">
        <v>1570</v>
      </c>
      <c r="E293">
        <v>234505</v>
      </c>
      <c r="F293">
        <v>0</v>
      </c>
    </row>
    <row r="294" spans="1:6">
      <c r="A294" t="s">
        <v>2319</v>
      </c>
      <c r="B294">
        <v>214360</v>
      </c>
      <c r="C294">
        <v>395242</v>
      </c>
      <c r="D294" t="s">
        <v>1572</v>
      </c>
      <c r="E294">
        <v>234506</v>
      </c>
      <c r="F294">
        <v>0</v>
      </c>
    </row>
    <row r="295" spans="1:6">
      <c r="A295" t="s">
        <v>2320</v>
      </c>
      <c r="B295">
        <v>214400</v>
      </c>
      <c r="C295">
        <v>245243</v>
      </c>
      <c r="D295" t="s">
        <v>1574</v>
      </c>
      <c r="E295">
        <v>234507</v>
      </c>
      <c r="F295">
        <v>424</v>
      </c>
    </row>
    <row r="296" spans="1:6">
      <c r="A296" t="s">
        <v>2218</v>
      </c>
      <c r="B296">
        <v>214401</v>
      </c>
      <c r="C296">
        <v>0</v>
      </c>
      <c r="D296" t="s">
        <v>1576</v>
      </c>
      <c r="E296">
        <v>234600</v>
      </c>
      <c r="F296">
        <v>0</v>
      </c>
    </row>
    <row r="297" spans="1:6">
      <c r="A297" t="s">
        <v>2220</v>
      </c>
      <c r="B297">
        <v>214402</v>
      </c>
      <c r="C297">
        <v>0</v>
      </c>
      <c r="D297" t="s">
        <v>1584</v>
      </c>
      <c r="E297">
        <v>234700</v>
      </c>
      <c r="F297">
        <v>114763</v>
      </c>
    </row>
    <row r="298" spans="1:6">
      <c r="A298" t="s">
        <v>2222</v>
      </c>
      <c r="B298">
        <v>214403</v>
      </c>
      <c r="C298">
        <v>0</v>
      </c>
      <c r="D298" t="s">
        <v>2321</v>
      </c>
      <c r="E298">
        <v>234701</v>
      </c>
      <c r="F298">
        <v>0</v>
      </c>
    </row>
    <row r="299" spans="1:6">
      <c r="A299" t="s">
        <v>2224</v>
      </c>
      <c r="B299">
        <v>214404</v>
      </c>
      <c r="C299">
        <v>0</v>
      </c>
      <c r="D299" t="s">
        <v>2322</v>
      </c>
      <c r="E299">
        <v>234702</v>
      </c>
      <c r="F299">
        <v>0</v>
      </c>
    </row>
    <row r="300" spans="1:6">
      <c r="A300" t="s">
        <v>2226</v>
      </c>
      <c r="B300">
        <v>214409</v>
      </c>
      <c r="C300">
        <v>0</v>
      </c>
      <c r="D300" t="s">
        <v>2323</v>
      </c>
      <c r="E300">
        <v>234703</v>
      </c>
      <c r="F300">
        <v>0</v>
      </c>
    </row>
    <row r="301" spans="1:6">
      <c r="A301" t="s">
        <v>1949</v>
      </c>
      <c r="B301">
        <v>214410</v>
      </c>
      <c r="C301">
        <v>0</v>
      </c>
      <c r="D301" t="s">
        <v>2171</v>
      </c>
      <c r="E301">
        <v>234704</v>
      </c>
      <c r="F301">
        <v>0</v>
      </c>
    </row>
    <row r="302" spans="1:6">
      <c r="A302" t="s">
        <v>2324</v>
      </c>
      <c r="B302">
        <v>214411</v>
      </c>
      <c r="C302">
        <v>0</v>
      </c>
      <c r="D302" t="s">
        <v>2172</v>
      </c>
      <c r="E302">
        <v>234705</v>
      </c>
      <c r="F302">
        <v>0</v>
      </c>
    </row>
    <row r="303" spans="1:6">
      <c r="A303" t="s">
        <v>2325</v>
      </c>
      <c r="B303">
        <v>214412</v>
      </c>
      <c r="C303">
        <v>0</v>
      </c>
      <c r="D303" t="s">
        <v>2326</v>
      </c>
      <c r="E303">
        <v>234706</v>
      </c>
      <c r="F303">
        <v>0</v>
      </c>
    </row>
    <row r="304" spans="1:6">
      <c r="A304" t="s">
        <v>2327</v>
      </c>
      <c r="B304">
        <v>214413</v>
      </c>
      <c r="C304">
        <v>0</v>
      </c>
      <c r="D304" t="s">
        <v>2328</v>
      </c>
      <c r="E304">
        <v>234707</v>
      </c>
      <c r="F304">
        <v>0</v>
      </c>
    </row>
    <row r="305" spans="1:6">
      <c r="A305" t="s">
        <v>2329</v>
      </c>
      <c r="B305">
        <v>214419</v>
      </c>
      <c r="C305">
        <v>0</v>
      </c>
      <c r="D305" t="s">
        <v>2330</v>
      </c>
      <c r="E305">
        <v>234708</v>
      </c>
      <c r="F305">
        <v>0</v>
      </c>
    </row>
    <row r="306" spans="1:6">
      <c r="A306" t="s">
        <v>1953</v>
      </c>
      <c r="B306">
        <v>214420</v>
      </c>
      <c r="C306">
        <v>0</v>
      </c>
      <c r="D306" t="s">
        <v>1594</v>
      </c>
      <c r="E306">
        <v>234709</v>
      </c>
      <c r="F306">
        <v>0</v>
      </c>
    </row>
    <row r="307" spans="1:6">
      <c r="A307" t="s">
        <v>2331</v>
      </c>
      <c r="B307">
        <v>214421</v>
      </c>
      <c r="C307">
        <v>0</v>
      </c>
      <c r="D307" t="s">
        <v>2332</v>
      </c>
      <c r="E307">
        <v>234710</v>
      </c>
      <c r="F307">
        <v>0</v>
      </c>
    </row>
    <row r="308" spans="1:6">
      <c r="A308" t="s">
        <v>2333</v>
      </c>
      <c r="B308">
        <v>214422</v>
      </c>
      <c r="C308">
        <v>0</v>
      </c>
      <c r="D308" t="s">
        <v>2334</v>
      </c>
      <c r="E308">
        <v>234711</v>
      </c>
      <c r="F308">
        <v>0</v>
      </c>
    </row>
    <row r="309" spans="1:6">
      <c r="A309" t="s">
        <v>2335</v>
      </c>
      <c r="B309">
        <v>214423</v>
      </c>
      <c r="C309">
        <v>0</v>
      </c>
      <c r="D309" t="s">
        <v>2336</v>
      </c>
      <c r="E309">
        <v>234712</v>
      </c>
      <c r="F309">
        <v>0</v>
      </c>
    </row>
    <row r="310" spans="1:6">
      <c r="A310" t="s">
        <v>2337</v>
      </c>
      <c r="B310">
        <v>214424</v>
      </c>
      <c r="C310">
        <v>0</v>
      </c>
      <c r="D310" t="s">
        <v>2338</v>
      </c>
      <c r="E310">
        <v>234713</v>
      </c>
      <c r="F310">
        <v>0</v>
      </c>
    </row>
    <row r="311" spans="1:6">
      <c r="A311" t="s">
        <v>1955</v>
      </c>
      <c r="B311">
        <v>214429</v>
      </c>
      <c r="C311">
        <v>0</v>
      </c>
      <c r="D311" t="s">
        <v>2339</v>
      </c>
      <c r="E311">
        <v>234714</v>
      </c>
      <c r="F311">
        <v>0</v>
      </c>
    </row>
    <row r="312" spans="1:6">
      <c r="A312" t="s">
        <v>2250</v>
      </c>
      <c r="B312">
        <v>214430</v>
      </c>
      <c r="C312">
        <v>245243</v>
      </c>
      <c r="D312" t="s">
        <v>2340</v>
      </c>
      <c r="E312">
        <v>234715</v>
      </c>
      <c r="F312">
        <v>50837</v>
      </c>
    </row>
    <row r="313" spans="1:6">
      <c r="A313" t="s">
        <v>1926</v>
      </c>
      <c r="B313">
        <v>214431</v>
      </c>
      <c r="C313">
        <v>0</v>
      </c>
      <c r="D313" t="s">
        <v>2341</v>
      </c>
      <c r="E313">
        <v>234716</v>
      </c>
      <c r="F313">
        <v>0</v>
      </c>
    </row>
    <row r="314" spans="1:6">
      <c r="A314" t="s">
        <v>2342</v>
      </c>
      <c r="B314">
        <v>214441</v>
      </c>
      <c r="C314">
        <v>0</v>
      </c>
      <c r="D314" t="s">
        <v>2343</v>
      </c>
      <c r="E314">
        <v>234717</v>
      </c>
      <c r="F314">
        <v>0</v>
      </c>
    </row>
    <row r="315" spans="1:6">
      <c r="A315" t="s">
        <v>2344</v>
      </c>
      <c r="B315">
        <v>214442</v>
      </c>
      <c r="C315">
        <v>0</v>
      </c>
      <c r="D315" t="s">
        <v>2345</v>
      </c>
      <c r="E315">
        <v>234718</v>
      </c>
      <c r="F315">
        <v>0</v>
      </c>
    </row>
    <row r="316" spans="1:6">
      <c r="A316" t="s">
        <v>2346</v>
      </c>
      <c r="B316">
        <v>214432</v>
      </c>
      <c r="C316">
        <v>0</v>
      </c>
      <c r="D316" t="s">
        <v>2347</v>
      </c>
      <c r="E316">
        <v>234719</v>
      </c>
      <c r="F316">
        <v>0</v>
      </c>
    </row>
    <row r="317" spans="1:6">
      <c r="A317" t="s">
        <v>2348</v>
      </c>
      <c r="B317">
        <v>214433</v>
      </c>
      <c r="C317">
        <v>0</v>
      </c>
      <c r="D317" t="s">
        <v>1618</v>
      </c>
      <c r="E317">
        <v>234720</v>
      </c>
      <c r="F317">
        <v>0</v>
      </c>
    </row>
    <row r="318" spans="1:6">
      <c r="A318" t="s">
        <v>2349</v>
      </c>
      <c r="B318">
        <v>214451</v>
      </c>
      <c r="C318">
        <v>0</v>
      </c>
      <c r="D318" t="s">
        <v>2350</v>
      </c>
      <c r="E318">
        <v>234721</v>
      </c>
      <c r="F318">
        <v>0</v>
      </c>
    </row>
    <row r="319" spans="1:6">
      <c r="A319" t="s">
        <v>2228</v>
      </c>
      <c r="B319">
        <v>214461</v>
      </c>
      <c r="C319">
        <v>0</v>
      </c>
      <c r="D319" t="s">
        <v>1632</v>
      </c>
      <c r="E319">
        <v>234731</v>
      </c>
      <c r="F319">
        <v>63925</v>
      </c>
    </row>
    <row r="320" spans="1:6">
      <c r="A320" t="s">
        <v>2351</v>
      </c>
      <c r="B320">
        <v>214500</v>
      </c>
      <c r="C320">
        <v>0</v>
      </c>
      <c r="D320" t="s">
        <v>2352</v>
      </c>
      <c r="E320">
        <v>234900</v>
      </c>
      <c r="F320">
        <v>0</v>
      </c>
    </row>
    <row r="321" spans="1:6">
      <c r="A321" t="s">
        <v>2353</v>
      </c>
      <c r="B321">
        <v>214501</v>
      </c>
      <c r="C321">
        <v>0</v>
      </c>
      <c r="D321" t="s">
        <v>2354</v>
      </c>
      <c r="E321">
        <v>235000</v>
      </c>
      <c r="F321">
        <v>0</v>
      </c>
    </row>
    <row r="322" spans="1:6">
      <c r="A322" t="s">
        <v>2355</v>
      </c>
      <c r="B322">
        <v>214502</v>
      </c>
      <c r="C322">
        <v>0</v>
      </c>
      <c r="D322" t="s">
        <v>2356</v>
      </c>
      <c r="E322">
        <v>235100</v>
      </c>
      <c r="F322">
        <v>0</v>
      </c>
    </row>
    <row r="323" spans="1:6">
      <c r="A323" t="s">
        <v>2357</v>
      </c>
      <c r="B323">
        <v>214503</v>
      </c>
      <c r="C323">
        <v>0</v>
      </c>
      <c r="D323" t="s">
        <v>2358</v>
      </c>
      <c r="E323">
        <v>235200</v>
      </c>
      <c r="F323">
        <v>0</v>
      </c>
    </row>
    <row r="324" spans="1:6">
      <c r="A324" t="s">
        <v>2359</v>
      </c>
      <c r="B324">
        <v>214508</v>
      </c>
      <c r="C324">
        <v>0</v>
      </c>
      <c r="D324" t="s">
        <v>2360</v>
      </c>
      <c r="E324">
        <v>235300</v>
      </c>
      <c r="F324">
        <v>0</v>
      </c>
    </row>
    <row r="325" spans="1:6">
      <c r="A325" t="s">
        <v>2361</v>
      </c>
      <c r="B325">
        <v>214509</v>
      </c>
      <c r="C325">
        <v>0</v>
      </c>
      <c r="D325" t="s">
        <v>2362</v>
      </c>
      <c r="E325">
        <v>236000</v>
      </c>
      <c r="F325">
        <v>0</v>
      </c>
    </row>
    <row r="326" spans="1:6">
      <c r="A326" t="s">
        <v>2363</v>
      </c>
      <c r="B326">
        <v>214510</v>
      </c>
      <c r="C326">
        <v>0</v>
      </c>
      <c r="D326" t="s">
        <v>2364</v>
      </c>
      <c r="E326">
        <v>236100</v>
      </c>
      <c r="F326">
        <v>0</v>
      </c>
    </row>
    <row r="327" spans="1:6">
      <c r="A327" t="s">
        <v>2365</v>
      </c>
      <c r="B327">
        <v>214511</v>
      </c>
      <c r="C327">
        <v>0</v>
      </c>
      <c r="D327" t="s">
        <v>2366</v>
      </c>
      <c r="E327">
        <v>236101</v>
      </c>
      <c r="F327">
        <v>0</v>
      </c>
    </row>
    <row r="328" spans="1:6">
      <c r="A328" t="s">
        <v>2367</v>
      </c>
      <c r="B328">
        <v>214512</v>
      </c>
      <c r="C328">
        <v>0</v>
      </c>
      <c r="D328" t="s">
        <v>2368</v>
      </c>
      <c r="E328">
        <v>236122</v>
      </c>
      <c r="F328">
        <v>0</v>
      </c>
    </row>
    <row r="329" spans="1:6">
      <c r="A329" t="s">
        <v>2369</v>
      </c>
      <c r="B329">
        <v>214516</v>
      </c>
      <c r="C329">
        <v>0</v>
      </c>
      <c r="D329" t="s">
        <v>2370</v>
      </c>
      <c r="E329">
        <v>236123</v>
      </c>
      <c r="F329">
        <v>0</v>
      </c>
    </row>
    <row r="330" spans="1:6">
      <c r="A330" t="s">
        <v>2371</v>
      </c>
      <c r="B330">
        <v>214600</v>
      </c>
      <c r="C330">
        <v>17651</v>
      </c>
      <c r="D330" t="s">
        <v>2372</v>
      </c>
      <c r="E330">
        <v>236124</v>
      </c>
      <c r="F330">
        <v>0</v>
      </c>
    </row>
    <row r="331" spans="1:6">
      <c r="A331" t="s">
        <v>1925</v>
      </c>
      <c r="B331">
        <v>214601</v>
      </c>
      <c r="C331">
        <v>17651</v>
      </c>
      <c r="D331" t="s">
        <v>2373</v>
      </c>
      <c r="E331">
        <v>236125</v>
      </c>
      <c r="F331">
        <v>0</v>
      </c>
    </row>
    <row r="332" spans="1:6">
      <c r="A332" t="s">
        <v>2374</v>
      </c>
      <c r="B332">
        <v>214602</v>
      </c>
      <c r="C332">
        <v>0</v>
      </c>
      <c r="D332" t="s">
        <v>2375</v>
      </c>
      <c r="E332">
        <v>236126</v>
      </c>
      <c r="F332">
        <v>0</v>
      </c>
    </row>
    <row r="333" spans="1:6">
      <c r="A333" t="s">
        <v>2376</v>
      </c>
      <c r="B333">
        <v>214603</v>
      </c>
      <c r="C333">
        <v>0</v>
      </c>
      <c r="D333" t="s">
        <v>2377</v>
      </c>
      <c r="E333">
        <v>236102</v>
      </c>
      <c r="F333">
        <v>0</v>
      </c>
    </row>
    <row r="334" spans="1:6">
      <c r="A334" t="s">
        <v>2378</v>
      </c>
      <c r="B334">
        <v>214604</v>
      </c>
      <c r="C334">
        <v>0</v>
      </c>
      <c r="D334" t="s">
        <v>2379</v>
      </c>
      <c r="E334">
        <v>236103</v>
      </c>
      <c r="F334">
        <v>0</v>
      </c>
    </row>
    <row r="335" spans="1:6">
      <c r="A335" t="s">
        <v>2380</v>
      </c>
      <c r="B335">
        <v>214605</v>
      </c>
      <c r="C335">
        <v>0</v>
      </c>
      <c r="D335" t="s">
        <v>2381</v>
      </c>
      <c r="E335">
        <v>236104</v>
      </c>
      <c r="F335">
        <v>0</v>
      </c>
    </row>
    <row r="336" spans="1:6">
      <c r="A336" t="s">
        <v>2382</v>
      </c>
      <c r="B336">
        <v>214606</v>
      </c>
      <c r="C336">
        <v>17651</v>
      </c>
      <c r="D336" t="s">
        <v>2383</v>
      </c>
      <c r="E336">
        <v>236105</v>
      </c>
      <c r="F336">
        <v>0</v>
      </c>
    </row>
    <row r="337" spans="1:6">
      <c r="A337" t="s">
        <v>2384</v>
      </c>
      <c r="B337">
        <v>214619</v>
      </c>
      <c r="C337">
        <v>0</v>
      </c>
      <c r="D337" t="s">
        <v>2385</v>
      </c>
      <c r="E337">
        <v>236106</v>
      </c>
      <c r="F337">
        <v>0</v>
      </c>
    </row>
    <row r="338" spans="1:6">
      <c r="A338" t="s">
        <v>2386</v>
      </c>
      <c r="B338">
        <v>214620</v>
      </c>
      <c r="C338">
        <v>0</v>
      </c>
      <c r="D338" t="s">
        <v>2387</v>
      </c>
      <c r="E338">
        <v>236107</v>
      </c>
      <c r="F338">
        <v>0</v>
      </c>
    </row>
    <row r="339" spans="1:6">
      <c r="A339" t="s">
        <v>2388</v>
      </c>
      <c r="B339">
        <v>214621</v>
      </c>
      <c r="C339">
        <v>0</v>
      </c>
      <c r="D339" t="s">
        <v>2389</v>
      </c>
      <c r="E339">
        <v>236108</v>
      </c>
      <c r="F339">
        <v>0</v>
      </c>
    </row>
    <row r="340" spans="1:6">
      <c r="A340" t="s">
        <v>2390</v>
      </c>
      <c r="B340">
        <v>214622</v>
      </c>
      <c r="C340">
        <v>0</v>
      </c>
      <c r="D340" t="s">
        <v>2391</v>
      </c>
      <c r="E340">
        <v>236111</v>
      </c>
      <c r="F340">
        <v>0</v>
      </c>
    </row>
    <row r="341" spans="1:6">
      <c r="A341" t="s">
        <v>2392</v>
      </c>
      <c r="B341">
        <v>214623</v>
      </c>
      <c r="C341">
        <v>0</v>
      </c>
      <c r="D341" t="s">
        <v>2393</v>
      </c>
      <c r="E341">
        <v>236200</v>
      </c>
      <c r="F341">
        <v>0</v>
      </c>
    </row>
    <row r="342" spans="1:6">
      <c r="A342" t="s">
        <v>2394</v>
      </c>
      <c r="B342">
        <v>214624</v>
      </c>
      <c r="C342">
        <v>0</v>
      </c>
      <c r="D342" t="s">
        <v>2395</v>
      </c>
      <c r="E342">
        <v>236201</v>
      </c>
      <c r="F342">
        <v>0</v>
      </c>
    </row>
    <row r="343" spans="1:6">
      <c r="A343" t="s">
        <v>2396</v>
      </c>
      <c r="B343">
        <v>214625</v>
      </c>
      <c r="C343">
        <v>0</v>
      </c>
      <c r="D343" t="s">
        <v>2397</v>
      </c>
      <c r="E343">
        <v>236202</v>
      </c>
      <c r="F343">
        <v>0</v>
      </c>
    </row>
    <row r="344" spans="1:6">
      <c r="A344" t="s">
        <v>2398</v>
      </c>
      <c r="B344">
        <v>214626</v>
      </c>
      <c r="C344">
        <v>0</v>
      </c>
      <c r="D344" t="s">
        <v>2399</v>
      </c>
      <c r="E344">
        <v>236203</v>
      </c>
      <c r="F344">
        <v>0</v>
      </c>
    </row>
    <row r="345" spans="1:6">
      <c r="A345" t="s">
        <v>2400</v>
      </c>
      <c r="B345">
        <v>214639</v>
      </c>
      <c r="C345">
        <v>0</v>
      </c>
      <c r="D345" t="s">
        <v>2401</v>
      </c>
      <c r="E345">
        <v>236221</v>
      </c>
      <c r="F345">
        <v>0</v>
      </c>
    </row>
    <row r="346" spans="1:6">
      <c r="A346" t="s">
        <v>2402</v>
      </c>
      <c r="B346">
        <v>214700</v>
      </c>
      <c r="C346">
        <v>0</v>
      </c>
      <c r="D346" t="s">
        <v>2403</v>
      </c>
      <c r="E346">
        <v>236300</v>
      </c>
      <c r="F346">
        <v>0</v>
      </c>
    </row>
    <row r="347" spans="1:6">
      <c r="A347" t="s">
        <v>2404</v>
      </c>
      <c r="B347">
        <v>214800</v>
      </c>
      <c r="C347">
        <v>30758</v>
      </c>
      <c r="D347" t="s">
        <v>2405</v>
      </c>
      <c r="E347">
        <v>236301</v>
      </c>
      <c r="F347">
        <v>0</v>
      </c>
    </row>
    <row r="348" spans="1:6">
      <c r="A348" t="s">
        <v>2406</v>
      </c>
      <c r="B348">
        <v>214801</v>
      </c>
      <c r="C348">
        <v>22346</v>
      </c>
      <c r="D348" t="s">
        <v>2407</v>
      </c>
      <c r="E348">
        <v>236302</v>
      </c>
      <c r="F348">
        <v>0</v>
      </c>
    </row>
    <row r="349" spans="1:6">
      <c r="A349" t="s">
        <v>2408</v>
      </c>
      <c r="B349">
        <v>214802</v>
      </c>
      <c r="C349">
        <v>0</v>
      </c>
      <c r="D349" t="s">
        <v>2409</v>
      </c>
      <c r="E349">
        <v>236303</v>
      </c>
      <c r="F349">
        <v>0</v>
      </c>
    </row>
    <row r="350" spans="1:6">
      <c r="A350" t="s">
        <v>2410</v>
      </c>
      <c r="B350">
        <v>214803</v>
      </c>
      <c r="C350">
        <v>0</v>
      </c>
      <c r="D350" t="s">
        <v>2411</v>
      </c>
      <c r="E350">
        <v>236400</v>
      </c>
      <c r="F350">
        <v>0</v>
      </c>
    </row>
    <row r="351" spans="1:6">
      <c r="A351" t="s">
        <v>2412</v>
      </c>
      <c r="B351">
        <v>214804</v>
      </c>
      <c r="C351">
        <v>0</v>
      </c>
      <c r="D351" t="s">
        <v>2413</v>
      </c>
      <c r="E351">
        <v>236401</v>
      </c>
      <c r="F351">
        <v>0</v>
      </c>
    </row>
    <row r="352" spans="1:6">
      <c r="A352" t="s">
        <v>2414</v>
      </c>
      <c r="B352">
        <v>214805</v>
      </c>
      <c r="C352">
        <v>0</v>
      </c>
      <c r="D352" t="s">
        <v>2415</v>
      </c>
      <c r="E352">
        <v>236402</v>
      </c>
      <c r="F352">
        <v>0</v>
      </c>
    </row>
    <row r="353" spans="1:6">
      <c r="A353" t="s">
        <v>2416</v>
      </c>
      <c r="B353">
        <v>214806</v>
      </c>
      <c r="C353">
        <v>22346</v>
      </c>
      <c r="D353" t="s">
        <v>2417</v>
      </c>
      <c r="E353">
        <v>236403</v>
      </c>
      <c r="F353">
        <v>0</v>
      </c>
    </row>
    <row r="354" spans="1:6">
      <c r="A354" t="s">
        <v>2418</v>
      </c>
      <c r="B354">
        <v>214820</v>
      </c>
      <c r="C354">
        <v>0</v>
      </c>
      <c r="D354" t="s">
        <v>2419</v>
      </c>
      <c r="E354">
        <v>236404</v>
      </c>
      <c r="F354">
        <v>0</v>
      </c>
    </row>
    <row r="355" spans="1:6">
      <c r="A355" t="s">
        <v>2420</v>
      </c>
      <c r="B355">
        <v>214821</v>
      </c>
      <c r="C355">
        <v>8412</v>
      </c>
      <c r="D355" t="s">
        <v>2421</v>
      </c>
      <c r="E355">
        <v>236405</v>
      </c>
      <c r="F355">
        <v>0</v>
      </c>
    </row>
    <row r="356" spans="1:6">
      <c r="A356" t="s">
        <v>2422</v>
      </c>
      <c r="B356">
        <v>214822</v>
      </c>
      <c r="C356">
        <v>0</v>
      </c>
      <c r="D356" t="s">
        <v>2423</v>
      </c>
      <c r="E356">
        <v>236406</v>
      </c>
      <c r="F356">
        <v>0</v>
      </c>
    </row>
    <row r="357" spans="1:6">
      <c r="A357" t="s">
        <v>2424</v>
      </c>
      <c r="B357">
        <v>214823</v>
      </c>
      <c r="C357">
        <v>0</v>
      </c>
      <c r="D357" t="s">
        <v>2425</v>
      </c>
      <c r="E357">
        <v>236421</v>
      </c>
      <c r="F357">
        <v>0</v>
      </c>
    </row>
    <row r="358" spans="1:6">
      <c r="A358" t="s">
        <v>2426</v>
      </c>
      <c r="B358">
        <v>214824</v>
      </c>
      <c r="C358">
        <v>0</v>
      </c>
      <c r="D358" t="s">
        <v>2427</v>
      </c>
      <c r="E358">
        <v>236500</v>
      </c>
      <c r="F358">
        <v>0</v>
      </c>
    </row>
    <row r="359" spans="1:6">
      <c r="A359" t="s">
        <v>2428</v>
      </c>
      <c r="B359">
        <v>214825</v>
      </c>
      <c r="C359">
        <v>0</v>
      </c>
      <c r="D359" t="s">
        <v>2429</v>
      </c>
      <c r="E359">
        <v>236600</v>
      </c>
      <c r="F359">
        <v>0</v>
      </c>
    </row>
    <row r="360" spans="1:6">
      <c r="A360" t="s">
        <v>2430</v>
      </c>
      <c r="B360">
        <v>214826</v>
      </c>
      <c r="C360">
        <v>8412</v>
      </c>
      <c r="D360" t="s">
        <v>2431</v>
      </c>
      <c r="E360">
        <v>236700</v>
      </c>
      <c r="F360">
        <v>0</v>
      </c>
    </row>
    <row r="361" spans="1:6">
      <c r="A361" t="s">
        <v>2432</v>
      </c>
      <c r="B361">
        <v>214840</v>
      </c>
      <c r="C361">
        <v>0</v>
      </c>
      <c r="D361" t="s">
        <v>2433</v>
      </c>
      <c r="E361">
        <v>236701</v>
      </c>
      <c r="F361">
        <v>0</v>
      </c>
    </row>
    <row r="362" spans="1:6">
      <c r="A362" t="s">
        <v>2434</v>
      </c>
      <c r="B362">
        <v>214841</v>
      </c>
      <c r="C362">
        <v>0</v>
      </c>
      <c r="D362" t="s">
        <v>2435</v>
      </c>
      <c r="E362">
        <v>236702</v>
      </c>
      <c r="F362">
        <v>0</v>
      </c>
    </row>
    <row r="363" spans="1:6">
      <c r="A363" t="s">
        <v>2436</v>
      </c>
      <c r="B363">
        <v>214842</v>
      </c>
      <c r="C363">
        <v>0</v>
      </c>
      <c r="D363" t="s">
        <v>2437</v>
      </c>
      <c r="E363">
        <v>236703</v>
      </c>
      <c r="F363">
        <v>0</v>
      </c>
    </row>
    <row r="364" spans="1:6">
      <c r="A364" t="s">
        <v>2438</v>
      </c>
      <c r="B364">
        <v>214850</v>
      </c>
      <c r="C364">
        <v>0</v>
      </c>
      <c r="D364" t="s">
        <v>2439</v>
      </c>
      <c r="E364">
        <v>236704</v>
      </c>
      <c r="F364">
        <v>0</v>
      </c>
    </row>
    <row r="365" spans="1:6">
      <c r="A365" t="s">
        <v>2440</v>
      </c>
      <c r="B365">
        <v>214900</v>
      </c>
      <c r="C365">
        <v>14624</v>
      </c>
      <c r="D365" t="s">
        <v>2441</v>
      </c>
      <c r="E365">
        <v>236705</v>
      </c>
      <c r="F365">
        <v>0</v>
      </c>
    </row>
    <row r="366" spans="1:6">
      <c r="A366" t="s">
        <v>1667</v>
      </c>
      <c r="B366">
        <v>214901</v>
      </c>
      <c r="C366">
        <v>0</v>
      </c>
      <c r="D366" t="s">
        <v>2442</v>
      </c>
      <c r="E366">
        <v>236706</v>
      </c>
      <c r="F366">
        <v>0</v>
      </c>
    </row>
    <row r="367" spans="1:6">
      <c r="A367" t="s">
        <v>2443</v>
      </c>
      <c r="B367">
        <v>214902</v>
      </c>
      <c r="C367">
        <v>0</v>
      </c>
      <c r="D367" t="s">
        <v>273</v>
      </c>
      <c r="E367">
        <v>237000</v>
      </c>
      <c r="F367">
        <v>0</v>
      </c>
    </row>
    <row r="368" spans="1:6">
      <c r="A368" t="s">
        <v>2444</v>
      </c>
      <c r="B368">
        <v>214903</v>
      </c>
      <c r="C368">
        <v>0</v>
      </c>
      <c r="D368" t="s">
        <v>2445</v>
      </c>
      <c r="E368">
        <v>237100</v>
      </c>
      <c r="F368">
        <v>0</v>
      </c>
    </row>
    <row r="369" spans="1:6">
      <c r="A369" t="s">
        <v>2446</v>
      </c>
      <c r="B369">
        <v>214904</v>
      </c>
      <c r="C369">
        <v>0</v>
      </c>
      <c r="D369" t="s">
        <v>2447</v>
      </c>
      <c r="E369">
        <v>237200</v>
      </c>
      <c r="F369">
        <v>0</v>
      </c>
    </row>
    <row r="370" spans="1:6">
      <c r="A370" t="s">
        <v>2448</v>
      </c>
      <c r="B370">
        <v>214905</v>
      </c>
      <c r="C370">
        <v>0</v>
      </c>
      <c r="D370" t="s">
        <v>1697</v>
      </c>
      <c r="E370">
        <v>237201</v>
      </c>
      <c r="F370">
        <v>0</v>
      </c>
    </row>
    <row r="371" spans="1:6">
      <c r="A371" t="s">
        <v>2008</v>
      </c>
      <c r="B371">
        <v>214906</v>
      </c>
      <c r="C371">
        <v>874</v>
      </c>
      <c r="D371" t="s">
        <v>2449</v>
      </c>
      <c r="E371">
        <v>237202</v>
      </c>
      <c r="F371">
        <v>0</v>
      </c>
    </row>
    <row r="372" spans="1:6">
      <c r="A372" t="s">
        <v>2450</v>
      </c>
      <c r="B372">
        <v>214921</v>
      </c>
      <c r="C372">
        <v>13750</v>
      </c>
      <c r="D372" t="s">
        <v>2415</v>
      </c>
      <c r="E372">
        <v>237203</v>
      </c>
      <c r="F372">
        <v>0</v>
      </c>
    </row>
    <row r="373" spans="1:6">
      <c r="A373" t="s">
        <v>2451</v>
      </c>
      <c r="B373">
        <v>215000</v>
      </c>
      <c r="C373">
        <v>0</v>
      </c>
      <c r="D373" t="s">
        <v>2452</v>
      </c>
      <c r="E373">
        <v>237221</v>
      </c>
      <c r="F373">
        <v>0</v>
      </c>
    </row>
    <row r="374" spans="1:6">
      <c r="A374" t="s">
        <v>1895</v>
      </c>
      <c r="B374">
        <v>215001</v>
      </c>
      <c r="C374">
        <v>0</v>
      </c>
      <c r="D374" t="s">
        <v>2453</v>
      </c>
      <c r="E374">
        <v>237300</v>
      </c>
      <c r="F374">
        <v>0</v>
      </c>
    </row>
    <row r="375" spans="1:6">
      <c r="A375" t="s">
        <v>1897</v>
      </c>
      <c r="B375">
        <v>215002</v>
      </c>
      <c r="C375">
        <v>0</v>
      </c>
      <c r="D375" t="s">
        <v>2454</v>
      </c>
      <c r="E375">
        <v>237301</v>
      </c>
      <c r="F375">
        <v>0</v>
      </c>
    </row>
    <row r="376" spans="1:6">
      <c r="A376" t="s">
        <v>1898</v>
      </c>
      <c r="B376">
        <v>215003</v>
      </c>
      <c r="C376">
        <v>0</v>
      </c>
      <c r="D376" t="s">
        <v>2455</v>
      </c>
      <c r="E376">
        <v>237302</v>
      </c>
      <c r="F376">
        <v>0</v>
      </c>
    </row>
    <row r="377" spans="1:6">
      <c r="A377" t="s">
        <v>1899</v>
      </c>
      <c r="B377">
        <v>215004</v>
      </c>
      <c r="C377">
        <v>0</v>
      </c>
      <c r="D377" t="s">
        <v>2456</v>
      </c>
      <c r="E377">
        <v>240000</v>
      </c>
      <c r="F377">
        <v>4054379</v>
      </c>
    </row>
    <row r="378" spans="1:6">
      <c r="A378" t="s">
        <v>1908</v>
      </c>
      <c r="B378">
        <v>215005</v>
      </c>
      <c r="C378">
        <v>0</v>
      </c>
      <c r="D378" t="s">
        <v>2457</v>
      </c>
      <c r="E378">
        <v>241000</v>
      </c>
      <c r="F378">
        <v>3020610</v>
      </c>
    </row>
    <row r="379" spans="1:6">
      <c r="A379" t="s">
        <v>1909</v>
      </c>
      <c r="B379">
        <v>215006</v>
      </c>
      <c r="C379">
        <v>0</v>
      </c>
      <c r="D379" t="s">
        <v>2027</v>
      </c>
      <c r="E379">
        <v>241001</v>
      </c>
      <c r="F379">
        <v>0</v>
      </c>
    </row>
    <row r="380" spans="1:6">
      <c r="A380" t="s">
        <v>1920</v>
      </c>
      <c r="B380">
        <v>215007</v>
      </c>
      <c r="C380">
        <v>0</v>
      </c>
      <c r="D380" t="s">
        <v>2029</v>
      </c>
      <c r="E380">
        <v>241002</v>
      </c>
      <c r="F380">
        <v>0</v>
      </c>
    </row>
    <row r="381" spans="1:6">
      <c r="A381" t="s">
        <v>1890</v>
      </c>
      <c r="B381">
        <v>215008</v>
      </c>
      <c r="C381">
        <v>0</v>
      </c>
      <c r="D381" t="s">
        <v>2031</v>
      </c>
      <c r="E381">
        <v>241003</v>
      </c>
      <c r="F381">
        <v>0</v>
      </c>
    </row>
    <row r="382" spans="1:6">
      <c r="A382" t="s">
        <v>1925</v>
      </c>
      <c r="B382">
        <v>215009</v>
      </c>
      <c r="C382">
        <v>0</v>
      </c>
      <c r="D382" t="s">
        <v>2033</v>
      </c>
      <c r="E382">
        <v>241004</v>
      </c>
      <c r="F382">
        <v>0</v>
      </c>
    </row>
    <row r="383" spans="1:6">
      <c r="A383" t="s">
        <v>1924</v>
      </c>
      <c r="B383">
        <v>215010</v>
      </c>
      <c r="C383">
        <v>0</v>
      </c>
      <c r="D383" t="s">
        <v>2035</v>
      </c>
      <c r="E383">
        <v>241006</v>
      </c>
      <c r="F383">
        <v>0</v>
      </c>
    </row>
    <row r="384" spans="1:6">
      <c r="A384" t="s">
        <v>2458</v>
      </c>
      <c r="B384">
        <v>215011</v>
      </c>
      <c r="C384">
        <v>0</v>
      </c>
      <c r="D384" t="s">
        <v>2037</v>
      </c>
      <c r="E384">
        <v>241007</v>
      </c>
      <c r="F384">
        <v>0</v>
      </c>
    </row>
    <row r="385" spans="1:6">
      <c r="A385" t="s">
        <v>1906</v>
      </c>
      <c r="B385">
        <v>215012</v>
      </c>
      <c r="C385">
        <v>0</v>
      </c>
      <c r="D385" t="s">
        <v>2459</v>
      </c>
      <c r="E385">
        <v>241008</v>
      </c>
      <c r="F385">
        <v>0</v>
      </c>
    </row>
    <row r="386" spans="1:6">
      <c r="A386" t="s">
        <v>2460</v>
      </c>
      <c r="B386">
        <v>215031</v>
      </c>
      <c r="C386">
        <v>0</v>
      </c>
      <c r="D386" t="s">
        <v>2041</v>
      </c>
      <c r="E386">
        <v>241009</v>
      </c>
      <c r="F386">
        <v>0</v>
      </c>
    </row>
    <row r="387" spans="1:6">
      <c r="A387" t="s">
        <v>2461</v>
      </c>
      <c r="B387">
        <v>216000</v>
      </c>
      <c r="C387">
        <v>503312</v>
      </c>
      <c r="D387" t="s">
        <v>2043</v>
      </c>
      <c r="E387">
        <v>241011</v>
      </c>
      <c r="F387">
        <v>0</v>
      </c>
    </row>
    <row r="388" spans="1:6">
      <c r="A388" t="s">
        <v>2462</v>
      </c>
      <c r="B388">
        <v>216100</v>
      </c>
      <c r="C388">
        <v>503312</v>
      </c>
      <c r="D388" t="s">
        <v>2463</v>
      </c>
      <c r="E388">
        <v>241012</v>
      </c>
      <c r="F388">
        <v>0</v>
      </c>
    </row>
    <row r="389" spans="1:6">
      <c r="A389" t="s">
        <v>2464</v>
      </c>
      <c r="B389">
        <v>216101</v>
      </c>
      <c r="C389">
        <v>503312</v>
      </c>
      <c r="D389" t="s">
        <v>2465</v>
      </c>
      <c r="E389">
        <v>241013</v>
      </c>
      <c r="F389">
        <v>0</v>
      </c>
    </row>
    <row r="390" spans="1:6">
      <c r="A390" t="s">
        <v>2466</v>
      </c>
      <c r="B390">
        <v>216102</v>
      </c>
      <c r="C390">
        <v>503109</v>
      </c>
      <c r="D390" t="s">
        <v>2467</v>
      </c>
      <c r="E390">
        <v>241014</v>
      </c>
      <c r="F390">
        <v>0</v>
      </c>
    </row>
    <row r="391" spans="1:6">
      <c r="A391" t="s">
        <v>2468</v>
      </c>
      <c r="B391">
        <v>216103</v>
      </c>
      <c r="C391">
        <v>0</v>
      </c>
      <c r="D391" t="s">
        <v>2049</v>
      </c>
      <c r="E391">
        <v>241016</v>
      </c>
      <c r="F391">
        <v>0</v>
      </c>
    </row>
    <row r="392" spans="1:6">
      <c r="A392" t="s">
        <v>2469</v>
      </c>
      <c r="B392">
        <v>216104</v>
      </c>
      <c r="C392">
        <v>204</v>
      </c>
      <c r="D392" t="s">
        <v>2050</v>
      </c>
      <c r="E392">
        <v>241017</v>
      </c>
      <c r="F392">
        <v>0</v>
      </c>
    </row>
    <row r="393" spans="1:6">
      <c r="A393" t="s">
        <v>2470</v>
      </c>
      <c r="B393">
        <v>216109</v>
      </c>
      <c r="C393">
        <v>0</v>
      </c>
      <c r="D393" t="s">
        <v>2052</v>
      </c>
      <c r="E393">
        <v>241018</v>
      </c>
      <c r="F393">
        <v>0</v>
      </c>
    </row>
    <row r="394" spans="1:6">
      <c r="A394" t="s">
        <v>2471</v>
      </c>
      <c r="B394">
        <v>216111</v>
      </c>
      <c r="C394">
        <v>0</v>
      </c>
      <c r="D394" t="s">
        <v>2054</v>
      </c>
      <c r="E394">
        <v>241019</v>
      </c>
      <c r="F394">
        <v>0</v>
      </c>
    </row>
    <row r="395" spans="1:6">
      <c r="A395" t="s">
        <v>2472</v>
      </c>
      <c r="B395">
        <v>216112</v>
      </c>
      <c r="C395">
        <v>0</v>
      </c>
      <c r="D395" t="s">
        <v>1377</v>
      </c>
      <c r="E395">
        <v>241020</v>
      </c>
      <c r="F395">
        <v>0</v>
      </c>
    </row>
    <row r="396" spans="1:6">
      <c r="A396" t="s">
        <v>2473</v>
      </c>
      <c r="B396">
        <v>216113</v>
      </c>
      <c r="C396">
        <v>0</v>
      </c>
      <c r="D396" t="s">
        <v>2066</v>
      </c>
      <c r="E396">
        <v>241021</v>
      </c>
      <c r="F396">
        <v>0</v>
      </c>
    </row>
    <row r="397" spans="1:6">
      <c r="A397" t="s">
        <v>2474</v>
      </c>
      <c r="B397">
        <v>216119</v>
      </c>
      <c r="C397">
        <v>0</v>
      </c>
      <c r="D397" t="s">
        <v>2475</v>
      </c>
      <c r="E397">
        <v>241052</v>
      </c>
      <c r="F397">
        <v>0</v>
      </c>
    </row>
    <row r="398" spans="1:6">
      <c r="A398" t="s">
        <v>2476</v>
      </c>
      <c r="B398">
        <v>216200</v>
      </c>
      <c r="C398">
        <v>0</v>
      </c>
      <c r="D398" t="s">
        <v>2477</v>
      </c>
      <c r="E398">
        <v>241053</v>
      </c>
      <c r="F398">
        <v>0</v>
      </c>
    </row>
    <row r="399" spans="1:6">
      <c r="A399" t="s">
        <v>2464</v>
      </c>
      <c r="B399">
        <v>216201</v>
      </c>
      <c r="C399">
        <v>0</v>
      </c>
      <c r="D399" t="s">
        <v>2478</v>
      </c>
      <c r="E399">
        <v>241022</v>
      </c>
      <c r="F399">
        <v>0</v>
      </c>
    </row>
    <row r="400" spans="1:6">
      <c r="A400" t="s">
        <v>2471</v>
      </c>
      <c r="B400">
        <v>216211</v>
      </c>
      <c r="C400">
        <v>0</v>
      </c>
      <c r="D400" t="s">
        <v>2479</v>
      </c>
      <c r="E400">
        <v>241065</v>
      </c>
      <c r="F400">
        <v>0</v>
      </c>
    </row>
    <row r="401" spans="1:6">
      <c r="A401" t="s">
        <v>2402</v>
      </c>
      <c r="B401">
        <v>216300</v>
      </c>
      <c r="C401">
        <v>0</v>
      </c>
      <c r="D401" t="s">
        <v>2480</v>
      </c>
      <c r="E401">
        <v>241066</v>
      </c>
      <c r="F401">
        <v>0</v>
      </c>
    </row>
    <row r="402" spans="1:6">
      <c r="A402" t="s">
        <v>2481</v>
      </c>
      <c r="B402">
        <v>216500</v>
      </c>
      <c r="C402">
        <v>0</v>
      </c>
      <c r="D402" t="s">
        <v>2482</v>
      </c>
      <c r="E402">
        <v>241023</v>
      </c>
      <c r="F402">
        <v>0</v>
      </c>
    </row>
    <row r="403" spans="1:6">
      <c r="A403" t="s">
        <v>2354</v>
      </c>
      <c r="B403">
        <v>217000</v>
      </c>
      <c r="C403">
        <v>0</v>
      </c>
      <c r="D403" t="s">
        <v>2122</v>
      </c>
      <c r="E403">
        <v>241026</v>
      </c>
      <c r="F403">
        <v>0</v>
      </c>
    </row>
    <row r="404" spans="1:6">
      <c r="A404" t="s">
        <v>2483</v>
      </c>
      <c r="B404">
        <v>217100</v>
      </c>
      <c r="C404">
        <v>0</v>
      </c>
      <c r="D404" t="s">
        <v>2124</v>
      </c>
      <c r="E404">
        <v>241027</v>
      </c>
      <c r="F404">
        <v>0</v>
      </c>
    </row>
    <row r="405" spans="1:6">
      <c r="A405" t="s">
        <v>2484</v>
      </c>
      <c r="B405">
        <v>217200</v>
      </c>
      <c r="C405">
        <v>0</v>
      </c>
      <c r="D405" t="s">
        <v>2485</v>
      </c>
      <c r="E405">
        <v>241028</v>
      </c>
      <c r="F405">
        <v>0</v>
      </c>
    </row>
    <row r="406" spans="1:6">
      <c r="A406" t="s">
        <v>2486</v>
      </c>
      <c r="B406">
        <v>217201</v>
      </c>
      <c r="C406">
        <v>0</v>
      </c>
      <c r="D406" t="s">
        <v>2487</v>
      </c>
      <c r="E406">
        <v>241029</v>
      </c>
      <c r="F406">
        <v>0</v>
      </c>
    </row>
    <row r="407" spans="1:6">
      <c r="A407" t="s">
        <v>2488</v>
      </c>
      <c r="B407">
        <v>217202</v>
      </c>
      <c r="C407">
        <v>0</v>
      </c>
      <c r="D407" t="s">
        <v>2489</v>
      </c>
      <c r="E407">
        <v>241030</v>
      </c>
      <c r="F407">
        <v>0</v>
      </c>
    </row>
    <row r="408" spans="1:6">
      <c r="A408" t="s">
        <v>2490</v>
      </c>
      <c r="B408">
        <v>217203</v>
      </c>
      <c r="C408">
        <v>0</v>
      </c>
      <c r="D408" t="s">
        <v>2491</v>
      </c>
      <c r="E408">
        <v>241035</v>
      </c>
      <c r="F408">
        <v>0</v>
      </c>
    </row>
    <row r="409" spans="1:6">
      <c r="A409" t="s">
        <v>2492</v>
      </c>
      <c r="B409">
        <v>217204</v>
      </c>
      <c r="C409">
        <v>0</v>
      </c>
      <c r="D409" t="s">
        <v>2128</v>
      </c>
      <c r="E409">
        <v>241058</v>
      </c>
      <c r="F409">
        <v>0</v>
      </c>
    </row>
    <row r="410" spans="1:6">
      <c r="A410" t="s">
        <v>2493</v>
      </c>
      <c r="B410">
        <v>217205</v>
      </c>
      <c r="C410">
        <v>0</v>
      </c>
      <c r="D410" t="s">
        <v>2494</v>
      </c>
      <c r="E410">
        <v>241031</v>
      </c>
      <c r="F410">
        <v>0</v>
      </c>
    </row>
    <row r="411" spans="1:6">
      <c r="A411" t="s">
        <v>2495</v>
      </c>
      <c r="B411">
        <v>217221</v>
      </c>
      <c r="C411">
        <v>0</v>
      </c>
      <c r="D411" t="s">
        <v>2496</v>
      </c>
      <c r="E411">
        <v>241032</v>
      </c>
      <c r="F411">
        <v>0</v>
      </c>
    </row>
    <row r="412" spans="1:6">
      <c r="A412" t="s">
        <v>2497</v>
      </c>
      <c r="B412">
        <v>217222</v>
      </c>
      <c r="C412">
        <v>0</v>
      </c>
      <c r="D412" t="s">
        <v>2498</v>
      </c>
      <c r="E412">
        <v>241033</v>
      </c>
      <c r="F412">
        <v>0</v>
      </c>
    </row>
    <row r="413" spans="1:6">
      <c r="A413" t="s">
        <v>2499</v>
      </c>
      <c r="B413">
        <v>217223</v>
      </c>
      <c r="C413">
        <v>0</v>
      </c>
      <c r="D413" t="s">
        <v>2500</v>
      </c>
      <c r="E413">
        <v>241034</v>
      </c>
      <c r="F413">
        <v>0</v>
      </c>
    </row>
    <row r="414" spans="1:6">
      <c r="A414" t="s">
        <v>2501</v>
      </c>
      <c r="B414">
        <v>217224</v>
      </c>
      <c r="C414">
        <v>0</v>
      </c>
      <c r="D414" t="s">
        <v>2502</v>
      </c>
      <c r="E414">
        <v>241036</v>
      </c>
      <c r="F414">
        <v>0</v>
      </c>
    </row>
    <row r="415" spans="1:6">
      <c r="A415" t="s">
        <v>2503</v>
      </c>
      <c r="B415">
        <v>217225</v>
      </c>
      <c r="C415">
        <v>0</v>
      </c>
      <c r="D415" t="s">
        <v>2504</v>
      </c>
      <c r="E415">
        <v>241037</v>
      </c>
      <c r="F415">
        <v>0</v>
      </c>
    </row>
    <row r="416" spans="1:6">
      <c r="A416" t="s">
        <v>2505</v>
      </c>
      <c r="B416">
        <v>217226</v>
      </c>
      <c r="C416">
        <v>0</v>
      </c>
      <c r="D416" t="s">
        <v>2506</v>
      </c>
      <c r="E416">
        <v>241038</v>
      </c>
      <c r="F416">
        <v>0</v>
      </c>
    </row>
    <row r="417" spans="1:6">
      <c r="A417" t="s">
        <v>2507</v>
      </c>
      <c r="B417">
        <v>217300</v>
      </c>
      <c r="C417">
        <v>0</v>
      </c>
      <c r="D417" t="s">
        <v>2508</v>
      </c>
      <c r="E417">
        <v>241039</v>
      </c>
      <c r="F417">
        <v>0</v>
      </c>
    </row>
    <row r="418" spans="1:6">
      <c r="A418" t="s">
        <v>2509</v>
      </c>
      <c r="B418">
        <v>217301</v>
      </c>
      <c r="C418">
        <v>0</v>
      </c>
      <c r="D418" t="s">
        <v>2510</v>
      </c>
      <c r="E418">
        <v>241041</v>
      </c>
      <c r="F418">
        <v>0</v>
      </c>
    </row>
    <row r="419" spans="1:6">
      <c r="A419" t="s">
        <v>2511</v>
      </c>
      <c r="B419">
        <v>217302</v>
      </c>
      <c r="C419">
        <v>0</v>
      </c>
      <c r="D419" t="s">
        <v>2512</v>
      </c>
      <c r="E419">
        <v>241042</v>
      </c>
      <c r="F419">
        <v>0</v>
      </c>
    </row>
    <row r="420" spans="1:6">
      <c r="A420" t="s">
        <v>2513</v>
      </c>
      <c r="B420">
        <v>217303</v>
      </c>
      <c r="C420">
        <v>0</v>
      </c>
      <c r="D420" t="s">
        <v>2514</v>
      </c>
      <c r="E420">
        <v>241043</v>
      </c>
      <c r="F420">
        <v>0</v>
      </c>
    </row>
    <row r="421" spans="1:6">
      <c r="A421" t="s">
        <v>2515</v>
      </c>
      <c r="B421">
        <v>217304</v>
      </c>
      <c r="C421">
        <v>0</v>
      </c>
      <c r="D421" t="s">
        <v>2516</v>
      </c>
      <c r="E421">
        <v>241044</v>
      </c>
      <c r="F421">
        <v>0</v>
      </c>
    </row>
    <row r="422" spans="1:6">
      <c r="A422" t="s">
        <v>2517</v>
      </c>
      <c r="B422">
        <v>217305</v>
      </c>
      <c r="C422">
        <v>0</v>
      </c>
      <c r="D422" t="s">
        <v>2518</v>
      </c>
      <c r="E422">
        <v>241046</v>
      </c>
      <c r="F422">
        <v>0</v>
      </c>
    </row>
    <row r="423" spans="1:6">
      <c r="A423" t="s">
        <v>2519</v>
      </c>
      <c r="B423">
        <v>217306</v>
      </c>
      <c r="C423">
        <v>0</v>
      </c>
      <c r="D423" t="s">
        <v>2520</v>
      </c>
      <c r="E423">
        <v>241047</v>
      </c>
      <c r="F423">
        <v>0</v>
      </c>
    </row>
    <row r="424" spans="1:6">
      <c r="A424" t="s">
        <v>2521</v>
      </c>
      <c r="B424">
        <v>217307</v>
      </c>
      <c r="C424">
        <v>0</v>
      </c>
      <c r="D424" t="s">
        <v>2522</v>
      </c>
      <c r="E424">
        <v>241048</v>
      </c>
      <c r="F424">
        <v>0</v>
      </c>
    </row>
    <row r="425" spans="1:6">
      <c r="A425" t="s">
        <v>2523</v>
      </c>
      <c r="B425">
        <v>217308</v>
      </c>
      <c r="C425">
        <v>0</v>
      </c>
      <c r="D425" t="s">
        <v>2524</v>
      </c>
      <c r="E425">
        <v>241049</v>
      </c>
      <c r="F425">
        <v>0</v>
      </c>
    </row>
    <row r="426" spans="1:6">
      <c r="A426" t="s">
        <v>2525</v>
      </c>
      <c r="B426">
        <v>217309</v>
      </c>
      <c r="C426">
        <v>0</v>
      </c>
      <c r="D426" t="s">
        <v>2130</v>
      </c>
      <c r="E426">
        <v>241050</v>
      </c>
      <c r="F426">
        <v>0</v>
      </c>
    </row>
    <row r="427" spans="1:6">
      <c r="A427" t="s">
        <v>2526</v>
      </c>
      <c r="B427">
        <v>217310</v>
      </c>
      <c r="C427">
        <v>0</v>
      </c>
      <c r="D427" t="s">
        <v>2132</v>
      </c>
      <c r="E427">
        <v>241055</v>
      </c>
      <c r="F427">
        <v>0</v>
      </c>
    </row>
    <row r="428" spans="1:6">
      <c r="A428" t="s">
        <v>1697</v>
      </c>
      <c r="B428">
        <v>217311</v>
      </c>
      <c r="C428">
        <v>0</v>
      </c>
      <c r="D428" t="s">
        <v>2134</v>
      </c>
      <c r="E428">
        <v>241056</v>
      </c>
      <c r="F428">
        <v>0</v>
      </c>
    </row>
    <row r="429" spans="1:6">
      <c r="A429" t="s">
        <v>2527</v>
      </c>
      <c r="B429">
        <v>217312</v>
      </c>
      <c r="C429">
        <v>0</v>
      </c>
      <c r="D429" t="s">
        <v>2528</v>
      </c>
      <c r="E429">
        <v>241061</v>
      </c>
      <c r="F429">
        <v>0</v>
      </c>
    </row>
    <row r="430" spans="1:6">
      <c r="A430" t="s">
        <v>2529</v>
      </c>
      <c r="B430">
        <v>217313</v>
      </c>
      <c r="C430">
        <v>0</v>
      </c>
      <c r="D430" t="s">
        <v>2530</v>
      </c>
      <c r="E430">
        <v>241067</v>
      </c>
      <c r="F430">
        <v>0</v>
      </c>
    </row>
    <row r="431" spans="1:6">
      <c r="A431" t="s">
        <v>2531</v>
      </c>
      <c r="B431">
        <v>217314</v>
      </c>
      <c r="C431">
        <v>0</v>
      </c>
      <c r="D431" t="s">
        <v>2068</v>
      </c>
      <c r="E431">
        <v>241070</v>
      </c>
      <c r="F431">
        <v>3020610</v>
      </c>
    </row>
    <row r="432" spans="1:6">
      <c r="A432" t="s">
        <v>2532</v>
      </c>
      <c r="B432">
        <v>217315</v>
      </c>
      <c r="C432">
        <v>0</v>
      </c>
      <c r="D432" t="s">
        <v>2069</v>
      </c>
      <c r="E432">
        <v>241071</v>
      </c>
      <c r="F432">
        <v>0</v>
      </c>
    </row>
    <row r="433" spans="1:6">
      <c r="A433" t="s">
        <v>2533</v>
      </c>
      <c r="B433">
        <v>217316</v>
      </c>
      <c r="C433">
        <v>0</v>
      </c>
      <c r="D433" t="s">
        <v>2070</v>
      </c>
      <c r="E433">
        <v>241072</v>
      </c>
      <c r="F433">
        <v>0</v>
      </c>
    </row>
    <row r="434" spans="1:6">
      <c r="A434" t="s">
        <v>2534</v>
      </c>
      <c r="B434">
        <v>217317</v>
      </c>
      <c r="C434">
        <v>0</v>
      </c>
      <c r="D434" t="s">
        <v>2535</v>
      </c>
      <c r="E434">
        <v>241073</v>
      </c>
      <c r="F434">
        <v>0</v>
      </c>
    </row>
    <row r="435" spans="1:6">
      <c r="A435" t="s">
        <v>2536</v>
      </c>
      <c r="B435">
        <v>217318</v>
      </c>
      <c r="C435">
        <v>0</v>
      </c>
      <c r="D435" t="s">
        <v>2537</v>
      </c>
      <c r="E435">
        <v>241074</v>
      </c>
      <c r="F435">
        <v>0</v>
      </c>
    </row>
    <row r="436" spans="1:6">
      <c r="A436" t="s">
        <v>2538</v>
      </c>
      <c r="B436">
        <v>217319</v>
      </c>
      <c r="C436">
        <v>0</v>
      </c>
      <c r="D436" t="s">
        <v>2074</v>
      </c>
      <c r="E436">
        <v>241075</v>
      </c>
      <c r="F436">
        <v>0</v>
      </c>
    </row>
    <row r="437" spans="1:6">
      <c r="A437" t="s">
        <v>2539</v>
      </c>
      <c r="B437">
        <v>217320</v>
      </c>
      <c r="C437">
        <v>0</v>
      </c>
      <c r="D437" t="s">
        <v>2072</v>
      </c>
      <c r="E437">
        <v>241076</v>
      </c>
      <c r="F437">
        <v>3020610</v>
      </c>
    </row>
    <row r="438" spans="1:6">
      <c r="A438" t="s">
        <v>2540</v>
      </c>
      <c r="B438">
        <v>217321</v>
      </c>
      <c r="C438">
        <v>0</v>
      </c>
      <c r="D438" t="s">
        <v>2541</v>
      </c>
      <c r="E438">
        <v>241077</v>
      </c>
      <c r="F438">
        <v>0</v>
      </c>
    </row>
    <row r="439" spans="1:6">
      <c r="A439" t="s">
        <v>2542</v>
      </c>
      <c r="B439">
        <v>217322</v>
      </c>
      <c r="C439">
        <v>0</v>
      </c>
      <c r="D439" t="s">
        <v>2543</v>
      </c>
      <c r="E439">
        <v>241078</v>
      </c>
      <c r="F439">
        <v>0</v>
      </c>
    </row>
    <row r="440" spans="1:6">
      <c r="A440" t="s">
        <v>2544</v>
      </c>
      <c r="B440">
        <v>217323</v>
      </c>
      <c r="C440">
        <v>0</v>
      </c>
      <c r="D440" t="s">
        <v>2088</v>
      </c>
      <c r="E440">
        <v>241080</v>
      </c>
      <c r="F440">
        <v>0</v>
      </c>
    </row>
    <row r="441" spans="1:6">
      <c r="A441" t="s">
        <v>2545</v>
      </c>
      <c r="B441">
        <v>217324</v>
      </c>
      <c r="C441">
        <v>0</v>
      </c>
      <c r="D441" t="s">
        <v>2546</v>
      </c>
      <c r="E441">
        <v>241081</v>
      </c>
      <c r="F441">
        <v>0</v>
      </c>
    </row>
    <row r="442" spans="1:6">
      <c r="A442" t="s">
        <v>2547</v>
      </c>
      <c r="B442">
        <v>217325</v>
      </c>
      <c r="C442">
        <v>0</v>
      </c>
      <c r="D442" t="s">
        <v>2092</v>
      </c>
      <c r="E442">
        <v>241082</v>
      </c>
      <c r="F442">
        <v>0</v>
      </c>
    </row>
    <row r="443" spans="1:6">
      <c r="A443" t="s">
        <v>2548</v>
      </c>
      <c r="B443">
        <v>217326</v>
      </c>
      <c r="C443">
        <v>0</v>
      </c>
      <c r="D443" t="s">
        <v>2094</v>
      </c>
      <c r="E443">
        <v>241083</v>
      </c>
      <c r="F443">
        <v>0</v>
      </c>
    </row>
    <row r="444" spans="1:6">
      <c r="A444" t="s">
        <v>2549</v>
      </c>
      <c r="B444">
        <v>217327</v>
      </c>
      <c r="C444">
        <v>0</v>
      </c>
      <c r="D444" t="s">
        <v>2098</v>
      </c>
      <c r="E444">
        <v>241084</v>
      </c>
      <c r="F444">
        <v>0</v>
      </c>
    </row>
    <row r="445" spans="1:6">
      <c r="A445" t="s">
        <v>2550</v>
      </c>
      <c r="B445">
        <v>217351</v>
      </c>
      <c r="C445">
        <v>0</v>
      </c>
      <c r="D445" t="s">
        <v>2103</v>
      </c>
      <c r="E445">
        <v>241085</v>
      </c>
      <c r="F445">
        <v>0</v>
      </c>
    </row>
    <row r="446" spans="1:6">
      <c r="A446" t="s">
        <v>2551</v>
      </c>
      <c r="B446">
        <v>217700</v>
      </c>
      <c r="C446">
        <v>0</v>
      </c>
      <c r="D446" t="s">
        <v>2109</v>
      </c>
      <c r="E446">
        <v>241086</v>
      </c>
      <c r="F446">
        <v>0</v>
      </c>
    </row>
    <row r="447" spans="1:6">
      <c r="A447" t="s">
        <v>2552</v>
      </c>
      <c r="B447">
        <v>217800</v>
      </c>
      <c r="C447">
        <v>0</v>
      </c>
      <c r="D447" t="s">
        <v>2553</v>
      </c>
      <c r="E447">
        <v>241087</v>
      </c>
      <c r="F447">
        <v>0</v>
      </c>
    </row>
    <row r="448" spans="1:6">
      <c r="A448" t="s">
        <v>2554</v>
      </c>
      <c r="B448">
        <v>218000</v>
      </c>
      <c r="C448">
        <v>0</v>
      </c>
      <c r="D448" t="s">
        <v>2555</v>
      </c>
      <c r="E448">
        <v>241100</v>
      </c>
      <c r="F448">
        <v>0</v>
      </c>
    </row>
    <row r="449" spans="1:6">
      <c r="A449" t="s">
        <v>2556</v>
      </c>
      <c r="B449">
        <v>218100</v>
      </c>
      <c r="C449">
        <v>0</v>
      </c>
      <c r="D449" t="s">
        <v>1496</v>
      </c>
      <c r="E449">
        <v>241101</v>
      </c>
      <c r="F449">
        <v>0</v>
      </c>
    </row>
    <row r="450" spans="1:6">
      <c r="A450" t="s">
        <v>2557</v>
      </c>
      <c r="B450">
        <v>218101</v>
      </c>
      <c r="C450">
        <v>0</v>
      </c>
      <c r="D450" t="s">
        <v>2558</v>
      </c>
      <c r="E450">
        <v>241102</v>
      </c>
      <c r="F450">
        <v>0</v>
      </c>
    </row>
    <row r="451" spans="1:6">
      <c r="A451" t="s">
        <v>2559</v>
      </c>
      <c r="B451">
        <v>218112</v>
      </c>
      <c r="C451">
        <v>0</v>
      </c>
      <c r="D451" t="s">
        <v>2560</v>
      </c>
      <c r="E451">
        <v>241110</v>
      </c>
      <c r="F451">
        <v>0</v>
      </c>
    </row>
    <row r="452" spans="1:6">
      <c r="A452" t="s">
        <v>2561</v>
      </c>
      <c r="B452">
        <v>218113</v>
      </c>
      <c r="C452">
        <v>0</v>
      </c>
      <c r="D452" t="s">
        <v>2562</v>
      </c>
      <c r="E452">
        <v>241121</v>
      </c>
      <c r="F452">
        <v>0</v>
      </c>
    </row>
    <row r="453" spans="1:6">
      <c r="A453" t="s">
        <v>2563</v>
      </c>
      <c r="B453">
        <v>218114</v>
      </c>
      <c r="C453">
        <v>0</v>
      </c>
      <c r="D453" t="s">
        <v>1578</v>
      </c>
      <c r="E453">
        <v>241200</v>
      </c>
      <c r="F453">
        <v>140000</v>
      </c>
    </row>
    <row r="454" spans="1:6">
      <c r="A454" t="s">
        <v>2564</v>
      </c>
      <c r="B454">
        <v>218115</v>
      </c>
      <c r="C454">
        <v>0</v>
      </c>
      <c r="D454" t="s">
        <v>2565</v>
      </c>
      <c r="E454">
        <v>241300</v>
      </c>
      <c r="F454">
        <v>0</v>
      </c>
    </row>
    <row r="455" spans="1:6">
      <c r="A455" t="s">
        <v>2566</v>
      </c>
      <c r="B455">
        <v>218116</v>
      </c>
      <c r="C455">
        <v>0</v>
      </c>
      <c r="D455" t="s">
        <v>2567</v>
      </c>
      <c r="E455">
        <v>241301</v>
      </c>
      <c r="F455">
        <v>0</v>
      </c>
    </row>
    <row r="456" spans="1:6">
      <c r="A456" t="s">
        <v>2568</v>
      </c>
      <c r="B456">
        <v>218102</v>
      </c>
      <c r="C456">
        <v>0</v>
      </c>
      <c r="D456" t="s">
        <v>2569</v>
      </c>
      <c r="E456">
        <v>241302</v>
      </c>
      <c r="F456">
        <v>0</v>
      </c>
    </row>
    <row r="457" spans="1:6">
      <c r="A457" t="s">
        <v>2570</v>
      </c>
      <c r="B457">
        <v>218103</v>
      </c>
      <c r="C457">
        <v>0</v>
      </c>
      <c r="D457" t="s">
        <v>2571</v>
      </c>
      <c r="E457">
        <v>241303</v>
      </c>
      <c r="F457">
        <v>0</v>
      </c>
    </row>
    <row r="458" spans="1:6">
      <c r="A458" t="s">
        <v>2572</v>
      </c>
      <c r="B458">
        <v>218104</v>
      </c>
      <c r="C458">
        <v>0</v>
      </c>
      <c r="D458" t="s">
        <v>2573</v>
      </c>
      <c r="E458">
        <v>241310</v>
      </c>
      <c r="F458">
        <v>0</v>
      </c>
    </row>
    <row r="459" spans="1:6">
      <c r="A459" t="s">
        <v>2574</v>
      </c>
      <c r="B459">
        <v>218105</v>
      </c>
      <c r="C459">
        <v>0</v>
      </c>
      <c r="D459" t="s">
        <v>2575</v>
      </c>
      <c r="E459">
        <v>241311</v>
      </c>
      <c r="F459">
        <v>0</v>
      </c>
    </row>
    <row r="460" spans="1:6">
      <c r="A460" t="s">
        <v>2576</v>
      </c>
      <c r="B460">
        <v>218106</v>
      </c>
      <c r="C460">
        <v>0</v>
      </c>
      <c r="D460" t="s">
        <v>2577</v>
      </c>
      <c r="E460">
        <v>241400</v>
      </c>
      <c r="F460">
        <v>0</v>
      </c>
    </row>
    <row r="461" spans="1:6">
      <c r="A461" t="s">
        <v>2578</v>
      </c>
      <c r="B461">
        <v>218107</v>
      </c>
      <c r="C461">
        <v>0</v>
      </c>
      <c r="D461" t="s">
        <v>2579</v>
      </c>
      <c r="E461">
        <v>241500</v>
      </c>
      <c r="F461">
        <v>20</v>
      </c>
    </row>
    <row r="462" spans="1:6">
      <c r="A462" t="s">
        <v>2580</v>
      </c>
      <c r="B462">
        <v>218108</v>
      </c>
      <c r="C462">
        <v>0</v>
      </c>
      <c r="D462" t="s">
        <v>2581</v>
      </c>
      <c r="E462">
        <v>241501</v>
      </c>
      <c r="F462">
        <v>0</v>
      </c>
    </row>
    <row r="463" spans="1:6">
      <c r="A463" t="s">
        <v>2582</v>
      </c>
      <c r="B463">
        <v>218111</v>
      </c>
      <c r="C463">
        <v>0</v>
      </c>
      <c r="D463" t="s">
        <v>2583</v>
      </c>
      <c r="E463">
        <v>241502</v>
      </c>
      <c r="F463">
        <v>0</v>
      </c>
    </row>
    <row r="464" spans="1:6">
      <c r="A464" t="s">
        <v>2584</v>
      </c>
      <c r="B464">
        <v>218200</v>
      </c>
      <c r="C464">
        <v>0</v>
      </c>
      <c r="D464" t="s">
        <v>2585</v>
      </c>
      <c r="E464">
        <v>241503</v>
      </c>
      <c r="F464">
        <v>20</v>
      </c>
    </row>
    <row r="465" spans="1:6">
      <c r="A465" t="s">
        <v>2429</v>
      </c>
      <c r="B465">
        <v>218500</v>
      </c>
      <c r="C465">
        <v>0</v>
      </c>
      <c r="D465" t="s">
        <v>2586</v>
      </c>
      <c r="E465">
        <v>241521</v>
      </c>
      <c r="F465">
        <v>0</v>
      </c>
    </row>
    <row r="466" spans="1:6">
      <c r="A466" t="s">
        <v>2587</v>
      </c>
      <c r="B466">
        <v>218600</v>
      </c>
      <c r="C466">
        <v>0</v>
      </c>
      <c r="D466" t="s">
        <v>2588</v>
      </c>
      <c r="E466">
        <v>241600</v>
      </c>
      <c r="F466">
        <v>0</v>
      </c>
    </row>
    <row r="467" spans="1:6">
      <c r="A467" t="s">
        <v>2433</v>
      </c>
      <c r="B467">
        <v>218601</v>
      </c>
      <c r="C467">
        <v>0</v>
      </c>
      <c r="D467" t="s">
        <v>2589</v>
      </c>
      <c r="E467">
        <v>241700</v>
      </c>
      <c r="F467">
        <v>0</v>
      </c>
    </row>
    <row r="468" spans="1:6">
      <c r="A468" t="s">
        <v>2435</v>
      </c>
      <c r="B468">
        <v>218602</v>
      </c>
      <c r="C468">
        <v>0</v>
      </c>
      <c r="D468" t="s">
        <v>2590</v>
      </c>
      <c r="E468">
        <v>241701</v>
      </c>
      <c r="F468">
        <v>0</v>
      </c>
    </row>
    <row r="469" spans="1:6">
      <c r="A469" t="s">
        <v>2437</v>
      </c>
      <c r="B469">
        <v>218603</v>
      </c>
      <c r="C469">
        <v>0</v>
      </c>
      <c r="D469" t="s">
        <v>2591</v>
      </c>
      <c r="E469">
        <v>241702</v>
      </c>
      <c r="F469">
        <v>0</v>
      </c>
    </row>
    <row r="470" spans="1:6">
      <c r="A470" t="s">
        <v>2439</v>
      </c>
      <c r="B470">
        <v>218604</v>
      </c>
      <c r="C470">
        <v>0</v>
      </c>
      <c r="D470" t="s">
        <v>2592</v>
      </c>
      <c r="E470">
        <v>241703</v>
      </c>
      <c r="F470">
        <v>0</v>
      </c>
    </row>
    <row r="471" spans="1:6">
      <c r="A471" t="s">
        <v>2441</v>
      </c>
      <c r="B471">
        <v>218605</v>
      </c>
      <c r="C471">
        <v>0</v>
      </c>
      <c r="D471" t="s">
        <v>2593</v>
      </c>
      <c r="E471">
        <v>241704</v>
      </c>
      <c r="F471">
        <v>0</v>
      </c>
    </row>
    <row r="472" spans="1:6">
      <c r="A472" t="s">
        <v>2442</v>
      </c>
      <c r="B472">
        <v>218606</v>
      </c>
      <c r="C472">
        <v>0</v>
      </c>
      <c r="D472" t="s">
        <v>2594</v>
      </c>
      <c r="E472">
        <v>241705</v>
      </c>
      <c r="F472">
        <v>0</v>
      </c>
    </row>
    <row r="473" spans="1:6">
      <c r="A473" t="s">
        <v>283</v>
      </c>
      <c r="B473">
        <v>219000</v>
      </c>
      <c r="C473">
        <v>0</v>
      </c>
      <c r="D473" t="s">
        <v>2595</v>
      </c>
      <c r="E473">
        <v>241706</v>
      </c>
      <c r="F473">
        <v>0</v>
      </c>
    </row>
    <row r="474" spans="1:6">
      <c r="A474" t="s">
        <v>2596</v>
      </c>
      <c r="B474">
        <v>219100</v>
      </c>
      <c r="C474">
        <v>0</v>
      </c>
      <c r="D474" t="s">
        <v>1640</v>
      </c>
      <c r="E474">
        <v>241800</v>
      </c>
      <c r="F474">
        <v>844418</v>
      </c>
    </row>
    <row r="475" spans="1:6">
      <c r="A475" t="s">
        <v>2454</v>
      </c>
      <c r="B475">
        <v>219101</v>
      </c>
      <c r="C475">
        <v>0</v>
      </c>
      <c r="D475" t="s">
        <v>1642</v>
      </c>
      <c r="E475">
        <v>241801</v>
      </c>
      <c r="F475">
        <v>0</v>
      </c>
    </row>
    <row r="476" spans="1:6">
      <c r="A476" t="s">
        <v>2455</v>
      </c>
      <c r="B476">
        <v>219102</v>
      </c>
      <c r="C476">
        <v>0</v>
      </c>
      <c r="D476" t="s">
        <v>1644</v>
      </c>
      <c r="E476">
        <v>241802</v>
      </c>
      <c r="F476">
        <v>844418</v>
      </c>
    </row>
    <row r="477" spans="1:6">
      <c r="A477" t="s">
        <v>1424</v>
      </c>
      <c r="B477">
        <v>220000</v>
      </c>
      <c r="C477">
        <v>15284327</v>
      </c>
      <c r="D477" t="s">
        <v>2597</v>
      </c>
      <c r="E477">
        <v>241900</v>
      </c>
      <c r="F477">
        <v>0</v>
      </c>
    </row>
    <row r="478" spans="1:6">
      <c r="A478" t="s">
        <v>1426</v>
      </c>
      <c r="B478">
        <v>220100</v>
      </c>
      <c r="C478">
        <v>5777480</v>
      </c>
      <c r="D478" t="s">
        <v>2598</v>
      </c>
      <c r="E478">
        <v>242100</v>
      </c>
      <c r="F478">
        <v>49331</v>
      </c>
    </row>
    <row r="479" spans="1:6">
      <c r="A479" t="s">
        <v>2599</v>
      </c>
      <c r="B479">
        <v>220200</v>
      </c>
      <c r="C479">
        <v>0</v>
      </c>
      <c r="D479" t="s">
        <v>1957</v>
      </c>
      <c r="E479">
        <v>242101</v>
      </c>
      <c r="F479">
        <v>0</v>
      </c>
    </row>
    <row r="480" spans="1:6">
      <c r="A480" t="s">
        <v>2600</v>
      </c>
      <c r="B480">
        <v>220300</v>
      </c>
      <c r="C480">
        <v>160000</v>
      </c>
      <c r="D480" t="s">
        <v>1962</v>
      </c>
      <c r="E480">
        <v>242102</v>
      </c>
      <c r="F480">
        <v>49331</v>
      </c>
    </row>
    <row r="481" spans="1:6">
      <c r="A481" t="s">
        <v>2601</v>
      </c>
      <c r="B481">
        <v>220301</v>
      </c>
      <c r="C481">
        <v>160000</v>
      </c>
      <c r="D481" t="s">
        <v>1960</v>
      </c>
      <c r="E481">
        <v>242103</v>
      </c>
      <c r="F481">
        <v>0</v>
      </c>
    </row>
    <row r="482" spans="1:6">
      <c r="A482" t="s">
        <v>2602</v>
      </c>
      <c r="B482">
        <v>220302</v>
      </c>
      <c r="C482">
        <v>0</v>
      </c>
      <c r="D482" t="s">
        <v>2603</v>
      </c>
      <c r="E482">
        <v>242104</v>
      </c>
      <c r="F482">
        <v>0</v>
      </c>
    </row>
    <row r="483" spans="1:6">
      <c r="A483" t="s">
        <v>1499</v>
      </c>
      <c r="B483">
        <v>220320</v>
      </c>
      <c r="C483">
        <v>0</v>
      </c>
      <c r="D483" t="s">
        <v>1499</v>
      </c>
      <c r="E483">
        <v>242121</v>
      </c>
      <c r="F483">
        <v>0</v>
      </c>
    </row>
    <row r="484" spans="1:6">
      <c r="A484" t="s">
        <v>1428</v>
      </c>
      <c r="B484">
        <v>220400</v>
      </c>
      <c r="C484">
        <v>5613480</v>
      </c>
      <c r="D484" t="s">
        <v>1660</v>
      </c>
      <c r="E484">
        <v>242200</v>
      </c>
      <c r="F484">
        <v>0</v>
      </c>
    </row>
    <row r="485" spans="1:6">
      <c r="A485" t="s">
        <v>1430</v>
      </c>
      <c r="B485">
        <v>220401</v>
      </c>
      <c r="C485">
        <v>4727690</v>
      </c>
      <c r="D485" t="s">
        <v>1668</v>
      </c>
      <c r="E485">
        <v>242201</v>
      </c>
      <c r="F485">
        <v>0</v>
      </c>
    </row>
    <row r="486" spans="1:6">
      <c r="A486" t="s">
        <v>2604</v>
      </c>
      <c r="B486">
        <v>220405</v>
      </c>
      <c r="C486">
        <v>4575750</v>
      </c>
      <c r="D486" t="s">
        <v>1499</v>
      </c>
      <c r="E486">
        <v>242209</v>
      </c>
      <c r="F486">
        <v>0</v>
      </c>
    </row>
    <row r="487" spans="1:6">
      <c r="A487" t="s">
        <v>2605</v>
      </c>
      <c r="B487">
        <v>220406</v>
      </c>
      <c r="C487">
        <v>151940</v>
      </c>
      <c r="D487" t="s">
        <v>1733</v>
      </c>
      <c r="E487">
        <v>242300</v>
      </c>
      <c r="F487">
        <v>0</v>
      </c>
    </row>
    <row r="488" spans="1:6">
      <c r="A488" t="s">
        <v>1432</v>
      </c>
      <c r="B488">
        <v>220402</v>
      </c>
      <c r="C488">
        <v>0</v>
      </c>
      <c r="D488" t="s">
        <v>1735</v>
      </c>
      <c r="E488">
        <v>242301</v>
      </c>
      <c r="F488">
        <v>0</v>
      </c>
    </row>
    <row r="489" spans="1:6">
      <c r="A489" t="s">
        <v>1434</v>
      </c>
      <c r="B489">
        <v>220403</v>
      </c>
      <c r="C489">
        <v>885530</v>
      </c>
      <c r="D489" t="s">
        <v>1737</v>
      </c>
      <c r="E489">
        <v>242302</v>
      </c>
      <c r="F489">
        <v>0</v>
      </c>
    </row>
    <row r="490" spans="1:6">
      <c r="A490" t="s">
        <v>2606</v>
      </c>
      <c r="B490">
        <v>220404</v>
      </c>
      <c r="C490">
        <v>260</v>
      </c>
      <c r="D490" t="s">
        <v>1739</v>
      </c>
      <c r="E490">
        <v>244000</v>
      </c>
      <c r="F490">
        <v>3802847</v>
      </c>
    </row>
    <row r="491" spans="1:6">
      <c r="A491" t="s">
        <v>1267</v>
      </c>
      <c r="B491">
        <v>220500</v>
      </c>
      <c r="C491">
        <v>0</v>
      </c>
      <c r="D491" t="s">
        <v>1741</v>
      </c>
      <c r="E491">
        <v>244100</v>
      </c>
      <c r="F491">
        <v>473815</v>
      </c>
    </row>
    <row r="492" spans="1:6">
      <c r="A492" t="s">
        <v>1224</v>
      </c>
      <c r="B492">
        <v>220600</v>
      </c>
      <c r="C492">
        <v>0</v>
      </c>
      <c r="D492" t="s">
        <v>2607</v>
      </c>
      <c r="E492">
        <v>244101</v>
      </c>
      <c r="F492">
        <v>470457</v>
      </c>
    </row>
    <row r="493" spans="1:6">
      <c r="A493" t="s">
        <v>1226</v>
      </c>
      <c r="B493">
        <v>220601</v>
      </c>
      <c r="C493">
        <v>0</v>
      </c>
      <c r="D493" t="s">
        <v>2608</v>
      </c>
      <c r="E493">
        <v>244102</v>
      </c>
      <c r="F493">
        <v>0</v>
      </c>
    </row>
    <row r="494" spans="1:6">
      <c r="A494" t="s">
        <v>2609</v>
      </c>
      <c r="B494">
        <v>220602</v>
      </c>
      <c r="C494">
        <v>0</v>
      </c>
      <c r="D494" t="s">
        <v>1755</v>
      </c>
      <c r="E494">
        <v>244121</v>
      </c>
      <c r="F494">
        <v>3359</v>
      </c>
    </row>
    <row r="495" spans="1:6">
      <c r="A495" t="s">
        <v>1243</v>
      </c>
      <c r="B495">
        <v>220611</v>
      </c>
      <c r="C495">
        <v>0</v>
      </c>
      <c r="D495" t="s">
        <v>1757</v>
      </c>
      <c r="E495">
        <v>244200</v>
      </c>
      <c r="F495">
        <v>2975757</v>
      </c>
    </row>
    <row r="496" spans="1:6">
      <c r="A496" t="s">
        <v>2610</v>
      </c>
      <c r="B496">
        <v>220700</v>
      </c>
      <c r="C496">
        <v>0</v>
      </c>
      <c r="D496" t="s">
        <v>1759</v>
      </c>
      <c r="E496">
        <v>244201</v>
      </c>
      <c r="F496">
        <v>1117901</v>
      </c>
    </row>
    <row r="497" spans="1:6">
      <c r="A497" t="s">
        <v>2611</v>
      </c>
      <c r="B497">
        <v>220701</v>
      </c>
      <c r="C497">
        <v>0</v>
      </c>
      <c r="D497" t="s">
        <v>1761</v>
      </c>
      <c r="E497">
        <v>244202</v>
      </c>
      <c r="F497">
        <v>15981</v>
      </c>
    </row>
    <row r="498" spans="1:6">
      <c r="A498" t="s">
        <v>2612</v>
      </c>
      <c r="B498">
        <v>220702</v>
      </c>
      <c r="C498">
        <v>0</v>
      </c>
      <c r="D498" t="s">
        <v>1763</v>
      </c>
      <c r="E498">
        <v>244203</v>
      </c>
      <c r="F498">
        <v>1841875</v>
      </c>
    </row>
    <row r="499" spans="1:6">
      <c r="A499" t="s">
        <v>2613</v>
      </c>
      <c r="B499">
        <v>220800</v>
      </c>
      <c r="C499">
        <v>0</v>
      </c>
      <c r="D499" t="s">
        <v>1765</v>
      </c>
      <c r="E499">
        <v>244204</v>
      </c>
      <c r="F499">
        <v>855915</v>
      </c>
    </row>
    <row r="500" spans="1:6">
      <c r="A500" t="s">
        <v>2614</v>
      </c>
      <c r="B500">
        <v>220801</v>
      </c>
      <c r="C500">
        <v>0</v>
      </c>
      <c r="D500" t="s">
        <v>2615</v>
      </c>
      <c r="E500">
        <v>244205</v>
      </c>
      <c r="F500">
        <v>0</v>
      </c>
    </row>
    <row r="501" spans="1:6">
      <c r="A501" t="s">
        <v>2616</v>
      </c>
      <c r="B501">
        <v>220802</v>
      </c>
      <c r="C501">
        <v>0</v>
      </c>
      <c r="D501" t="s">
        <v>1767</v>
      </c>
      <c r="E501">
        <v>244206</v>
      </c>
      <c r="F501">
        <v>680627</v>
      </c>
    </row>
    <row r="502" spans="1:6">
      <c r="A502" t="s">
        <v>2617</v>
      </c>
      <c r="B502">
        <v>220803</v>
      </c>
      <c r="C502">
        <v>0</v>
      </c>
      <c r="D502" t="s">
        <v>1769</v>
      </c>
      <c r="E502">
        <v>244207</v>
      </c>
      <c r="F502">
        <v>305333</v>
      </c>
    </row>
    <row r="503" spans="1:6">
      <c r="A503" t="s">
        <v>2618</v>
      </c>
      <c r="B503">
        <v>220811</v>
      </c>
      <c r="C503">
        <v>0</v>
      </c>
      <c r="D503" t="s">
        <v>2619</v>
      </c>
      <c r="E503">
        <v>244208</v>
      </c>
      <c r="F503">
        <v>0</v>
      </c>
    </row>
    <row r="504" spans="1:6">
      <c r="A504" t="s">
        <v>2620</v>
      </c>
      <c r="B504">
        <v>220900</v>
      </c>
      <c r="C504">
        <v>0</v>
      </c>
      <c r="D504" t="s">
        <v>1771</v>
      </c>
      <c r="E504">
        <v>244221</v>
      </c>
      <c r="F504">
        <v>0</v>
      </c>
    </row>
    <row r="505" spans="1:6">
      <c r="A505" t="s">
        <v>2621</v>
      </c>
      <c r="B505">
        <v>220901</v>
      </c>
      <c r="C505">
        <v>0</v>
      </c>
      <c r="D505" t="s">
        <v>1927</v>
      </c>
      <c r="E505">
        <v>244231</v>
      </c>
      <c r="F505">
        <v>0</v>
      </c>
    </row>
    <row r="506" spans="1:6">
      <c r="A506" t="s">
        <v>2622</v>
      </c>
      <c r="B506">
        <v>220910</v>
      </c>
      <c r="C506">
        <v>0</v>
      </c>
      <c r="D506" t="s">
        <v>1748</v>
      </c>
      <c r="E506">
        <v>244400</v>
      </c>
      <c r="F506">
        <v>0</v>
      </c>
    </row>
    <row r="507" spans="1:6">
      <c r="A507" t="s">
        <v>2623</v>
      </c>
      <c r="B507">
        <v>221000</v>
      </c>
      <c r="C507">
        <v>0</v>
      </c>
      <c r="D507" t="s">
        <v>1774</v>
      </c>
      <c r="E507">
        <v>244401</v>
      </c>
      <c r="F507">
        <v>0</v>
      </c>
    </row>
    <row r="508" spans="1:6">
      <c r="A508" t="s">
        <v>1438</v>
      </c>
      <c r="B508">
        <v>221100</v>
      </c>
      <c r="C508">
        <v>0</v>
      </c>
      <c r="D508" t="s">
        <v>2624</v>
      </c>
      <c r="E508">
        <v>244402</v>
      </c>
      <c r="F508">
        <v>0</v>
      </c>
    </row>
    <row r="509" spans="1:6">
      <c r="A509" t="s">
        <v>2625</v>
      </c>
      <c r="B509">
        <v>221200</v>
      </c>
      <c r="C509">
        <v>4000</v>
      </c>
      <c r="D509" t="s">
        <v>1752</v>
      </c>
      <c r="E509">
        <v>244411</v>
      </c>
      <c r="F509">
        <v>0</v>
      </c>
    </row>
    <row r="510" spans="1:6">
      <c r="A510" t="s">
        <v>2626</v>
      </c>
      <c r="B510">
        <v>221201</v>
      </c>
      <c r="C510">
        <v>0</v>
      </c>
      <c r="D510" t="s">
        <v>1779</v>
      </c>
      <c r="E510">
        <v>244500</v>
      </c>
      <c r="F510">
        <v>353275</v>
      </c>
    </row>
    <row r="511" spans="1:6">
      <c r="A511" t="s">
        <v>2627</v>
      </c>
      <c r="B511">
        <v>221202</v>
      </c>
      <c r="C511">
        <v>0</v>
      </c>
      <c r="D511" t="s">
        <v>1781</v>
      </c>
      <c r="E511">
        <v>244501</v>
      </c>
      <c r="F511">
        <v>171050</v>
      </c>
    </row>
    <row r="512" spans="1:6">
      <c r="A512" t="s">
        <v>2628</v>
      </c>
      <c r="B512">
        <v>221203</v>
      </c>
      <c r="C512">
        <v>4000</v>
      </c>
      <c r="D512" t="s">
        <v>1783</v>
      </c>
      <c r="E512">
        <v>244502</v>
      </c>
      <c r="F512">
        <v>0</v>
      </c>
    </row>
    <row r="513" spans="1:6">
      <c r="A513" t="s">
        <v>2629</v>
      </c>
      <c r="B513">
        <v>221211</v>
      </c>
      <c r="C513">
        <v>0</v>
      </c>
      <c r="D513" t="s">
        <v>1785</v>
      </c>
      <c r="E513">
        <v>244503</v>
      </c>
      <c r="F513">
        <v>168033</v>
      </c>
    </row>
    <row r="514" spans="1:6">
      <c r="A514" t="s">
        <v>1436</v>
      </c>
      <c r="B514">
        <v>221300</v>
      </c>
      <c r="C514">
        <v>0</v>
      </c>
      <c r="D514" t="s">
        <v>1787</v>
      </c>
      <c r="E514">
        <v>244504</v>
      </c>
      <c r="F514">
        <v>3017</v>
      </c>
    </row>
    <row r="515" spans="1:6">
      <c r="A515" t="s">
        <v>2630</v>
      </c>
      <c r="B515">
        <v>221400</v>
      </c>
      <c r="C515">
        <v>0</v>
      </c>
      <c r="D515" t="s">
        <v>1789</v>
      </c>
      <c r="E515">
        <v>244507</v>
      </c>
      <c r="F515">
        <v>0</v>
      </c>
    </row>
    <row r="516" spans="1:6">
      <c r="A516" t="s">
        <v>1440</v>
      </c>
      <c r="B516">
        <v>222000</v>
      </c>
      <c r="C516">
        <v>9374283</v>
      </c>
      <c r="D516" t="s">
        <v>1791</v>
      </c>
      <c r="E516">
        <v>244508</v>
      </c>
      <c r="F516">
        <v>5017</v>
      </c>
    </row>
    <row r="517" spans="1:6">
      <c r="A517" t="s">
        <v>1442</v>
      </c>
      <c r="B517">
        <v>222100</v>
      </c>
      <c r="C517">
        <v>2877076</v>
      </c>
      <c r="D517" t="s">
        <v>1793</v>
      </c>
      <c r="E517">
        <v>244509</v>
      </c>
      <c r="F517">
        <v>0</v>
      </c>
    </row>
    <row r="518" spans="1:6">
      <c r="A518" t="s">
        <v>1444</v>
      </c>
      <c r="B518">
        <v>222200</v>
      </c>
      <c r="C518">
        <v>4019916</v>
      </c>
      <c r="D518" t="s">
        <v>1795</v>
      </c>
      <c r="E518">
        <v>244510</v>
      </c>
      <c r="F518">
        <v>0</v>
      </c>
    </row>
    <row r="519" spans="1:6">
      <c r="A519" t="s">
        <v>1446</v>
      </c>
      <c r="B519">
        <v>222201</v>
      </c>
      <c r="C519">
        <v>3569501</v>
      </c>
      <c r="D519" t="s">
        <v>1797</v>
      </c>
      <c r="E519">
        <v>244511</v>
      </c>
      <c r="F519">
        <v>5017</v>
      </c>
    </row>
    <row r="520" spans="1:6">
      <c r="A520" t="s">
        <v>1448</v>
      </c>
      <c r="B520">
        <v>222202</v>
      </c>
      <c r="C520">
        <v>450414</v>
      </c>
      <c r="D520" t="s">
        <v>1799</v>
      </c>
      <c r="E520">
        <v>244514</v>
      </c>
      <c r="F520">
        <v>0</v>
      </c>
    </row>
    <row r="521" spans="1:6">
      <c r="A521" t="s">
        <v>1450</v>
      </c>
      <c r="B521">
        <v>222300</v>
      </c>
      <c r="C521">
        <v>16676</v>
      </c>
      <c r="D521" t="s">
        <v>1801</v>
      </c>
      <c r="E521">
        <v>244515</v>
      </c>
      <c r="F521">
        <v>49519</v>
      </c>
    </row>
    <row r="522" spans="1:6">
      <c r="A522" t="s">
        <v>1452</v>
      </c>
      <c r="B522">
        <v>222400</v>
      </c>
      <c r="C522">
        <v>2460616</v>
      </c>
      <c r="D522" t="s">
        <v>1803</v>
      </c>
      <c r="E522">
        <v>244516</v>
      </c>
      <c r="F522">
        <v>0</v>
      </c>
    </row>
    <row r="523" spans="1:6">
      <c r="A523" t="s">
        <v>1454</v>
      </c>
      <c r="B523">
        <v>222401</v>
      </c>
      <c r="C523">
        <v>1183024</v>
      </c>
      <c r="D523" t="s">
        <v>1805</v>
      </c>
      <c r="E523">
        <v>244517</v>
      </c>
      <c r="F523">
        <v>49519</v>
      </c>
    </row>
    <row r="524" spans="1:6">
      <c r="A524" t="s">
        <v>2631</v>
      </c>
      <c r="B524">
        <v>222402</v>
      </c>
      <c r="C524">
        <v>0</v>
      </c>
      <c r="D524" t="s">
        <v>1807</v>
      </c>
      <c r="E524">
        <v>244518</v>
      </c>
      <c r="F524">
        <v>0</v>
      </c>
    </row>
    <row r="525" spans="1:6">
      <c r="A525" t="s">
        <v>1456</v>
      </c>
      <c r="B525">
        <v>222403</v>
      </c>
      <c r="C525">
        <v>769085</v>
      </c>
      <c r="D525" t="s">
        <v>1809</v>
      </c>
      <c r="E525">
        <v>244521</v>
      </c>
      <c r="F525">
        <v>0</v>
      </c>
    </row>
    <row r="526" spans="1:6">
      <c r="A526" t="s">
        <v>1458</v>
      </c>
      <c r="B526">
        <v>222404</v>
      </c>
      <c r="C526">
        <v>508506</v>
      </c>
      <c r="D526" t="s">
        <v>1811</v>
      </c>
      <c r="E526">
        <v>244531</v>
      </c>
      <c r="F526">
        <v>127690</v>
      </c>
    </row>
    <row r="527" spans="1:6">
      <c r="A527" t="s">
        <v>2632</v>
      </c>
      <c r="B527">
        <v>222405</v>
      </c>
      <c r="C527">
        <v>0</v>
      </c>
      <c r="D527" t="s">
        <v>1813</v>
      </c>
      <c r="E527">
        <v>244532</v>
      </c>
      <c r="F527">
        <v>0</v>
      </c>
    </row>
    <row r="528" spans="1:6">
      <c r="A528" t="s">
        <v>1460</v>
      </c>
      <c r="B528">
        <v>222411</v>
      </c>
      <c r="C528">
        <v>0</v>
      </c>
      <c r="D528" t="s">
        <v>1815</v>
      </c>
      <c r="E528">
        <v>244533</v>
      </c>
      <c r="F528">
        <v>0</v>
      </c>
    </row>
    <row r="529" spans="1:6">
      <c r="A529" t="s">
        <v>1462</v>
      </c>
      <c r="B529">
        <v>222500</v>
      </c>
      <c r="C529">
        <v>0</v>
      </c>
      <c r="D529" t="s">
        <v>1817</v>
      </c>
      <c r="E529">
        <v>244534</v>
      </c>
      <c r="F529">
        <v>127690</v>
      </c>
    </row>
    <row r="530" spans="1:6">
      <c r="A530" t="s">
        <v>1464</v>
      </c>
      <c r="B530">
        <v>222501</v>
      </c>
      <c r="C530">
        <v>0</v>
      </c>
      <c r="D530" t="s">
        <v>1819</v>
      </c>
      <c r="E530">
        <v>244537</v>
      </c>
      <c r="F530">
        <v>0</v>
      </c>
    </row>
    <row r="531" spans="1:6">
      <c r="A531" t="s">
        <v>1466</v>
      </c>
      <c r="B531">
        <v>222502</v>
      </c>
      <c r="C531">
        <v>0</v>
      </c>
      <c r="D531" t="s">
        <v>1831</v>
      </c>
      <c r="E531">
        <v>244540</v>
      </c>
      <c r="F531">
        <v>0</v>
      </c>
    </row>
    <row r="532" spans="1:6">
      <c r="A532" t="s">
        <v>1467</v>
      </c>
      <c r="B532">
        <v>222503</v>
      </c>
      <c r="C532">
        <v>0</v>
      </c>
      <c r="D532" t="s">
        <v>2633</v>
      </c>
      <c r="E532">
        <v>244541</v>
      </c>
      <c r="F532">
        <v>0</v>
      </c>
    </row>
    <row r="533" spans="1:6">
      <c r="A533" t="s">
        <v>1469</v>
      </c>
      <c r="B533">
        <v>222504</v>
      </c>
      <c r="C533">
        <v>0</v>
      </c>
      <c r="D533" t="s">
        <v>2634</v>
      </c>
      <c r="E533">
        <v>244542</v>
      </c>
      <c r="F533">
        <v>0</v>
      </c>
    </row>
    <row r="534" spans="1:6">
      <c r="A534" t="s">
        <v>2635</v>
      </c>
      <c r="B534">
        <v>222900</v>
      </c>
      <c r="C534">
        <v>0</v>
      </c>
      <c r="D534" t="s">
        <v>1821</v>
      </c>
      <c r="E534">
        <v>244560</v>
      </c>
      <c r="F534">
        <v>0</v>
      </c>
    </row>
    <row r="535" spans="1:6">
      <c r="A535" t="s">
        <v>1471</v>
      </c>
      <c r="B535">
        <v>223000</v>
      </c>
      <c r="C535">
        <v>167</v>
      </c>
      <c r="D535" t="s">
        <v>1823</v>
      </c>
      <c r="E535">
        <v>244561</v>
      </c>
      <c r="F535">
        <v>0</v>
      </c>
    </row>
    <row r="536" spans="1:6">
      <c r="A536" t="s">
        <v>2636</v>
      </c>
      <c r="B536">
        <v>223100</v>
      </c>
      <c r="C536">
        <v>0</v>
      </c>
      <c r="D536" t="s">
        <v>1825</v>
      </c>
      <c r="E536">
        <v>244562</v>
      </c>
      <c r="F536">
        <v>0</v>
      </c>
    </row>
    <row r="537" spans="1:6">
      <c r="A537" t="s">
        <v>1473</v>
      </c>
      <c r="B537">
        <v>223200</v>
      </c>
      <c r="C537">
        <v>0</v>
      </c>
      <c r="D537" t="s">
        <v>1827</v>
      </c>
      <c r="E537">
        <v>244563</v>
      </c>
      <c r="F537">
        <v>0</v>
      </c>
    </row>
    <row r="538" spans="1:6">
      <c r="A538" t="s">
        <v>1475</v>
      </c>
      <c r="B538">
        <v>223201</v>
      </c>
      <c r="C538">
        <v>0</v>
      </c>
      <c r="D538" t="s">
        <v>1829</v>
      </c>
      <c r="E538">
        <v>244569</v>
      </c>
      <c r="F538">
        <v>0</v>
      </c>
    </row>
    <row r="539" spans="1:6">
      <c r="A539" t="s">
        <v>1477</v>
      </c>
      <c r="B539">
        <v>223211</v>
      </c>
      <c r="C539">
        <v>0</v>
      </c>
      <c r="D539" t="s">
        <v>1837</v>
      </c>
      <c r="E539">
        <v>244600</v>
      </c>
      <c r="F539">
        <v>0</v>
      </c>
    </row>
    <row r="540" spans="1:6">
      <c r="A540" t="s">
        <v>1479</v>
      </c>
      <c r="B540">
        <v>223300</v>
      </c>
      <c r="C540">
        <v>0</v>
      </c>
      <c r="D540" t="s">
        <v>1839</v>
      </c>
      <c r="E540">
        <v>244601</v>
      </c>
      <c r="F540">
        <v>0</v>
      </c>
    </row>
    <row r="541" spans="1:6">
      <c r="A541" t="s">
        <v>1481</v>
      </c>
      <c r="B541">
        <v>223301</v>
      </c>
      <c r="C541">
        <v>0</v>
      </c>
      <c r="D541" t="s">
        <v>1841</v>
      </c>
      <c r="E541">
        <v>244602</v>
      </c>
      <c r="F541">
        <v>0</v>
      </c>
    </row>
    <row r="542" spans="1:6">
      <c r="A542" t="s">
        <v>1483</v>
      </c>
      <c r="B542">
        <v>223302</v>
      </c>
      <c r="C542">
        <v>0</v>
      </c>
      <c r="D542" t="s">
        <v>1843</v>
      </c>
      <c r="E542">
        <v>244603</v>
      </c>
      <c r="F542">
        <v>0</v>
      </c>
    </row>
    <row r="543" spans="1:6">
      <c r="A543" t="s">
        <v>1485</v>
      </c>
      <c r="B543">
        <v>223400</v>
      </c>
      <c r="C543">
        <v>0</v>
      </c>
      <c r="D543" t="s">
        <v>1845</v>
      </c>
      <c r="E543">
        <v>244604</v>
      </c>
      <c r="F543">
        <v>0</v>
      </c>
    </row>
    <row r="544" spans="1:6">
      <c r="A544" t="s">
        <v>1487</v>
      </c>
      <c r="B544">
        <v>223401</v>
      </c>
      <c r="C544">
        <v>0</v>
      </c>
      <c r="D544" t="s">
        <v>1847</v>
      </c>
      <c r="E544">
        <v>244605</v>
      </c>
      <c r="F544">
        <v>0</v>
      </c>
    </row>
    <row r="545" spans="1:6">
      <c r="A545" t="s">
        <v>1489</v>
      </c>
      <c r="B545">
        <v>223402</v>
      </c>
      <c r="C545">
        <v>0</v>
      </c>
      <c r="D545" t="s">
        <v>1849</v>
      </c>
      <c r="E545">
        <v>244611</v>
      </c>
      <c r="F545">
        <v>0</v>
      </c>
    </row>
    <row r="546" spans="1:6">
      <c r="A546" t="s">
        <v>1491</v>
      </c>
      <c r="B546">
        <v>223500</v>
      </c>
      <c r="C546">
        <v>0</v>
      </c>
      <c r="D546" t="s">
        <v>1851</v>
      </c>
      <c r="E546">
        <v>244612</v>
      </c>
      <c r="F546">
        <v>0</v>
      </c>
    </row>
    <row r="547" spans="1:6">
      <c r="A547" t="s">
        <v>1493</v>
      </c>
      <c r="B547">
        <v>223800</v>
      </c>
      <c r="C547">
        <v>167</v>
      </c>
      <c r="D547" t="s">
        <v>1853</v>
      </c>
      <c r="E547">
        <v>244613</v>
      </c>
      <c r="F547">
        <v>0</v>
      </c>
    </row>
    <row r="548" spans="1:6">
      <c r="A548" t="s">
        <v>1495</v>
      </c>
      <c r="B548">
        <v>223801</v>
      </c>
      <c r="C548">
        <v>2</v>
      </c>
      <c r="D548" t="s">
        <v>1854</v>
      </c>
      <c r="E548">
        <v>244615</v>
      </c>
      <c r="F548">
        <v>0</v>
      </c>
    </row>
    <row r="549" spans="1:6">
      <c r="A549" t="s">
        <v>1497</v>
      </c>
      <c r="B549">
        <v>223802</v>
      </c>
      <c r="C549">
        <v>165</v>
      </c>
      <c r="D549" t="s">
        <v>2637</v>
      </c>
      <c r="E549">
        <v>244621</v>
      </c>
      <c r="F549">
        <v>0</v>
      </c>
    </row>
    <row r="550" spans="1:6">
      <c r="A550" t="s">
        <v>1499</v>
      </c>
      <c r="B550">
        <v>223820</v>
      </c>
      <c r="C550">
        <v>0</v>
      </c>
      <c r="D550" t="s">
        <v>1855</v>
      </c>
      <c r="E550">
        <v>244651</v>
      </c>
      <c r="F550">
        <v>0</v>
      </c>
    </row>
    <row r="551" spans="1:6">
      <c r="A551" t="s">
        <v>2638</v>
      </c>
      <c r="B551">
        <v>223861</v>
      </c>
      <c r="C551">
        <v>0</v>
      </c>
      <c r="D551" t="s">
        <v>2639</v>
      </c>
      <c r="E551">
        <v>244700</v>
      </c>
      <c r="F551">
        <v>0</v>
      </c>
    </row>
    <row r="552" spans="1:6">
      <c r="A552" t="s">
        <v>2640</v>
      </c>
      <c r="B552">
        <v>223862</v>
      </c>
      <c r="C552">
        <v>0</v>
      </c>
      <c r="D552" t="s">
        <v>2641</v>
      </c>
      <c r="E552">
        <v>244701</v>
      </c>
      <c r="F552">
        <v>0</v>
      </c>
    </row>
    <row r="553" spans="1:6">
      <c r="A553" t="s">
        <v>2614</v>
      </c>
      <c r="B553">
        <v>223863</v>
      </c>
      <c r="C553">
        <v>0</v>
      </c>
      <c r="D553" t="s">
        <v>2642</v>
      </c>
      <c r="E553">
        <v>244702</v>
      </c>
      <c r="F553">
        <v>0</v>
      </c>
    </row>
    <row r="554" spans="1:6">
      <c r="A554" t="s">
        <v>2643</v>
      </c>
      <c r="B554">
        <v>223864</v>
      </c>
      <c r="C554">
        <v>0</v>
      </c>
      <c r="D554" t="s">
        <v>2644</v>
      </c>
      <c r="E554">
        <v>244703</v>
      </c>
      <c r="F554">
        <v>0</v>
      </c>
    </row>
    <row r="555" spans="1:6">
      <c r="A555" t="s">
        <v>2645</v>
      </c>
      <c r="B555">
        <v>223865</v>
      </c>
      <c r="C555">
        <v>0</v>
      </c>
      <c r="D555" t="s">
        <v>2646</v>
      </c>
      <c r="E555">
        <v>244704</v>
      </c>
      <c r="F555">
        <v>0</v>
      </c>
    </row>
    <row r="556" spans="1:6">
      <c r="A556" t="s">
        <v>2647</v>
      </c>
      <c r="B556">
        <v>223866</v>
      </c>
      <c r="C556">
        <v>0</v>
      </c>
      <c r="D556" t="s">
        <v>2648</v>
      </c>
      <c r="E556">
        <v>244705</v>
      </c>
      <c r="F556">
        <v>0</v>
      </c>
    </row>
    <row r="557" spans="1:6">
      <c r="A557" t="s">
        <v>2649</v>
      </c>
      <c r="B557">
        <v>223900</v>
      </c>
      <c r="C557">
        <v>0</v>
      </c>
      <c r="D557" t="s">
        <v>2650</v>
      </c>
      <c r="E557">
        <v>244706</v>
      </c>
      <c r="F557">
        <v>0</v>
      </c>
    </row>
    <row r="558" spans="1:6">
      <c r="A558" t="s">
        <v>2651</v>
      </c>
      <c r="B558">
        <v>223901</v>
      </c>
      <c r="C558">
        <v>0</v>
      </c>
      <c r="D558" t="s">
        <v>2652</v>
      </c>
      <c r="E558">
        <v>244707</v>
      </c>
      <c r="F558">
        <v>0</v>
      </c>
    </row>
    <row r="559" spans="1:6">
      <c r="A559" t="s">
        <v>2653</v>
      </c>
      <c r="B559">
        <v>223902</v>
      </c>
      <c r="C559">
        <v>0</v>
      </c>
      <c r="D559" t="s">
        <v>2654</v>
      </c>
      <c r="E559">
        <v>244708</v>
      </c>
      <c r="F559">
        <v>0</v>
      </c>
    </row>
    <row r="560" spans="1:6">
      <c r="A560" t="s">
        <v>2655</v>
      </c>
      <c r="B560">
        <v>223903</v>
      </c>
      <c r="C560">
        <v>0</v>
      </c>
      <c r="D560" t="s">
        <v>1906</v>
      </c>
      <c r="E560">
        <v>244709</v>
      </c>
      <c r="F560">
        <v>0</v>
      </c>
    </row>
    <row r="561" spans="1:6">
      <c r="A561" t="s">
        <v>2656</v>
      </c>
      <c r="B561">
        <v>223904</v>
      </c>
      <c r="C561">
        <v>0</v>
      </c>
      <c r="D561" t="s">
        <v>2228</v>
      </c>
      <c r="E561">
        <v>244710</v>
      </c>
      <c r="F561">
        <v>0</v>
      </c>
    </row>
    <row r="562" spans="1:6">
      <c r="A562" t="s">
        <v>2657</v>
      </c>
      <c r="B562">
        <v>223905</v>
      </c>
      <c r="C562">
        <v>0</v>
      </c>
      <c r="D562" t="s">
        <v>1890</v>
      </c>
      <c r="E562">
        <v>244720</v>
      </c>
      <c r="F562">
        <v>0</v>
      </c>
    </row>
    <row r="563" spans="1:6">
      <c r="A563" t="s">
        <v>2658</v>
      </c>
      <c r="B563">
        <v>223906</v>
      </c>
      <c r="C563">
        <v>0</v>
      </c>
      <c r="D563" t="s">
        <v>2659</v>
      </c>
      <c r="E563">
        <v>244730</v>
      </c>
      <c r="F563">
        <v>0</v>
      </c>
    </row>
    <row r="564" spans="1:6">
      <c r="A564" t="s">
        <v>2660</v>
      </c>
      <c r="B564">
        <v>223907</v>
      </c>
      <c r="C564">
        <v>0</v>
      </c>
      <c r="D564" t="s">
        <v>2661</v>
      </c>
      <c r="E564">
        <v>244740</v>
      </c>
      <c r="F564">
        <v>0</v>
      </c>
    </row>
    <row r="565" spans="1:6">
      <c r="A565" t="s">
        <v>2662</v>
      </c>
      <c r="B565">
        <v>226000</v>
      </c>
      <c r="C565">
        <v>132397</v>
      </c>
      <c r="D565" t="s">
        <v>1925</v>
      </c>
      <c r="E565">
        <v>244750</v>
      </c>
      <c r="F565">
        <v>0</v>
      </c>
    </row>
    <row r="566" spans="1:6">
      <c r="A566" t="s">
        <v>1641</v>
      </c>
      <c r="B566">
        <v>226100</v>
      </c>
      <c r="C566">
        <v>0</v>
      </c>
      <c r="D566" t="s">
        <v>2663</v>
      </c>
      <c r="E566">
        <v>244760</v>
      </c>
      <c r="F566">
        <v>0</v>
      </c>
    </row>
    <row r="567" spans="1:6">
      <c r="A567" t="s">
        <v>2664</v>
      </c>
      <c r="B567">
        <v>226200</v>
      </c>
      <c r="C567">
        <v>0</v>
      </c>
      <c r="D567" t="s">
        <v>1499</v>
      </c>
      <c r="E567">
        <v>244780</v>
      </c>
      <c r="F567">
        <v>0</v>
      </c>
    </row>
    <row r="568" spans="1:6">
      <c r="A568" t="s">
        <v>2665</v>
      </c>
      <c r="B568">
        <v>226201</v>
      </c>
      <c r="C568">
        <v>0</v>
      </c>
      <c r="D568" t="s">
        <v>1856</v>
      </c>
      <c r="E568">
        <v>244800</v>
      </c>
      <c r="F568">
        <v>0</v>
      </c>
    </row>
    <row r="569" spans="1:6">
      <c r="A569" t="s">
        <v>2666</v>
      </c>
      <c r="B569">
        <v>226202</v>
      </c>
      <c r="C569">
        <v>0</v>
      </c>
      <c r="D569" t="s">
        <v>1857</v>
      </c>
      <c r="E569">
        <v>244811</v>
      </c>
      <c r="F569">
        <v>0</v>
      </c>
    </row>
    <row r="570" spans="1:6">
      <c r="A570" t="s">
        <v>1573</v>
      </c>
      <c r="B570">
        <v>226300</v>
      </c>
      <c r="C570">
        <v>100000</v>
      </c>
      <c r="D570" t="s">
        <v>1759</v>
      </c>
      <c r="E570">
        <v>244821</v>
      </c>
      <c r="F570">
        <v>0</v>
      </c>
    </row>
    <row r="571" spans="1:6">
      <c r="A571" t="s">
        <v>1575</v>
      </c>
      <c r="B571">
        <v>226301</v>
      </c>
      <c r="C571">
        <v>0</v>
      </c>
      <c r="D571" t="s">
        <v>1763</v>
      </c>
      <c r="E571">
        <v>244831</v>
      </c>
      <c r="F571">
        <v>0</v>
      </c>
    </row>
    <row r="572" spans="1:6">
      <c r="A572" t="s">
        <v>1577</v>
      </c>
      <c r="B572">
        <v>226302</v>
      </c>
      <c r="C572">
        <v>100000</v>
      </c>
      <c r="D572" t="s">
        <v>2667</v>
      </c>
      <c r="E572">
        <v>244900</v>
      </c>
      <c r="F572">
        <v>0</v>
      </c>
    </row>
    <row r="573" spans="1:6">
      <c r="A573" t="s">
        <v>1579</v>
      </c>
      <c r="B573">
        <v>226303</v>
      </c>
      <c r="C573">
        <v>0</v>
      </c>
      <c r="D573" t="s">
        <v>1756</v>
      </c>
      <c r="E573">
        <v>245000</v>
      </c>
      <c r="F573">
        <v>0</v>
      </c>
    </row>
    <row r="574" spans="1:6">
      <c r="A574" t="s">
        <v>1581</v>
      </c>
      <c r="B574">
        <v>226311</v>
      </c>
      <c r="C574">
        <v>0</v>
      </c>
      <c r="D574" t="s">
        <v>1758</v>
      </c>
      <c r="E574">
        <v>245100</v>
      </c>
      <c r="F574">
        <v>0</v>
      </c>
    </row>
    <row r="575" spans="1:6">
      <c r="A575" t="s">
        <v>2668</v>
      </c>
      <c r="B575">
        <v>226400</v>
      </c>
      <c r="C575">
        <v>0</v>
      </c>
      <c r="D575" t="s">
        <v>2669</v>
      </c>
      <c r="E575">
        <v>245200</v>
      </c>
      <c r="F575">
        <v>0</v>
      </c>
    </row>
    <row r="576" spans="1:6">
      <c r="A576" t="s">
        <v>1730</v>
      </c>
      <c r="B576">
        <v>226500</v>
      </c>
      <c r="C576">
        <v>0</v>
      </c>
      <c r="D576" t="s">
        <v>1762</v>
      </c>
      <c r="E576">
        <v>245201</v>
      </c>
      <c r="F576">
        <v>0</v>
      </c>
    </row>
    <row r="577" spans="1:6">
      <c r="A577" t="s">
        <v>1732</v>
      </c>
      <c r="B577">
        <v>226501</v>
      </c>
      <c r="C577">
        <v>0</v>
      </c>
      <c r="D577" t="s">
        <v>1764</v>
      </c>
      <c r="E577">
        <v>245202</v>
      </c>
      <c r="F577">
        <v>0</v>
      </c>
    </row>
    <row r="578" spans="1:6">
      <c r="A578" t="s">
        <v>1734</v>
      </c>
      <c r="B578">
        <v>226502</v>
      </c>
      <c r="C578">
        <v>0</v>
      </c>
      <c r="D578" t="s">
        <v>1766</v>
      </c>
      <c r="E578">
        <v>245203</v>
      </c>
      <c r="F578">
        <v>0</v>
      </c>
    </row>
    <row r="579" spans="1:6">
      <c r="A579" t="s">
        <v>2670</v>
      </c>
      <c r="B579">
        <v>226900</v>
      </c>
      <c r="C579">
        <v>32397</v>
      </c>
      <c r="D579" t="s">
        <v>1770</v>
      </c>
      <c r="E579">
        <v>245231</v>
      </c>
      <c r="F579">
        <v>0</v>
      </c>
    </row>
    <row r="580" spans="1:6">
      <c r="A580" t="s">
        <v>2671</v>
      </c>
      <c r="B580">
        <v>224000</v>
      </c>
      <c r="C580">
        <v>596018</v>
      </c>
      <c r="D580" t="s">
        <v>2672</v>
      </c>
      <c r="E580">
        <v>245300</v>
      </c>
      <c r="F580">
        <v>0</v>
      </c>
    </row>
    <row r="581" spans="1:6">
      <c r="A581" t="s">
        <v>1738</v>
      </c>
      <c r="B581">
        <v>224100</v>
      </c>
      <c r="C581">
        <v>0</v>
      </c>
      <c r="D581" t="s">
        <v>1859</v>
      </c>
      <c r="E581">
        <v>245400</v>
      </c>
      <c r="F581">
        <v>0</v>
      </c>
    </row>
    <row r="582" spans="1:6">
      <c r="A582" t="s">
        <v>1740</v>
      </c>
      <c r="B582">
        <v>224200</v>
      </c>
      <c r="C582">
        <v>589294</v>
      </c>
      <c r="D582" t="s">
        <v>2673</v>
      </c>
      <c r="E582">
        <v>245700</v>
      </c>
      <c r="F582">
        <v>0</v>
      </c>
    </row>
    <row r="583" spans="1:6">
      <c r="A583" t="s">
        <v>1742</v>
      </c>
      <c r="B583">
        <v>224201</v>
      </c>
      <c r="C583">
        <v>0</v>
      </c>
      <c r="D583" t="s">
        <v>1788</v>
      </c>
      <c r="E583">
        <v>245500</v>
      </c>
      <c r="F583">
        <v>1983518</v>
      </c>
    </row>
    <row r="584" spans="1:6">
      <c r="A584" t="s">
        <v>1744</v>
      </c>
      <c r="B584">
        <v>224202</v>
      </c>
      <c r="C584">
        <v>0</v>
      </c>
      <c r="D584" t="s">
        <v>2674</v>
      </c>
      <c r="E584">
        <v>245600</v>
      </c>
      <c r="F584">
        <v>1983518</v>
      </c>
    </row>
    <row r="585" spans="1:6">
      <c r="A585" t="s">
        <v>1746</v>
      </c>
      <c r="B585">
        <v>224203</v>
      </c>
      <c r="C585">
        <v>589294</v>
      </c>
      <c r="D585" t="s">
        <v>1792</v>
      </c>
      <c r="E585">
        <v>245601</v>
      </c>
      <c r="F585">
        <v>13607819</v>
      </c>
    </row>
    <row r="586" spans="1:6">
      <c r="A586" t="s">
        <v>2675</v>
      </c>
      <c r="B586">
        <v>224300</v>
      </c>
      <c r="C586">
        <v>0</v>
      </c>
      <c r="D586" t="s">
        <v>1794</v>
      </c>
      <c r="E586">
        <v>245631</v>
      </c>
      <c r="F586">
        <v>0</v>
      </c>
    </row>
    <row r="587" spans="1:6">
      <c r="A587" t="s">
        <v>2676</v>
      </c>
      <c r="B587">
        <v>224301</v>
      </c>
      <c r="C587">
        <v>0</v>
      </c>
      <c r="D587" t="s">
        <v>2677</v>
      </c>
      <c r="E587">
        <v>246000</v>
      </c>
      <c r="F587">
        <v>7841819</v>
      </c>
    </row>
    <row r="588" spans="1:6">
      <c r="A588" t="s">
        <v>2678</v>
      </c>
      <c r="B588">
        <v>224302</v>
      </c>
      <c r="C588">
        <v>0</v>
      </c>
      <c r="D588" t="s">
        <v>2679</v>
      </c>
      <c r="E588">
        <v>246100</v>
      </c>
      <c r="F588">
        <v>6952905</v>
      </c>
    </row>
    <row r="589" spans="1:6">
      <c r="A589" t="s">
        <v>2680</v>
      </c>
      <c r="B589">
        <v>224303</v>
      </c>
      <c r="C589">
        <v>0</v>
      </c>
      <c r="D589" t="s">
        <v>2681</v>
      </c>
      <c r="E589">
        <v>246200</v>
      </c>
      <c r="F589">
        <v>853329</v>
      </c>
    </row>
    <row r="590" spans="1:6">
      <c r="A590" t="s">
        <v>2682</v>
      </c>
      <c r="B590">
        <v>224304</v>
      </c>
      <c r="C590">
        <v>0</v>
      </c>
      <c r="D590" t="s">
        <v>2683</v>
      </c>
      <c r="E590">
        <v>246300</v>
      </c>
      <c r="F590">
        <v>35585</v>
      </c>
    </row>
    <row r="591" spans="1:6">
      <c r="A591" t="s">
        <v>2684</v>
      </c>
      <c r="B591">
        <v>224305</v>
      </c>
      <c r="C591">
        <v>0</v>
      </c>
      <c r="D591" t="s">
        <v>2685</v>
      </c>
      <c r="E591">
        <v>246400</v>
      </c>
      <c r="F591">
        <v>0</v>
      </c>
    </row>
    <row r="592" spans="1:6">
      <c r="A592" t="s">
        <v>2686</v>
      </c>
      <c r="B592">
        <v>224306</v>
      </c>
      <c r="C592">
        <v>0</v>
      </c>
      <c r="D592" t="s">
        <v>2687</v>
      </c>
      <c r="E592">
        <v>246500</v>
      </c>
      <c r="F592">
        <v>369762</v>
      </c>
    </row>
    <row r="593" spans="1:6">
      <c r="A593" t="s">
        <v>2688</v>
      </c>
      <c r="B593">
        <v>224307</v>
      </c>
      <c r="C593">
        <v>0</v>
      </c>
      <c r="D593" t="s">
        <v>2689</v>
      </c>
      <c r="E593">
        <v>246600</v>
      </c>
      <c r="F593">
        <v>369762</v>
      </c>
    </row>
    <row r="594" spans="1:6">
      <c r="A594" t="s">
        <v>2690</v>
      </c>
      <c r="B594">
        <v>224308</v>
      </c>
      <c r="C594">
        <v>0</v>
      </c>
      <c r="D594" t="s">
        <v>2691</v>
      </c>
      <c r="E594">
        <v>246601</v>
      </c>
      <c r="F594">
        <v>0</v>
      </c>
    </row>
    <row r="595" spans="1:6">
      <c r="A595" t="s">
        <v>1995</v>
      </c>
      <c r="B595">
        <v>224309</v>
      </c>
      <c r="C595">
        <v>0</v>
      </c>
      <c r="D595" t="s">
        <v>2692</v>
      </c>
      <c r="E595">
        <v>246602</v>
      </c>
      <c r="F595">
        <v>369762</v>
      </c>
    </row>
    <row r="596" spans="1:6">
      <c r="A596" t="s">
        <v>2693</v>
      </c>
      <c r="B596">
        <v>224310</v>
      </c>
      <c r="C596">
        <v>0</v>
      </c>
      <c r="D596" t="s">
        <v>2694</v>
      </c>
      <c r="E596">
        <v>246800</v>
      </c>
      <c r="F596">
        <v>0</v>
      </c>
    </row>
    <row r="597" spans="1:6">
      <c r="A597" t="s">
        <v>2695</v>
      </c>
      <c r="B597">
        <v>224311</v>
      </c>
      <c r="C597">
        <v>0</v>
      </c>
      <c r="D597" t="s">
        <v>2696</v>
      </c>
      <c r="E597">
        <v>247000</v>
      </c>
      <c r="F597">
        <v>4225169</v>
      </c>
    </row>
    <row r="598" spans="1:6">
      <c r="A598" t="s">
        <v>1748</v>
      </c>
      <c r="B598">
        <v>224400</v>
      </c>
      <c r="C598">
        <v>0</v>
      </c>
      <c r="D598" t="s">
        <v>2697</v>
      </c>
      <c r="E598">
        <v>247100</v>
      </c>
      <c r="F598">
        <v>1570240</v>
      </c>
    </row>
    <row r="599" spans="1:6">
      <c r="A599" t="s">
        <v>1750</v>
      </c>
      <c r="B599">
        <v>224401</v>
      </c>
      <c r="C599">
        <v>0</v>
      </c>
      <c r="D599" t="s">
        <v>2698</v>
      </c>
      <c r="E599">
        <v>247101</v>
      </c>
      <c r="F599">
        <v>1570240</v>
      </c>
    </row>
    <row r="600" spans="1:6">
      <c r="A600" t="s">
        <v>1752</v>
      </c>
      <c r="B600">
        <v>224411</v>
      </c>
      <c r="C600">
        <v>0</v>
      </c>
      <c r="D600" t="s">
        <v>2699</v>
      </c>
      <c r="E600">
        <v>247102</v>
      </c>
      <c r="F600">
        <v>0</v>
      </c>
    </row>
    <row r="601" spans="1:6">
      <c r="A601" t="s">
        <v>2700</v>
      </c>
      <c r="B601">
        <v>224500</v>
      </c>
      <c r="C601">
        <v>6724</v>
      </c>
      <c r="D601" t="s">
        <v>2701</v>
      </c>
      <c r="E601">
        <v>247200</v>
      </c>
      <c r="F601">
        <v>2405910</v>
      </c>
    </row>
    <row r="602" spans="1:6">
      <c r="A602" t="s">
        <v>2702</v>
      </c>
      <c r="B602">
        <v>224700</v>
      </c>
      <c r="C602">
        <v>0</v>
      </c>
      <c r="D602" t="s">
        <v>2703</v>
      </c>
      <c r="E602">
        <v>247300</v>
      </c>
      <c r="F602">
        <v>2176910</v>
      </c>
    </row>
    <row r="603" spans="1:6">
      <c r="A603" t="s">
        <v>2704</v>
      </c>
      <c r="B603">
        <v>224800</v>
      </c>
      <c r="C603">
        <v>4148130</v>
      </c>
      <c r="D603" t="s">
        <v>2705</v>
      </c>
      <c r="E603">
        <v>247400</v>
      </c>
      <c r="F603">
        <v>129000</v>
      </c>
    </row>
    <row r="604" spans="1:6">
      <c r="A604" t="s">
        <v>1863</v>
      </c>
      <c r="B604">
        <v>224801</v>
      </c>
      <c r="C604">
        <v>861011</v>
      </c>
      <c r="D604" t="s">
        <v>2706</v>
      </c>
      <c r="E604">
        <v>249000</v>
      </c>
      <c r="F604">
        <v>100000</v>
      </c>
    </row>
    <row r="605" spans="1:6">
      <c r="A605" t="s">
        <v>1864</v>
      </c>
      <c r="B605">
        <v>224802</v>
      </c>
      <c r="C605">
        <v>3287120</v>
      </c>
      <c r="D605" t="s">
        <v>2707</v>
      </c>
      <c r="E605">
        <v>249100</v>
      </c>
      <c r="F605">
        <v>0</v>
      </c>
    </row>
    <row r="606" spans="1:6">
      <c r="A606" t="s">
        <v>1756</v>
      </c>
      <c r="B606">
        <v>225000</v>
      </c>
      <c r="C606">
        <v>0</v>
      </c>
      <c r="D606" t="s">
        <v>2708</v>
      </c>
      <c r="E606">
        <v>247500</v>
      </c>
      <c r="F606">
        <v>249019</v>
      </c>
    </row>
    <row r="607" spans="1:6">
      <c r="A607" t="s">
        <v>1758</v>
      </c>
      <c r="B607">
        <v>225100</v>
      </c>
      <c r="C607">
        <v>0</v>
      </c>
      <c r="D607" t="s">
        <v>1798</v>
      </c>
      <c r="E607">
        <v>247600</v>
      </c>
      <c r="F607">
        <v>0</v>
      </c>
    </row>
    <row r="608" spans="1:6">
      <c r="A608" t="s">
        <v>2669</v>
      </c>
      <c r="B608">
        <v>225200</v>
      </c>
      <c r="C608">
        <v>0</v>
      </c>
      <c r="D608" t="s">
        <v>1865</v>
      </c>
      <c r="E608">
        <v>247700</v>
      </c>
      <c r="F608">
        <v>0</v>
      </c>
    </row>
    <row r="609" spans="1:6">
      <c r="A609" t="s">
        <v>1762</v>
      </c>
      <c r="B609">
        <v>225201</v>
      </c>
      <c r="C609">
        <v>0</v>
      </c>
      <c r="D609" t="s">
        <v>1802</v>
      </c>
      <c r="E609">
        <v>247701</v>
      </c>
      <c r="F609">
        <v>0</v>
      </c>
    </row>
    <row r="610" spans="1:6">
      <c r="A610" t="s">
        <v>1764</v>
      </c>
      <c r="B610">
        <v>225202</v>
      </c>
      <c r="C610">
        <v>0</v>
      </c>
      <c r="D610" t="s">
        <v>1804</v>
      </c>
      <c r="E610">
        <v>247702</v>
      </c>
      <c r="F610">
        <v>0</v>
      </c>
    </row>
    <row r="611" spans="1:6">
      <c r="A611" t="s">
        <v>1766</v>
      </c>
      <c r="B611">
        <v>225203</v>
      </c>
      <c r="C611">
        <v>0</v>
      </c>
      <c r="D611" t="s">
        <v>1808</v>
      </c>
      <c r="E611">
        <v>247703</v>
      </c>
      <c r="F611">
        <v>0</v>
      </c>
    </row>
    <row r="612" spans="1:6">
      <c r="A612" t="s">
        <v>1770</v>
      </c>
      <c r="B612">
        <v>225231</v>
      </c>
      <c r="C612">
        <v>0</v>
      </c>
      <c r="D612" t="s">
        <v>1810</v>
      </c>
      <c r="E612">
        <v>247704</v>
      </c>
      <c r="F612">
        <v>0</v>
      </c>
    </row>
    <row r="613" spans="1:6">
      <c r="A613" t="s">
        <v>2709</v>
      </c>
      <c r="B613">
        <v>225300</v>
      </c>
      <c r="C613">
        <v>0</v>
      </c>
      <c r="D613" t="s">
        <v>1812</v>
      </c>
      <c r="E613">
        <v>247705</v>
      </c>
      <c r="F613">
        <v>0</v>
      </c>
    </row>
    <row r="614" spans="1:6">
      <c r="A614" t="s">
        <v>1777</v>
      </c>
      <c r="B614">
        <v>225400</v>
      </c>
      <c r="C614">
        <v>0</v>
      </c>
      <c r="D614" t="s">
        <v>1814</v>
      </c>
      <c r="E614">
        <v>247706</v>
      </c>
      <c r="F614">
        <v>0</v>
      </c>
    </row>
    <row r="615" spans="1:6">
      <c r="A615" t="s">
        <v>2710</v>
      </c>
      <c r="B615">
        <v>225700</v>
      </c>
      <c r="C615">
        <v>0</v>
      </c>
      <c r="D615" t="s">
        <v>1866</v>
      </c>
      <c r="E615">
        <v>247707</v>
      </c>
      <c r="F615">
        <v>0</v>
      </c>
    </row>
    <row r="616" spans="1:6">
      <c r="A616" t="s">
        <v>1788</v>
      </c>
      <c r="B616">
        <v>225500</v>
      </c>
      <c r="C616">
        <v>0</v>
      </c>
      <c r="D616" t="s">
        <v>1867</v>
      </c>
      <c r="E616">
        <v>247721</v>
      </c>
      <c r="F616">
        <v>0</v>
      </c>
    </row>
    <row r="617" spans="1:6">
      <c r="A617" t="s">
        <v>2674</v>
      </c>
      <c r="B617">
        <v>225600</v>
      </c>
      <c r="C617">
        <v>0</v>
      </c>
      <c r="D617" t="s">
        <v>1820</v>
      </c>
      <c r="E617">
        <v>247800</v>
      </c>
      <c r="F617">
        <v>0</v>
      </c>
    </row>
    <row r="618" spans="1:6">
      <c r="A618" t="s">
        <v>1792</v>
      </c>
      <c r="B618">
        <v>225601</v>
      </c>
      <c r="C618">
        <v>0</v>
      </c>
      <c r="D618" t="s">
        <v>2711</v>
      </c>
      <c r="E618">
        <v>247900</v>
      </c>
      <c r="F618">
        <v>0</v>
      </c>
    </row>
    <row r="619" spans="1:6">
      <c r="A619" t="s">
        <v>1794</v>
      </c>
      <c r="B619">
        <v>225631</v>
      </c>
      <c r="C619">
        <v>11624301</v>
      </c>
      <c r="D619" t="s">
        <v>2712</v>
      </c>
      <c r="E619">
        <v>248000</v>
      </c>
      <c r="F619">
        <v>0</v>
      </c>
    </row>
    <row r="620" spans="1:6">
      <c r="A620" t="s">
        <v>2713</v>
      </c>
      <c r="B620">
        <v>227000</v>
      </c>
      <c r="C620">
        <v>0</v>
      </c>
      <c r="D620" t="s">
        <v>1868</v>
      </c>
      <c r="E620">
        <v>248600</v>
      </c>
      <c r="F620">
        <v>0</v>
      </c>
    </row>
    <row r="621" spans="1:6">
      <c r="A621" t="s">
        <v>1822</v>
      </c>
      <c r="B621">
        <v>227100</v>
      </c>
      <c r="C621">
        <v>0</v>
      </c>
      <c r="D621" t="s">
        <v>1842</v>
      </c>
      <c r="E621">
        <v>248100</v>
      </c>
      <c r="F621">
        <v>0</v>
      </c>
    </row>
    <row r="622" spans="1:6">
      <c r="A622" t="s">
        <v>2708</v>
      </c>
      <c r="B622">
        <v>227500</v>
      </c>
      <c r="C622">
        <v>0</v>
      </c>
      <c r="D622" t="s">
        <v>1875</v>
      </c>
      <c r="E622">
        <v>248200</v>
      </c>
      <c r="F622">
        <v>0</v>
      </c>
    </row>
    <row r="623" spans="1:6">
      <c r="A623" t="s">
        <v>1798</v>
      </c>
      <c r="B623">
        <v>227600</v>
      </c>
      <c r="C623">
        <v>0</v>
      </c>
      <c r="D623" t="s">
        <v>1870</v>
      </c>
      <c r="E623">
        <v>248300</v>
      </c>
      <c r="F623">
        <v>0</v>
      </c>
    </row>
    <row r="624" spans="1:6">
      <c r="A624" t="s">
        <v>1800</v>
      </c>
      <c r="B624">
        <v>227700</v>
      </c>
      <c r="C624">
        <v>0</v>
      </c>
      <c r="D624" t="s">
        <v>1871</v>
      </c>
      <c r="E624">
        <v>248301</v>
      </c>
      <c r="F624">
        <v>0</v>
      </c>
    </row>
    <row r="625" spans="1:6">
      <c r="A625" t="s">
        <v>1802</v>
      </c>
      <c r="B625">
        <v>227701</v>
      </c>
      <c r="C625">
        <v>0</v>
      </c>
      <c r="D625" t="s">
        <v>1872</v>
      </c>
      <c r="E625">
        <v>248302</v>
      </c>
      <c r="F625">
        <v>0</v>
      </c>
    </row>
    <row r="626" spans="1:6">
      <c r="A626" t="s">
        <v>1804</v>
      </c>
      <c r="B626">
        <v>227702</v>
      </c>
      <c r="C626">
        <v>0</v>
      </c>
      <c r="D626" t="s">
        <v>1873</v>
      </c>
      <c r="E626">
        <v>248303</v>
      </c>
      <c r="F626">
        <v>0</v>
      </c>
    </row>
    <row r="627" spans="1:6">
      <c r="A627" t="s">
        <v>1806</v>
      </c>
      <c r="B627">
        <v>227703</v>
      </c>
      <c r="C627">
        <v>0</v>
      </c>
      <c r="D627" t="s">
        <v>1874</v>
      </c>
      <c r="E627">
        <v>248321</v>
      </c>
      <c r="F627">
        <v>0</v>
      </c>
    </row>
    <row r="628" spans="1:6">
      <c r="A628" t="s">
        <v>1808</v>
      </c>
      <c r="B628">
        <v>227704</v>
      </c>
      <c r="C628">
        <v>0</v>
      </c>
      <c r="D628" t="s">
        <v>1869</v>
      </c>
      <c r="E628">
        <v>248400</v>
      </c>
      <c r="F628">
        <v>0</v>
      </c>
    </row>
    <row r="629" spans="1:6">
      <c r="A629" t="s">
        <v>1810</v>
      </c>
      <c r="B629">
        <v>227705</v>
      </c>
      <c r="C629">
        <v>0</v>
      </c>
      <c r="D629" t="s">
        <v>1840</v>
      </c>
      <c r="E629">
        <v>248500</v>
      </c>
      <c r="F629">
        <v>0</v>
      </c>
    </row>
    <row r="630" spans="1:6">
      <c r="A630" t="s">
        <v>1812</v>
      </c>
      <c r="B630">
        <v>227706</v>
      </c>
      <c r="C630">
        <v>0</v>
      </c>
      <c r="D630" t="s">
        <v>1848</v>
      </c>
      <c r="E630">
        <v>248700</v>
      </c>
      <c r="F630">
        <v>0</v>
      </c>
    </row>
    <row r="631" spans="1:6">
      <c r="A631" t="s">
        <v>1814</v>
      </c>
      <c r="B631">
        <v>227707</v>
      </c>
      <c r="C631">
        <v>0</v>
      </c>
      <c r="D631" t="s">
        <v>1876</v>
      </c>
      <c r="E631">
        <v>246900</v>
      </c>
      <c r="F631">
        <v>0</v>
      </c>
    </row>
    <row r="632" spans="1:6">
      <c r="A632" t="s">
        <v>1816</v>
      </c>
      <c r="B632">
        <v>227708</v>
      </c>
      <c r="C632">
        <v>0</v>
      </c>
      <c r="D632" t="s">
        <v>1878</v>
      </c>
      <c r="E632">
        <v>248800</v>
      </c>
      <c r="F632">
        <v>0</v>
      </c>
    </row>
    <row r="633" spans="1:6">
      <c r="A633" t="s">
        <v>1818</v>
      </c>
      <c r="B633">
        <v>227721</v>
      </c>
      <c r="C633">
        <v>0</v>
      </c>
      <c r="D633" t="s">
        <v>1877</v>
      </c>
      <c r="E633">
        <v>248900</v>
      </c>
      <c r="F633">
        <v>0</v>
      </c>
    </row>
    <row r="634" spans="1:6">
      <c r="A634" t="s">
        <v>1820</v>
      </c>
      <c r="B634">
        <v>227800</v>
      </c>
      <c r="C634">
        <v>0</v>
      </c>
      <c r="D634"/>
      <c r="E634"/>
      <c r="F634"/>
    </row>
    <row r="635" spans="1:6">
      <c r="A635" t="s">
        <v>2711</v>
      </c>
      <c r="B635">
        <v>227900</v>
      </c>
      <c r="C635">
        <v>0</v>
      </c>
      <c r="D635"/>
      <c r="E635"/>
      <c r="F635"/>
    </row>
    <row r="636" spans="1:6">
      <c r="A636" t="s">
        <v>2714</v>
      </c>
      <c r="B636">
        <v>228000</v>
      </c>
      <c r="C636">
        <v>0</v>
      </c>
      <c r="D636"/>
      <c r="E636"/>
      <c r="F636"/>
    </row>
    <row r="637" spans="1:6">
      <c r="A637" t="s">
        <v>2715</v>
      </c>
      <c r="B637">
        <v>228100</v>
      </c>
      <c r="C637">
        <v>3433</v>
      </c>
      <c r="D637"/>
      <c r="E637"/>
      <c r="F637"/>
    </row>
    <row r="638" spans="1:6">
      <c r="A638" t="s">
        <v>1846</v>
      </c>
      <c r="B638">
        <v>228200</v>
      </c>
      <c r="C638">
        <v>0</v>
      </c>
      <c r="D638"/>
      <c r="E638"/>
      <c r="F638"/>
    </row>
    <row r="639" spans="1:6">
      <c r="A639" t="s">
        <v>1844</v>
      </c>
      <c r="B639">
        <v>228300</v>
      </c>
      <c r="C639">
        <v>0</v>
      </c>
      <c r="D639"/>
      <c r="E639"/>
      <c r="F639"/>
    </row>
    <row r="640" spans="1:6">
      <c r="A640" t="s">
        <v>2716</v>
      </c>
      <c r="B640">
        <v>228400</v>
      </c>
      <c r="C640">
        <v>3433</v>
      </c>
      <c r="D640"/>
      <c r="E640"/>
      <c r="F640"/>
    </row>
    <row r="641" spans="1:6">
      <c r="A641" t="s">
        <v>2717</v>
      </c>
      <c r="B641">
        <v>228401</v>
      </c>
      <c r="C641">
        <v>3433</v>
      </c>
      <c r="D641"/>
      <c r="E641"/>
      <c r="F641"/>
    </row>
    <row r="642" spans="1:6">
      <c r="A642" t="s">
        <v>2718</v>
      </c>
      <c r="B642">
        <v>228402</v>
      </c>
      <c r="C642">
        <v>0</v>
      </c>
      <c r="D642"/>
      <c r="E642"/>
      <c r="F642"/>
    </row>
    <row r="643" spans="1:6">
      <c r="A643" t="s">
        <v>2719</v>
      </c>
      <c r="B643">
        <v>228500</v>
      </c>
      <c r="C643">
        <v>0</v>
      </c>
      <c r="D643"/>
      <c r="E643"/>
      <c r="F643"/>
    </row>
    <row r="644" spans="1:6">
      <c r="A644" t="s">
        <v>1848</v>
      </c>
      <c r="B644">
        <v>228600</v>
      </c>
      <c r="C644">
        <v>0</v>
      </c>
      <c r="D644"/>
      <c r="E644"/>
      <c r="F644"/>
    </row>
    <row r="645" spans="1:6">
      <c r="A645" t="s">
        <v>1852</v>
      </c>
      <c r="B645">
        <v>228700</v>
      </c>
      <c r="C645">
        <v>0</v>
      </c>
      <c r="D645"/>
      <c r="E645"/>
      <c r="F645"/>
    </row>
    <row r="646" spans="1:6">
      <c r="A646" t="s">
        <v>1850</v>
      </c>
      <c r="B646">
        <v>228800</v>
      </c>
      <c r="C646">
        <v>0</v>
      </c>
      <c r="D646"/>
      <c r="E646"/>
      <c r="F646"/>
    </row>
    <row r="647" spans="1:6">
      <c r="A647" t="s">
        <v>1879</v>
      </c>
      <c r="B647">
        <v>229500</v>
      </c>
      <c r="C647">
        <v>34348352</v>
      </c>
      <c r="D647" t="s">
        <v>1880</v>
      </c>
      <c r="E647">
        <v>249500</v>
      </c>
      <c r="F647">
        <v>34594423</v>
      </c>
    </row>
    <row r="648" spans="1:6">
      <c r="A648" t="s">
        <v>1881</v>
      </c>
      <c r="B648">
        <v>229700</v>
      </c>
      <c r="C648">
        <v>20748637</v>
      </c>
      <c r="D648" t="s">
        <v>1882</v>
      </c>
      <c r="E648">
        <v>249700</v>
      </c>
      <c r="F648">
        <v>20502566</v>
      </c>
    </row>
    <row r="649" spans="1:6">
      <c r="A649" t="s">
        <v>1883</v>
      </c>
      <c r="B649">
        <v>229900</v>
      </c>
      <c r="C649">
        <v>55096989</v>
      </c>
      <c r="D649" t="s">
        <v>1883</v>
      </c>
      <c r="E649">
        <v>249900</v>
      </c>
      <c r="F649">
        <v>55096989</v>
      </c>
    </row>
    <row r="650" spans="1:6">
      <c r="A650" t="s">
        <v>1884</v>
      </c>
      <c r="B650">
        <v>297100</v>
      </c>
      <c r="C650">
        <v>0</v>
      </c>
      <c r="D650" t="s">
        <v>2720</v>
      </c>
      <c r="E650">
        <v>299100</v>
      </c>
      <c r="F650">
        <v>0</v>
      </c>
    </row>
    <row r="651" spans="1:6">
      <c r="A651"/>
      <c r="B651"/>
      <c r="C651"/>
      <c r="D651" t="s">
        <v>2721</v>
      </c>
      <c r="E651">
        <v>299200</v>
      </c>
      <c r="F651">
        <v>0</v>
      </c>
    </row>
    <row r="652" spans="1:6">
      <c r="A652"/>
      <c r="B652"/>
      <c r="C652"/>
      <c r="D652" t="s">
        <v>2722</v>
      </c>
      <c r="E652">
        <v>299300</v>
      </c>
      <c r="F652">
        <v>0</v>
      </c>
    </row>
    <row r="653" spans="1:6">
      <c r="A653"/>
      <c r="B653"/>
      <c r="C653"/>
      <c r="D653" t="s">
        <v>2723</v>
      </c>
      <c r="E653">
        <v>299400</v>
      </c>
      <c r="F653">
        <v>0</v>
      </c>
    </row>
    <row r="654" spans="1:6">
      <c r="A654"/>
      <c r="B654"/>
      <c r="C654"/>
      <c r="D654" t="s">
        <v>2724</v>
      </c>
      <c r="E654">
        <v>299500</v>
      </c>
      <c r="F654">
        <v>0</v>
      </c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3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6.83203125" style="32" customWidth="1"/>
    <col min="2" max="2" width="8" style="36" customWidth="1"/>
    <col min="3" max="3" width="26.5" style="32" customWidth="1"/>
    <col min="4" max="4" width="29.5" style="32" customWidth="1"/>
    <col min="5" max="5" width="8" style="36" customWidth="1"/>
    <col min="6" max="6" width="26.6640625" style="32" customWidth="1"/>
    <col min="7" max="16384" width="13.33203125" style="32"/>
  </cols>
  <sheetData>
    <row r="1" spans="1:15" ht="26.25" customHeight="1">
      <c r="B1" s="1004" t="s">
        <v>125</v>
      </c>
      <c r="C1" s="1004"/>
      <c r="D1" s="1004"/>
      <c r="E1" s="1004"/>
      <c r="N1" s="32" t="s">
        <v>451</v>
      </c>
      <c r="O1" s="32" t="s">
        <v>452</v>
      </c>
    </row>
    <row r="3" spans="1:15">
      <c r="A3" s="1001" t="s">
        <v>453</v>
      </c>
      <c r="B3" s="1002"/>
      <c r="C3" s="1002"/>
      <c r="D3" s="1002" t="s">
        <v>454</v>
      </c>
      <c r="E3" s="1002"/>
      <c r="F3" s="1003"/>
    </row>
    <row r="4" spans="1:15">
      <c r="A4" s="33" t="s">
        <v>455</v>
      </c>
      <c r="B4" s="34" t="s">
        <v>456</v>
      </c>
      <c r="C4" s="34" t="s">
        <v>457</v>
      </c>
      <c r="D4" s="34" t="s">
        <v>455</v>
      </c>
      <c r="E4" s="34" t="s">
        <v>456</v>
      </c>
      <c r="F4" s="35" t="s">
        <v>457</v>
      </c>
    </row>
    <row r="5" spans="1:15">
      <c r="A5" t="s">
        <v>1075</v>
      </c>
      <c r="B5">
        <v>110000</v>
      </c>
      <c r="C5">
        <v>32367454</v>
      </c>
      <c r="D5" t="s">
        <v>1076</v>
      </c>
      <c r="E5">
        <v>109400</v>
      </c>
      <c r="F5">
        <v>0</v>
      </c>
    </row>
    <row r="6" spans="1:15">
      <c r="A6" t="s">
        <v>1077</v>
      </c>
      <c r="B6">
        <v>110100</v>
      </c>
      <c r="C6">
        <v>703465</v>
      </c>
      <c r="D6" t="s">
        <v>1078</v>
      </c>
      <c r="E6">
        <v>109401</v>
      </c>
      <c r="F6">
        <v>0</v>
      </c>
    </row>
    <row r="7" spans="1:15">
      <c r="A7" t="s">
        <v>1079</v>
      </c>
      <c r="B7">
        <v>110200</v>
      </c>
      <c r="C7">
        <v>664365</v>
      </c>
      <c r="D7" t="s">
        <v>1080</v>
      </c>
      <c r="E7">
        <v>109402</v>
      </c>
      <c r="F7">
        <v>0</v>
      </c>
    </row>
    <row r="8" spans="1:15">
      <c r="A8" t="s">
        <v>1081</v>
      </c>
      <c r="B8">
        <v>110300</v>
      </c>
      <c r="C8">
        <v>39100</v>
      </c>
      <c r="D8" t="s">
        <v>1082</v>
      </c>
      <c r="E8">
        <v>109403</v>
      </c>
      <c r="F8">
        <v>0</v>
      </c>
    </row>
    <row r="9" spans="1:15">
      <c r="A9" t="s">
        <v>1083</v>
      </c>
      <c r="B9">
        <v>110700</v>
      </c>
      <c r="C9">
        <v>0</v>
      </c>
      <c r="D9" t="s">
        <v>1084</v>
      </c>
      <c r="E9">
        <v>109404</v>
      </c>
      <c r="F9">
        <v>0</v>
      </c>
    </row>
    <row r="10" spans="1:15">
      <c r="A10" t="s">
        <v>1085</v>
      </c>
      <c r="B10">
        <v>110701</v>
      </c>
      <c r="C10">
        <v>0</v>
      </c>
      <c r="D10" t="s">
        <v>1086</v>
      </c>
      <c r="E10">
        <v>109405</v>
      </c>
      <c r="F10">
        <v>0</v>
      </c>
    </row>
    <row r="11" spans="1:15">
      <c r="A11" t="s">
        <v>1087</v>
      </c>
      <c r="B11">
        <v>110702</v>
      </c>
      <c r="C11">
        <v>0</v>
      </c>
      <c r="D11" t="s">
        <v>1088</v>
      </c>
      <c r="E11">
        <v>130000</v>
      </c>
      <c r="F11">
        <v>134934292</v>
      </c>
    </row>
    <row r="12" spans="1:15">
      <c r="A12" t="s">
        <v>1089</v>
      </c>
      <c r="B12">
        <v>111000</v>
      </c>
      <c r="C12">
        <v>31663989</v>
      </c>
      <c r="D12" t="s">
        <v>1090</v>
      </c>
      <c r="E12">
        <v>131000</v>
      </c>
      <c r="F12">
        <v>15465313</v>
      </c>
    </row>
    <row r="13" spans="1:15">
      <c r="A13" t="s">
        <v>1091</v>
      </c>
      <c r="B13">
        <v>111100</v>
      </c>
      <c r="C13">
        <v>31663989</v>
      </c>
      <c r="D13" t="s">
        <v>1092</v>
      </c>
      <c r="E13">
        <v>131100</v>
      </c>
      <c r="F13">
        <v>14954075</v>
      </c>
    </row>
    <row r="14" spans="1:15">
      <c r="A14" t="s">
        <v>1093</v>
      </c>
      <c r="B14">
        <v>111200</v>
      </c>
      <c r="C14">
        <v>13438000</v>
      </c>
      <c r="D14" t="s">
        <v>1094</v>
      </c>
      <c r="E14">
        <v>131200</v>
      </c>
      <c r="F14">
        <v>511238</v>
      </c>
    </row>
    <row r="15" spans="1:15">
      <c r="A15" t="s">
        <v>1095</v>
      </c>
      <c r="B15">
        <v>111300</v>
      </c>
      <c r="C15">
        <v>16190000</v>
      </c>
      <c r="D15" t="s">
        <v>1096</v>
      </c>
      <c r="E15">
        <v>131201</v>
      </c>
      <c r="F15">
        <v>505106</v>
      </c>
    </row>
    <row r="16" spans="1:15">
      <c r="A16" t="s">
        <v>1097</v>
      </c>
      <c r="B16">
        <v>111301</v>
      </c>
      <c r="C16">
        <v>0</v>
      </c>
      <c r="D16" t="s">
        <v>1098</v>
      </c>
      <c r="E16">
        <v>131202</v>
      </c>
      <c r="F16">
        <v>0</v>
      </c>
    </row>
    <row r="17" spans="1:6">
      <c r="A17" t="s">
        <v>1099</v>
      </c>
      <c r="B17">
        <v>111302</v>
      </c>
      <c r="C17">
        <v>0</v>
      </c>
      <c r="D17" t="s">
        <v>1100</v>
      </c>
      <c r="E17">
        <v>131203</v>
      </c>
      <c r="F17">
        <v>0</v>
      </c>
    </row>
    <row r="18" spans="1:6">
      <c r="A18" t="s">
        <v>1101</v>
      </c>
      <c r="B18">
        <v>111303</v>
      </c>
      <c r="C18">
        <v>0</v>
      </c>
      <c r="D18" t="s">
        <v>1102</v>
      </c>
      <c r="E18">
        <v>131204</v>
      </c>
      <c r="F18">
        <v>0</v>
      </c>
    </row>
    <row r="19" spans="1:6">
      <c r="A19" t="s">
        <v>1103</v>
      </c>
      <c r="B19">
        <v>111304</v>
      </c>
      <c r="C19">
        <v>0</v>
      </c>
      <c r="D19" t="s">
        <v>1104</v>
      </c>
      <c r="E19">
        <v>131205</v>
      </c>
      <c r="F19">
        <v>60</v>
      </c>
    </row>
    <row r="20" spans="1:6">
      <c r="A20" t="s">
        <v>1105</v>
      </c>
      <c r="B20">
        <v>111305</v>
      </c>
      <c r="C20">
        <v>0</v>
      </c>
      <c r="D20" t="s">
        <v>1106</v>
      </c>
      <c r="E20">
        <v>131206</v>
      </c>
      <c r="F20">
        <v>0</v>
      </c>
    </row>
    <row r="21" spans="1:6">
      <c r="A21" t="s">
        <v>1107</v>
      </c>
      <c r="B21">
        <v>111306</v>
      </c>
      <c r="C21">
        <v>0</v>
      </c>
      <c r="D21" t="s">
        <v>1108</v>
      </c>
      <c r="E21">
        <v>131207</v>
      </c>
      <c r="F21">
        <v>0</v>
      </c>
    </row>
    <row r="22" spans="1:6">
      <c r="A22" t="s">
        <v>1109</v>
      </c>
      <c r="B22">
        <v>111307</v>
      </c>
      <c r="C22">
        <v>0</v>
      </c>
      <c r="D22" t="s">
        <v>1110</v>
      </c>
      <c r="E22">
        <v>131208</v>
      </c>
      <c r="F22">
        <v>0</v>
      </c>
    </row>
    <row r="23" spans="1:6">
      <c r="A23" t="s">
        <v>1111</v>
      </c>
      <c r="B23">
        <v>111308</v>
      </c>
      <c r="C23">
        <v>0</v>
      </c>
      <c r="D23" t="s">
        <v>1112</v>
      </c>
      <c r="E23">
        <v>131209</v>
      </c>
      <c r="F23">
        <v>0</v>
      </c>
    </row>
    <row r="24" spans="1:6">
      <c r="A24" t="s">
        <v>1113</v>
      </c>
      <c r="B24">
        <v>111309</v>
      </c>
      <c r="C24">
        <v>0</v>
      </c>
      <c r="D24" t="s">
        <v>1114</v>
      </c>
      <c r="E24">
        <v>131210</v>
      </c>
      <c r="F24">
        <v>0</v>
      </c>
    </row>
    <row r="25" spans="1:6">
      <c r="A25" t="s">
        <v>1115</v>
      </c>
      <c r="B25">
        <v>111310</v>
      </c>
      <c r="C25">
        <v>0</v>
      </c>
      <c r="D25" t="s">
        <v>1116</v>
      </c>
      <c r="E25">
        <v>131211</v>
      </c>
      <c r="F25">
        <v>0</v>
      </c>
    </row>
    <row r="26" spans="1:6">
      <c r="A26" t="s">
        <v>1117</v>
      </c>
      <c r="B26">
        <v>111311</v>
      </c>
      <c r="C26">
        <v>1700000</v>
      </c>
      <c r="D26" t="s">
        <v>1118</v>
      </c>
      <c r="E26">
        <v>131212</v>
      </c>
      <c r="F26">
        <v>0</v>
      </c>
    </row>
    <row r="27" spans="1:6">
      <c r="A27" t="s">
        <v>1119</v>
      </c>
      <c r="B27">
        <v>111312</v>
      </c>
      <c r="C27">
        <v>12970000</v>
      </c>
      <c r="D27" t="s">
        <v>1120</v>
      </c>
      <c r="E27">
        <v>131213</v>
      </c>
      <c r="F27">
        <v>6072</v>
      </c>
    </row>
    <row r="28" spans="1:6">
      <c r="A28" t="s">
        <v>1121</v>
      </c>
      <c r="B28">
        <v>111313</v>
      </c>
      <c r="C28">
        <v>0</v>
      </c>
      <c r="D28" t="s">
        <v>1122</v>
      </c>
      <c r="E28">
        <v>131214</v>
      </c>
      <c r="F28">
        <v>5961</v>
      </c>
    </row>
    <row r="29" spans="1:6">
      <c r="A29" t="s">
        <v>1123</v>
      </c>
      <c r="B29">
        <v>111314</v>
      </c>
      <c r="C29">
        <v>1520000</v>
      </c>
      <c r="D29" t="s">
        <v>1124</v>
      </c>
      <c r="E29">
        <v>131215</v>
      </c>
      <c r="F29">
        <v>111</v>
      </c>
    </row>
    <row r="30" spans="1:6">
      <c r="A30" t="s">
        <v>1125</v>
      </c>
      <c r="B30">
        <v>111315</v>
      </c>
      <c r="C30">
        <v>0</v>
      </c>
      <c r="D30" t="s">
        <v>1126</v>
      </c>
      <c r="E30">
        <v>131216</v>
      </c>
      <c r="F30">
        <v>0</v>
      </c>
    </row>
    <row r="31" spans="1:6">
      <c r="A31" t="s">
        <v>1127</v>
      </c>
      <c r="B31">
        <v>111316</v>
      </c>
      <c r="C31">
        <v>0</v>
      </c>
      <c r="D31" t="s">
        <v>1128</v>
      </c>
      <c r="E31">
        <v>131234</v>
      </c>
      <c r="F31">
        <v>0</v>
      </c>
    </row>
    <row r="32" spans="1:6">
      <c r="A32" t="s">
        <v>1129</v>
      </c>
      <c r="B32">
        <v>111317</v>
      </c>
      <c r="C32">
        <v>0</v>
      </c>
      <c r="D32" t="s">
        <v>1130</v>
      </c>
      <c r="E32">
        <v>131235</v>
      </c>
      <c r="F32">
        <v>0</v>
      </c>
    </row>
    <row r="33" spans="1:6">
      <c r="A33" t="s">
        <v>1131</v>
      </c>
      <c r="B33">
        <v>111321</v>
      </c>
      <c r="C33">
        <v>0</v>
      </c>
      <c r="D33" t="s">
        <v>1132</v>
      </c>
      <c r="E33">
        <v>131217</v>
      </c>
      <c r="F33">
        <v>0</v>
      </c>
    </row>
    <row r="34" spans="1:6">
      <c r="A34" t="s">
        <v>1133</v>
      </c>
      <c r="B34">
        <v>111322</v>
      </c>
      <c r="C34">
        <v>0</v>
      </c>
      <c r="D34" t="s">
        <v>1134</v>
      </c>
      <c r="E34">
        <v>131218</v>
      </c>
      <c r="F34">
        <v>0</v>
      </c>
    </row>
    <row r="35" spans="1:6">
      <c r="A35" t="s">
        <v>1135</v>
      </c>
      <c r="B35">
        <v>111323</v>
      </c>
      <c r="C35">
        <v>0</v>
      </c>
      <c r="D35" t="s">
        <v>1136</v>
      </c>
      <c r="E35">
        <v>131219</v>
      </c>
      <c r="F35">
        <v>0</v>
      </c>
    </row>
    <row r="36" spans="1:6">
      <c r="A36" t="s">
        <v>1137</v>
      </c>
      <c r="B36">
        <v>111361</v>
      </c>
      <c r="C36">
        <v>0</v>
      </c>
      <c r="D36" t="s">
        <v>1138</v>
      </c>
      <c r="E36">
        <v>131220</v>
      </c>
      <c r="F36">
        <v>0</v>
      </c>
    </row>
    <row r="37" spans="1:6">
      <c r="A37" t="s">
        <v>1139</v>
      </c>
      <c r="B37">
        <v>111400</v>
      </c>
      <c r="C37">
        <v>0</v>
      </c>
      <c r="D37" t="s">
        <v>1140</v>
      </c>
      <c r="E37">
        <v>131221</v>
      </c>
      <c r="F37">
        <v>0</v>
      </c>
    </row>
    <row r="38" spans="1:6">
      <c r="A38" t="s">
        <v>1141</v>
      </c>
      <c r="B38">
        <v>111500</v>
      </c>
      <c r="C38">
        <v>0</v>
      </c>
      <c r="D38" t="s">
        <v>1142</v>
      </c>
      <c r="E38">
        <v>131222</v>
      </c>
      <c r="F38">
        <v>0</v>
      </c>
    </row>
    <row r="39" spans="1:6">
      <c r="A39" t="s">
        <v>1143</v>
      </c>
      <c r="B39">
        <v>111501</v>
      </c>
      <c r="C39">
        <v>0</v>
      </c>
      <c r="D39" t="s">
        <v>1144</v>
      </c>
      <c r="E39">
        <v>131223</v>
      </c>
      <c r="F39">
        <v>0</v>
      </c>
    </row>
    <row r="40" spans="1:6">
      <c r="A40" t="s">
        <v>1145</v>
      </c>
      <c r="B40">
        <v>111502</v>
      </c>
      <c r="C40">
        <v>0</v>
      </c>
      <c r="D40" t="s">
        <v>1146</v>
      </c>
      <c r="E40">
        <v>131224</v>
      </c>
      <c r="F40">
        <v>0</v>
      </c>
    </row>
    <row r="41" spans="1:6">
      <c r="A41" t="s">
        <v>1147</v>
      </c>
      <c r="B41">
        <v>111503</v>
      </c>
      <c r="C41">
        <v>0</v>
      </c>
      <c r="D41" t="s">
        <v>1148</v>
      </c>
      <c r="E41">
        <v>131225</v>
      </c>
      <c r="F41">
        <v>0</v>
      </c>
    </row>
    <row r="42" spans="1:6">
      <c r="A42" t="s">
        <v>1149</v>
      </c>
      <c r="B42">
        <v>111511</v>
      </c>
      <c r="C42">
        <v>0</v>
      </c>
      <c r="D42" t="s">
        <v>1150</v>
      </c>
      <c r="E42">
        <v>131226</v>
      </c>
      <c r="F42">
        <v>0</v>
      </c>
    </row>
    <row r="43" spans="1:6">
      <c r="A43" t="s">
        <v>1151</v>
      </c>
      <c r="B43">
        <v>111600</v>
      </c>
      <c r="C43">
        <v>2035989</v>
      </c>
      <c r="D43" t="s">
        <v>1152</v>
      </c>
      <c r="E43">
        <v>131227</v>
      </c>
      <c r="F43">
        <v>0</v>
      </c>
    </row>
    <row r="44" spans="1:6">
      <c r="A44" t="s">
        <v>1153</v>
      </c>
      <c r="B44">
        <v>112000</v>
      </c>
      <c r="C44">
        <v>0</v>
      </c>
      <c r="D44" t="s">
        <v>1154</v>
      </c>
      <c r="E44">
        <v>131228</v>
      </c>
      <c r="F44">
        <v>0</v>
      </c>
    </row>
    <row r="45" spans="1:6">
      <c r="A45" t="s">
        <v>1155</v>
      </c>
      <c r="B45">
        <v>112100</v>
      </c>
      <c r="C45">
        <v>0</v>
      </c>
      <c r="D45" t="s">
        <v>1156</v>
      </c>
      <c r="E45">
        <v>131229</v>
      </c>
      <c r="F45">
        <v>0</v>
      </c>
    </row>
    <row r="46" spans="1:6">
      <c r="A46" t="s">
        <v>1157</v>
      </c>
      <c r="B46">
        <v>112200</v>
      </c>
      <c r="C46">
        <v>0</v>
      </c>
      <c r="D46" t="s">
        <v>1158</v>
      </c>
      <c r="E46">
        <v>131230</v>
      </c>
      <c r="F46">
        <v>0</v>
      </c>
    </row>
    <row r="47" spans="1:6">
      <c r="A47" t="s">
        <v>1159</v>
      </c>
      <c r="B47">
        <v>112201</v>
      </c>
      <c r="C47">
        <v>0</v>
      </c>
      <c r="D47" t="s">
        <v>1160</v>
      </c>
      <c r="E47">
        <v>131231</v>
      </c>
      <c r="F47">
        <v>0</v>
      </c>
    </row>
    <row r="48" spans="1:6">
      <c r="A48" t="s">
        <v>1161</v>
      </c>
      <c r="B48">
        <v>112202</v>
      </c>
      <c r="C48">
        <v>0</v>
      </c>
      <c r="D48" t="s">
        <v>1162</v>
      </c>
      <c r="E48">
        <v>131232</v>
      </c>
      <c r="F48">
        <v>0</v>
      </c>
    </row>
    <row r="49" spans="1:6">
      <c r="A49" t="s">
        <v>1163</v>
      </c>
      <c r="B49">
        <v>112211</v>
      </c>
      <c r="C49">
        <v>0</v>
      </c>
      <c r="D49" t="s">
        <v>1164</v>
      </c>
      <c r="E49">
        <v>131233</v>
      </c>
      <c r="F49">
        <v>0</v>
      </c>
    </row>
    <row r="50" spans="1:6">
      <c r="A50" t="s">
        <v>1165</v>
      </c>
      <c r="B50">
        <v>112800</v>
      </c>
      <c r="C50">
        <v>0</v>
      </c>
      <c r="D50" t="s">
        <v>1166</v>
      </c>
      <c r="E50">
        <v>131236</v>
      </c>
      <c r="F50">
        <v>0</v>
      </c>
    </row>
    <row r="51" spans="1:6">
      <c r="A51" t="s">
        <v>1167</v>
      </c>
      <c r="B51">
        <v>112801</v>
      </c>
      <c r="C51">
        <v>0</v>
      </c>
      <c r="D51" t="s">
        <v>1168</v>
      </c>
      <c r="E51">
        <v>131237</v>
      </c>
      <c r="F51">
        <v>0</v>
      </c>
    </row>
    <row r="52" spans="1:6">
      <c r="A52" t="s">
        <v>1169</v>
      </c>
      <c r="B52">
        <v>112802</v>
      </c>
      <c r="C52">
        <v>0</v>
      </c>
      <c r="D52" t="s">
        <v>1170</v>
      </c>
      <c r="E52">
        <v>131238</v>
      </c>
      <c r="F52">
        <v>0</v>
      </c>
    </row>
    <row r="53" spans="1:6">
      <c r="A53" t="s">
        <v>1171</v>
      </c>
      <c r="B53">
        <v>112803</v>
      </c>
      <c r="C53">
        <v>0</v>
      </c>
      <c r="D53" t="s">
        <v>1172</v>
      </c>
      <c r="E53">
        <v>131239</v>
      </c>
      <c r="F53">
        <v>0</v>
      </c>
    </row>
    <row r="54" spans="1:6">
      <c r="A54" t="s">
        <v>1173</v>
      </c>
      <c r="B54">
        <v>112804</v>
      </c>
      <c r="C54">
        <v>0</v>
      </c>
      <c r="D54" t="s">
        <v>1174</v>
      </c>
      <c r="E54">
        <v>131240</v>
      </c>
      <c r="F54">
        <v>0</v>
      </c>
    </row>
    <row r="55" spans="1:6">
      <c r="A55" t="s">
        <v>1175</v>
      </c>
      <c r="B55">
        <v>112900</v>
      </c>
      <c r="C55">
        <v>0</v>
      </c>
      <c r="D55" t="s">
        <v>1176</v>
      </c>
      <c r="E55">
        <v>131250</v>
      </c>
      <c r="F55">
        <v>0</v>
      </c>
    </row>
    <row r="56" spans="1:6">
      <c r="A56" t="s">
        <v>1177</v>
      </c>
      <c r="B56">
        <v>112901</v>
      </c>
      <c r="C56">
        <v>0</v>
      </c>
      <c r="D56" t="s">
        <v>1178</v>
      </c>
      <c r="E56">
        <v>131251</v>
      </c>
      <c r="F56">
        <v>0</v>
      </c>
    </row>
    <row r="57" spans="1:6">
      <c r="A57" t="s">
        <v>1179</v>
      </c>
      <c r="B57">
        <v>112911</v>
      </c>
      <c r="C57">
        <v>0</v>
      </c>
      <c r="D57" t="s">
        <v>1180</v>
      </c>
      <c r="E57">
        <v>132000</v>
      </c>
      <c r="F57">
        <v>119447515</v>
      </c>
    </row>
    <row r="58" spans="1:6">
      <c r="A58" t="s">
        <v>1181</v>
      </c>
      <c r="B58">
        <v>113000</v>
      </c>
      <c r="C58">
        <v>0</v>
      </c>
      <c r="D58" t="s">
        <v>1182</v>
      </c>
      <c r="E58">
        <v>132100</v>
      </c>
      <c r="F58">
        <v>3227910</v>
      </c>
    </row>
    <row r="59" spans="1:6">
      <c r="A59" t="s">
        <v>1183</v>
      </c>
      <c r="B59">
        <v>113001</v>
      </c>
      <c r="C59">
        <v>0</v>
      </c>
      <c r="D59" t="s">
        <v>1184</v>
      </c>
      <c r="E59">
        <v>132101</v>
      </c>
      <c r="F59">
        <v>3217164</v>
      </c>
    </row>
    <row r="60" spans="1:6">
      <c r="A60" t="s">
        <v>1185</v>
      </c>
      <c r="B60">
        <v>113002</v>
      </c>
      <c r="C60">
        <v>0</v>
      </c>
      <c r="D60" t="s">
        <v>1186</v>
      </c>
      <c r="E60">
        <v>132102</v>
      </c>
      <c r="F60">
        <v>10747</v>
      </c>
    </row>
    <row r="61" spans="1:6">
      <c r="A61" t="s">
        <v>1187</v>
      </c>
      <c r="B61">
        <v>113011</v>
      </c>
      <c r="C61">
        <v>0</v>
      </c>
      <c r="D61" t="s">
        <v>1188</v>
      </c>
      <c r="E61">
        <v>132200</v>
      </c>
      <c r="F61">
        <v>3347476</v>
      </c>
    </row>
    <row r="62" spans="1:6">
      <c r="A62" t="s">
        <v>1189</v>
      </c>
      <c r="B62">
        <v>113012</v>
      </c>
      <c r="C62">
        <v>0</v>
      </c>
      <c r="D62" t="s">
        <v>1184</v>
      </c>
      <c r="E62">
        <v>132201</v>
      </c>
      <c r="F62">
        <v>658075</v>
      </c>
    </row>
    <row r="63" spans="1:6">
      <c r="A63" t="s">
        <v>1190</v>
      </c>
      <c r="B63">
        <v>113003</v>
      </c>
      <c r="C63">
        <v>0</v>
      </c>
      <c r="D63" t="s">
        <v>1191</v>
      </c>
      <c r="E63">
        <v>132202</v>
      </c>
      <c r="F63">
        <v>2689400</v>
      </c>
    </row>
    <row r="64" spans="1:6">
      <c r="A64" t="s">
        <v>1192</v>
      </c>
      <c r="B64">
        <v>113004</v>
      </c>
      <c r="C64">
        <v>0</v>
      </c>
      <c r="D64" t="s">
        <v>1193</v>
      </c>
      <c r="E64">
        <v>132300</v>
      </c>
      <c r="F64">
        <v>6233357</v>
      </c>
    </row>
    <row r="65" spans="1:6">
      <c r="A65" t="s">
        <v>1194</v>
      </c>
      <c r="B65">
        <v>113005</v>
      </c>
      <c r="C65">
        <v>0</v>
      </c>
      <c r="D65" t="s">
        <v>1184</v>
      </c>
      <c r="E65">
        <v>132301</v>
      </c>
      <c r="F65">
        <v>5</v>
      </c>
    </row>
    <row r="66" spans="1:6">
      <c r="A66" t="s">
        <v>1195</v>
      </c>
      <c r="B66">
        <v>113006</v>
      </c>
      <c r="C66">
        <v>0</v>
      </c>
      <c r="D66" t="s">
        <v>1191</v>
      </c>
      <c r="E66">
        <v>132302</v>
      </c>
      <c r="F66">
        <v>6233352</v>
      </c>
    </row>
    <row r="67" spans="1:6">
      <c r="A67" t="s">
        <v>1196</v>
      </c>
      <c r="B67">
        <v>113007</v>
      </c>
      <c r="C67">
        <v>0</v>
      </c>
      <c r="D67" t="s">
        <v>1197</v>
      </c>
      <c r="E67">
        <v>132400</v>
      </c>
      <c r="F67">
        <v>99831234</v>
      </c>
    </row>
    <row r="68" spans="1:6">
      <c r="A68" t="s">
        <v>1198</v>
      </c>
      <c r="B68">
        <v>113008</v>
      </c>
      <c r="C68">
        <v>0</v>
      </c>
      <c r="D68" t="s">
        <v>1199</v>
      </c>
      <c r="E68">
        <v>132401</v>
      </c>
      <c r="F68">
        <v>19800</v>
      </c>
    </row>
    <row r="69" spans="1:6">
      <c r="A69" t="s">
        <v>1200</v>
      </c>
      <c r="B69">
        <v>113021</v>
      </c>
      <c r="C69">
        <v>0</v>
      </c>
      <c r="D69" t="s">
        <v>1201</v>
      </c>
      <c r="E69">
        <v>132402</v>
      </c>
      <c r="F69">
        <v>522079</v>
      </c>
    </row>
    <row r="70" spans="1:6">
      <c r="A70" t="s">
        <v>1202</v>
      </c>
      <c r="B70">
        <v>113100</v>
      </c>
      <c r="C70">
        <v>3833711</v>
      </c>
      <c r="D70" t="s">
        <v>1203</v>
      </c>
      <c r="E70">
        <v>132403</v>
      </c>
      <c r="F70">
        <v>929853</v>
      </c>
    </row>
    <row r="71" spans="1:6">
      <c r="A71" t="s">
        <v>1204</v>
      </c>
      <c r="B71">
        <v>113200</v>
      </c>
      <c r="C71">
        <v>0</v>
      </c>
      <c r="D71" t="s">
        <v>1205</v>
      </c>
      <c r="E71">
        <v>132404</v>
      </c>
      <c r="F71">
        <v>93472859</v>
      </c>
    </row>
    <row r="72" spans="1:6">
      <c r="A72" t="s">
        <v>1206</v>
      </c>
      <c r="B72">
        <v>113201</v>
      </c>
      <c r="C72">
        <v>0</v>
      </c>
      <c r="D72" t="s">
        <v>1207</v>
      </c>
      <c r="E72">
        <v>132405</v>
      </c>
      <c r="F72">
        <v>2291953</v>
      </c>
    </row>
    <row r="73" spans="1:6">
      <c r="A73" t="s">
        <v>1208</v>
      </c>
      <c r="B73">
        <v>113202</v>
      </c>
      <c r="C73">
        <v>0</v>
      </c>
      <c r="D73" t="s">
        <v>1209</v>
      </c>
      <c r="E73">
        <v>132406</v>
      </c>
      <c r="F73">
        <v>559547</v>
      </c>
    </row>
    <row r="74" spans="1:6">
      <c r="A74" t="s">
        <v>1210</v>
      </c>
      <c r="B74">
        <v>113203</v>
      </c>
      <c r="C74">
        <v>0</v>
      </c>
      <c r="D74" t="s">
        <v>1211</v>
      </c>
      <c r="E74">
        <v>132407</v>
      </c>
      <c r="F74">
        <v>0</v>
      </c>
    </row>
    <row r="75" spans="1:6">
      <c r="A75" t="s">
        <v>1212</v>
      </c>
      <c r="B75">
        <v>113204</v>
      </c>
      <c r="C75">
        <v>0</v>
      </c>
      <c r="D75" t="s">
        <v>1213</v>
      </c>
      <c r="E75">
        <v>132408</v>
      </c>
      <c r="F75">
        <v>2035143</v>
      </c>
    </row>
    <row r="76" spans="1:6">
      <c r="A76" t="s">
        <v>1214</v>
      </c>
      <c r="B76">
        <v>113205</v>
      </c>
      <c r="C76">
        <v>0</v>
      </c>
      <c r="D76" t="s">
        <v>1215</v>
      </c>
      <c r="E76">
        <v>132409</v>
      </c>
      <c r="F76">
        <v>0</v>
      </c>
    </row>
    <row r="77" spans="1:6">
      <c r="A77" t="s">
        <v>1216</v>
      </c>
      <c r="B77">
        <v>113206</v>
      </c>
      <c r="C77">
        <v>0</v>
      </c>
      <c r="D77" t="s">
        <v>1217</v>
      </c>
      <c r="E77">
        <v>132410</v>
      </c>
      <c r="F77">
        <v>0</v>
      </c>
    </row>
    <row r="78" spans="1:6">
      <c r="A78" t="s">
        <v>1218</v>
      </c>
      <c r="B78">
        <v>113207</v>
      </c>
      <c r="C78">
        <v>0</v>
      </c>
      <c r="D78" t="s">
        <v>1219</v>
      </c>
      <c r="E78">
        <v>132411</v>
      </c>
      <c r="F78">
        <v>0</v>
      </c>
    </row>
    <row r="79" spans="1:6">
      <c r="A79" t="s">
        <v>1220</v>
      </c>
      <c r="B79">
        <v>113208</v>
      </c>
      <c r="C79">
        <v>0</v>
      </c>
      <c r="D79" t="s">
        <v>1221</v>
      </c>
      <c r="E79">
        <v>132412</v>
      </c>
      <c r="F79">
        <v>0</v>
      </c>
    </row>
    <row r="80" spans="1:6">
      <c r="A80" t="s">
        <v>1222</v>
      </c>
      <c r="B80">
        <v>113221</v>
      </c>
      <c r="C80">
        <v>0</v>
      </c>
      <c r="D80" t="s">
        <v>1223</v>
      </c>
      <c r="E80">
        <v>132413</v>
      </c>
      <c r="F80">
        <v>0</v>
      </c>
    </row>
    <row r="81" spans="1:6">
      <c r="A81" t="s">
        <v>1224</v>
      </c>
      <c r="B81">
        <v>113400</v>
      </c>
      <c r="C81">
        <v>3833711</v>
      </c>
      <c r="D81" t="s">
        <v>1225</v>
      </c>
      <c r="E81">
        <v>132421</v>
      </c>
      <c r="F81">
        <v>0</v>
      </c>
    </row>
    <row r="82" spans="1:6">
      <c r="A82" t="s">
        <v>1226</v>
      </c>
      <c r="B82">
        <v>113402</v>
      </c>
      <c r="C82">
        <v>0</v>
      </c>
      <c r="D82" t="s">
        <v>1227</v>
      </c>
      <c r="E82">
        <v>132422</v>
      </c>
      <c r="F82">
        <v>0</v>
      </c>
    </row>
    <row r="83" spans="1:6">
      <c r="A83" t="s">
        <v>1228</v>
      </c>
      <c r="B83">
        <v>113403</v>
      </c>
      <c r="C83">
        <v>0</v>
      </c>
      <c r="D83" t="s">
        <v>1229</v>
      </c>
      <c r="E83">
        <v>132500</v>
      </c>
      <c r="F83">
        <v>2791301</v>
      </c>
    </row>
    <row r="84" spans="1:6">
      <c r="A84" t="s">
        <v>1230</v>
      </c>
      <c r="B84">
        <v>113407</v>
      </c>
      <c r="C84">
        <v>2004142</v>
      </c>
      <c r="D84" t="s">
        <v>1203</v>
      </c>
      <c r="E84">
        <v>132501</v>
      </c>
      <c r="F84">
        <v>0</v>
      </c>
    </row>
    <row r="85" spans="1:6">
      <c r="A85" t="s">
        <v>1231</v>
      </c>
      <c r="B85">
        <v>113408</v>
      </c>
      <c r="C85">
        <v>0</v>
      </c>
      <c r="D85" t="s">
        <v>1205</v>
      </c>
      <c r="E85">
        <v>132502</v>
      </c>
      <c r="F85">
        <v>1406395</v>
      </c>
    </row>
    <row r="86" spans="1:6">
      <c r="A86" t="s">
        <v>1232</v>
      </c>
      <c r="B86">
        <v>113409</v>
      </c>
      <c r="C86">
        <v>0</v>
      </c>
      <c r="D86" t="s">
        <v>1207</v>
      </c>
      <c r="E86">
        <v>132503</v>
      </c>
      <c r="F86">
        <v>695011</v>
      </c>
    </row>
    <row r="87" spans="1:6">
      <c r="A87" t="s">
        <v>1233</v>
      </c>
      <c r="B87">
        <v>113410</v>
      </c>
      <c r="C87">
        <v>0</v>
      </c>
      <c r="D87" t="s">
        <v>1209</v>
      </c>
      <c r="E87">
        <v>132504</v>
      </c>
      <c r="F87">
        <v>589715</v>
      </c>
    </row>
    <row r="88" spans="1:6">
      <c r="A88" t="s">
        <v>1234</v>
      </c>
      <c r="B88">
        <v>113411</v>
      </c>
      <c r="C88">
        <v>1796214</v>
      </c>
      <c r="D88" t="s">
        <v>1211</v>
      </c>
      <c r="E88">
        <v>132505</v>
      </c>
      <c r="F88">
        <v>13360</v>
      </c>
    </row>
    <row r="89" spans="1:6">
      <c r="A89" t="s">
        <v>1235</v>
      </c>
      <c r="B89">
        <v>113412</v>
      </c>
      <c r="C89">
        <v>0</v>
      </c>
      <c r="D89" t="s">
        <v>1213</v>
      </c>
      <c r="E89">
        <v>132506</v>
      </c>
      <c r="F89">
        <v>86820</v>
      </c>
    </row>
    <row r="90" spans="1:6">
      <c r="A90" t="s">
        <v>1236</v>
      </c>
      <c r="B90">
        <v>113413</v>
      </c>
      <c r="C90">
        <v>0</v>
      </c>
      <c r="D90" t="s">
        <v>1237</v>
      </c>
      <c r="E90">
        <v>132600</v>
      </c>
      <c r="F90">
        <v>41248</v>
      </c>
    </row>
    <row r="91" spans="1:6">
      <c r="A91" t="s">
        <v>1238</v>
      </c>
      <c r="B91">
        <v>113414</v>
      </c>
      <c r="C91">
        <v>0</v>
      </c>
      <c r="D91" t="s">
        <v>1207</v>
      </c>
      <c r="E91">
        <v>132601</v>
      </c>
      <c r="F91">
        <v>0</v>
      </c>
    </row>
    <row r="92" spans="1:6">
      <c r="A92" t="s">
        <v>1239</v>
      </c>
      <c r="B92">
        <v>113415</v>
      </c>
      <c r="C92">
        <v>0</v>
      </c>
      <c r="D92" t="s">
        <v>1240</v>
      </c>
      <c r="E92">
        <v>132602</v>
      </c>
      <c r="F92">
        <v>0</v>
      </c>
    </row>
    <row r="93" spans="1:6">
      <c r="A93" t="s">
        <v>1241</v>
      </c>
      <c r="B93">
        <v>113418</v>
      </c>
      <c r="C93">
        <v>0</v>
      </c>
      <c r="D93" t="s">
        <v>1242</v>
      </c>
      <c r="E93">
        <v>132603</v>
      </c>
      <c r="F93">
        <v>10773</v>
      </c>
    </row>
    <row r="94" spans="1:6">
      <c r="A94" t="s">
        <v>1243</v>
      </c>
      <c r="B94">
        <v>113419</v>
      </c>
      <c r="C94">
        <v>0</v>
      </c>
      <c r="D94" t="s">
        <v>1244</v>
      </c>
      <c r="E94">
        <v>132604</v>
      </c>
      <c r="F94">
        <v>30474</v>
      </c>
    </row>
    <row r="95" spans="1:6">
      <c r="A95" t="s">
        <v>1245</v>
      </c>
      <c r="B95">
        <v>113420</v>
      </c>
      <c r="C95">
        <v>0</v>
      </c>
      <c r="D95" t="s">
        <v>1246</v>
      </c>
      <c r="E95">
        <v>132621</v>
      </c>
      <c r="F95">
        <v>0</v>
      </c>
    </row>
    <row r="96" spans="1:6">
      <c r="A96" t="s">
        <v>1247</v>
      </c>
      <c r="B96">
        <v>113421</v>
      </c>
      <c r="C96">
        <v>0</v>
      </c>
      <c r="D96" t="s">
        <v>1248</v>
      </c>
      <c r="E96">
        <v>132700</v>
      </c>
      <c r="F96">
        <v>3543270</v>
      </c>
    </row>
    <row r="97" spans="1:6">
      <c r="A97" t="s">
        <v>1249</v>
      </c>
      <c r="B97">
        <v>113424</v>
      </c>
      <c r="C97">
        <v>0</v>
      </c>
      <c r="D97" t="s">
        <v>1250</v>
      </c>
      <c r="E97">
        <v>132701</v>
      </c>
      <c r="F97">
        <v>4180</v>
      </c>
    </row>
    <row r="98" spans="1:6">
      <c r="A98" t="s">
        <v>1251</v>
      </c>
      <c r="B98">
        <v>113431</v>
      </c>
      <c r="C98">
        <v>0</v>
      </c>
      <c r="D98" t="s">
        <v>1252</v>
      </c>
      <c r="E98">
        <v>132702</v>
      </c>
      <c r="F98">
        <v>81322</v>
      </c>
    </row>
    <row r="99" spans="1:6">
      <c r="A99" t="s">
        <v>1253</v>
      </c>
      <c r="B99">
        <v>113432</v>
      </c>
      <c r="C99">
        <v>0</v>
      </c>
      <c r="D99" t="s">
        <v>1254</v>
      </c>
      <c r="E99">
        <v>132703</v>
      </c>
      <c r="F99">
        <v>1228297</v>
      </c>
    </row>
    <row r="100" spans="1:6">
      <c r="A100" t="s">
        <v>1255</v>
      </c>
      <c r="B100">
        <v>113433</v>
      </c>
      <c r="C100">
        <v>0</v>
      </c>
      <c r="D100" t="s">
        <v>1256</v>
      </c>
      <c r="E100">
        <v>132704</v>
      </c>
      <c r="F100">
        <v>897005</v>
      </c>
    </row>
    <row r="101" spans="1:6">
      <c r="A101" t="s">
        <v>1257</v>
      </c>
      <c r="B101">
        <v>113435</v>
      </c>
      <c r="C101">
        <v>0</v>
      </c>
      <c r="D101" t="s">
        <v>1258</v>
      </c>
      <c r="E101">
        <v>132705</v>
      </c>
      <c r="F101">
        <v>57984</v>
      </c>
    </row>
    <row r="102" spans="1:6">
      <c r="A102" t="s">
        <v>1259</v>
      </c>
      <c r="B102">
        <v>113436</v>
      </c>
      <c r="C102">
        <v>0</v>
      </c>
      <c r="D102" t="s">
        <v>1260</v>
      </c>
      <c r="E102">
        <v>132706</v>
      </c>
      <c r="F102">
        <v>0</v>
      </c>
    </row>
    <row r="103" spans="1:6">
      <c r="A103" t="s">
        <v>1261</v>
      </c>
      <c r="B103">
        <v>113461</v>
      </c>
      <c r="C103">
        <v>0</v>
      </c>
      <c r="D103" t="s">
        <v>1262</v>
      </c>
      <c r="E103">
        <v>132707</v>
      </c>
      <c r="F103">
        <v>13771</v>
      </c>
    </row>
    <row r="104" spans="1:6">
      <c r="A104" t="s">
        <v>1263</v>
      </c>
      <c r="B104">
        <v>113471</v>
      </c>
      <c r="C104">
        <v>33355</v>
      </c>
      <c r="D104" t="s">
        <v>1264</v>
      </c>
      <c r="E104">
        <v>132708</v>
      </c>
      <c r="F104">
        <v>10</v>
      </c>
    </row>
    <row r="105" spans="1:6">
      <c r="A105" t="s">
        <v>1265</v>
      </c>
      <c r="B105">
        <v>113472</v>
      </c>
      <c r="C105">
        <v>0</v>
      </c>
      <c r="D105" t="s">
        <v>1266</v>
      </c>
      <c r="E105">
        <v>132709</v>
      </c>
      <c r="F105">
        <v>0</v>
      </c>
    </row>
    <row r="106" spans="1:6">
      <c r="A106" t="s">
        <v>1267</v>
      </c>
      <c r="B106">
        <v>113600</v>
      </c>
      <c r="C106">
        <v>0</v>
      </c>
      <c r="D106" t="s">
        <v>1268</v>
      </c>
      <c r="E106">
        <v>132710</v>
      </c>
      <c r="F106">
        <v>0</v>
      </c>
    </row>
    <row r="107" spans="1:6">
      <c r="A107" t="s">
        <v>1269</v>
      </c>
      <c r="B107">
        <v>113700</v>
      </c>
      <c r="C107">
        <v>0</v>
      </c>
      <c r="D107" t="s">
        <v>1270</v>
      </c>
      <c r="E107">
        <v>132711</v>
      </c>
      <c r="F107">
        <v>0</v>
      </c>
    </row>
    <row r="108" spans="1:6">
      <c r="A108" t="s">
        <v>1271</v>
      </c>
      <c r="B108">
        <v>113701</v>
      </c>
      <c r="C108">
        <v>0</v>
      </c>
      <c r="D108" t="s">
        <v>1272</v>
      </c>
      <c r="E108">
        <v>132712</v>
      </c>
      <c r="F108">
        <v>0</v>
      </c>
    </row>
    <row r="109" spans="1:6">
      <c r="A109" t="s">
        <v>1273</v>
      </c>
      <c r="B109">
        <v>113702</v>
      </c>
      <c r="C109">
        <v>0</v>
      </c>
      <c r="D109" t="s">
        <v>1274</v>
      </c>
      <c r="E109">
        <v>132713</v>
      </c>
      <c r="F109">
        <v>0</v>
      </c>
    </row>
    <row r="110" spans="1:6">
      <c r="A110" t="s">
        <v>1275</v>
      </c>
      <c r="B110">
        <v>113703</v>
      </c>
      <c r="C110">
        <v>0</v>
      </c>
      <c r="D110" t="s">
        <v>1276</v>
      </c>
      <c r="E110">
        <v>132714</v>
      </c>
      <c r="F110">
        <v>0</v>
      </c>
    </row>
    <row r="111" spans="1:6">
      <c r="A111" t="s">
        <v>1277</v>
      </c>
      <c r="B111">
        <v>113704</v>
      </c>
      <c r="C111">
        <v>0</v>
      </c>
      <c r="D111" t="s">
        <v>1278</v>
      </c>
      <c r="E111">
        <v>132715</v>
      </c>
      <c r="F111">
        <v>0</v>
      </c>
    </row>
    <row r="112" spans="1:6">
      <c r="A112" t="s">
        <v>1279</v>
      </c>
      <c r="B112">
        <v>113705</v>
      </c>
      <c r="C112">
        <v>0</v>
      </c>
      <c r="D112" t="s">
        <v>1280</v>
      </c>
      <c r="E112">
        <v>132716</v>
      </c>
      <c r="F112">
        <v>0</v>
      </c>
    </row>
    <row r="113" spans="1:6">
      <c r="A113" t="s">
        <v>1281</v>
      </c>
      <c r="B113">
        <v>113706</v>
      </c>
      <c r="C113">
        <v>0</v>
      </c>
      <c r="D113" t="s">
        <v>1282</v>
      </c>
      <c r="E113">
        <v>132717</v>
      </c>
      <c r="F113">
        <v>0</v>
      </c>
    </row>
    <row r="114" spans="1:6">
      <c r="A114" t="s">
        <v>1283</v>
      </c>
      <c r="B114">
        <v>113707</v>
      </c>
      <c r="C114">
        <v>0</v>
      </c>
      <c r="D114" t="s">
        <v>1284</v>
      </c>
      <c r="E114">
        <v>132718</v>
      </c>
      <c r="F114">
        <v>0</v>
      </c>
    </row>
    <row r="115" spans="1:6">
      <c r="A115" t="s">
        <v>1285</v>
      </c>
      <c r="B115">
        <v>113708</v>
      </c>
      <c r="C115">
        <v>0</v>
      </c>
      <c r="D115" t="s">
        <v>1286</v>
      </c>
      <c r="E115">
        <v>132720</v>
      </c>
      <c r="F115">
        <v>0</v>
      </c>
    </row>
    <row r="116" spans="1:6">
      <c r="A116" t="s">
        <v>1287</v>
      </c>
      <c r="B116">
        <v>113709</v>
      </c>
      <c r="C116">
        <v>0</v>
      </c>
      <c r="D116" t="s">
        <v>1288</v>
      </c>
      <c r="E116">
        <v>132721</v>
      </c>
      <c r="F116">
        <v>0</v>
      </c>
    </row>
    <row r="117" spans="1:6">
      <c r="A117" t="s">
        <v>1289</v>
      </c>
      <c r="B117">
        <v>113710</v>
      </c>
      <c r="C117">
        <v>0</v>
      </c>
      <c r="D117" t="s">
        <v>1290</v>
      </c>
      <c r="E117">
        <v>132722</v>
      </c>
      <c r="F117">
        <v>0</v>
      </c>
    </row>
    <row r="118" spans="1:6">
      <c r="A118" t="s">
        <v>1291</v>
      </c>
      <c r="B118">
        <v>113721</v>
      </c>
      <c r="C118">
        <v>0</v>
      </c>
      <c r="D118" t="s">
        <v>1292</v>
      </c>
      <c r="E118">
        <v>132723</v>
      </c>
      <c r="F118">
        <v>0</v>
      </c>
    </row>
    <row r="119" spans="1:6">
      <c r="A119" t="s">
        <v>1293</v>
      </c>
      <c r="B119">
        <v>113300</v>
      </c>
      <c r="C119">
        <v>0</v>
      </c>
      <c r="D119" t="s">
        <v>1294</v>
      </c>
      <c r="E119">
        <v>132724</v>
      </c>
      <c r="F119">
        <v>0</v>
      </c>
    </row>
    <row r="120" spans="1:6">
      <c r="A120" t="s">
        <v>1295</v>
      </c>
      <c r="B120">
        <v>113500</v>
      </c>
      <c r="C120">
        <v>0</v>
      </c>
      <c r="D120" t="s">
        <v>1296</v>
      </c>
      <c r="E120">
        <v>132725</v>
      </c>
      <c r="F120">
        <v>1247460</v>
      </c>
    </row>
    <row r="121" spans="1:6">
      <c r="A121" t="s">
        <v>1297</v>
      </c>
      <c r="B121">
        <v>114000</v>
      </c>
      <c r="C121">
        <v>140119865</v>
      </c>
      <c r="D121" t="s">
        <v>1298</v>
      </c>
      <c r="E121">
        <v>132726</v>
      </c>
      <c r="F121">
        <v>0</v>
      </c>
    </row>
    <row r="122" spans="1:6">
      <c r="A122" t="s">
        <v>611</v>
      </c>
      <c r="B122">
        <v>114100</v>
      </c>
      <c r="C122">
        <v>104856157</v>
      </c>
      <c r="D122" t="s">
        <v>1299</v>
      </c>
      <c r="E122">
        <v>132727</v>
      </c>
      <c r="F122">
        <v>13240</v>
      </c>
    </row>
    <row r="123" spans="1:6">
      <c r="A123" t="s">
        <v>1300</v>
      </c>
      <c r="B123">
        <v>114200</v>
      </c>
      <c r="C123">
        <v>80538590</v>
      </c>
      <c r="D123" t="s">
        <v>1301</v>
      </c>
      <c r="E123">
        <v>132800</v>
      </c>
      <c r="F123">
        <v>431720</v>
      </c>
    </row>
    <row r="124" spans="1:6">
      <c r="A124" t="s">
        <v>1302</v>
      </c>
      <c r="B124">
        <v>114201</v>
      </c>
      <c r="C124">
        <v>80538590</v>
      </c>
      <c r="D124" t="s">
        <v>1303</v>
      </c>
      <c r="E124">
        <v>132801</v>
      </c>
      <c r="F124">
        <v>0</v>
      </c>
    </row>
    <row r="125" spans="1:6">
      <c r="A125" t="s">
        <v>1304</v>
      </c>
      <c r="B125">
        <v>114202</v>
      </c>
      <c r="C125">
        <v>80538590</v>
      </c>
      <c r="D125" t="s">
        <v>1305</v>
      </c>
      <c r="E125">
        <v>132802</v>
      </c>
      <c r="F125">
        <v>73820</v>
      </c>
    </row>
    <row r="126" spans="1:6">
      <c r="A126" t="s">
        <v>1306</v>
      </c>
      <c r="B126">
        <v>114203</v>
      </c>
      <c r="C126">
        <v>0</v>
      </c>
      <c r="D126" t="s">
        <v>1307</v>
      </c>
      <c r="E126">
        <v>132803</v>
      </c>
      <c r="F126">
        <v>9200</v>
      </c>
    </row>
    <row r="127" spans="1:6">
      <c r="A127" t="s">
        <v>1308</v>
      </c>
      <c r="B127">
        <v>114300</v>
      </c>
      <c r="C127">
        <v>23580392</v>
      </c>
      <c r="D127" t="s">
        <v>1309</v>
      </c>
      <c r="E127">
        <v>132804</v>
      </c>
      <c r="F127">
        <v>348700</v>
      </c>
    </row>
    <row r="128" spans="1:6">
      <c r="A128" t="s">
        <v>1310</v>
      </c>
      <c r="B128">
        <v>114400</v>
      </c>
      <c r="C128">
        <v>94718</v>
      </c>
      <c r="D128" t="s">
        <v>1311</v>
      </c>
      <c r="E128">
        <v>132900</v>
      </c>
      <c r="F128">
        <v>0</v>
      </c>
    </row>
    <row r="129" spans="1:6">
      <c r="A129" t="s">
        <v>1312</v>
      </c>
      <c r="B129">
        <v>114401</v>
      </c>
      <c r="C129">
        <v>0</v>
      </c>
      <c r="D129" t="s">
        <v>1313</v>
      </c>
      <c r="E129">
        <v>132901</v>
      </c>
      <c r="F129">
        <v>0</v>
      </c>
    </row>
    <row r="130" spans="1:6">
      <c r="A130" t="s">
        <v>1314</v>
      </c>
      <c r="B130">
        <v>114402</v>
      </c>
      <c r="C130">
        <v>0</v>
      </c>
      <c r="D130" t="s">
        <v>1315</v>
      </c>
      <c r="E130">
        <v>132902</v>
      </c>
      <c r="F130">
        <v>0</v>
      </c>
    </row>
    <row r="131" spans="1:6">
      <c r="A131" t="s">
        <v>1316</v>
      </c>
      <c r="B131">
        <v>114403</v>
      </c>
      <c r="C131">
        <v>0</v>
      </c>
      <c r="D131" t="s">
        <v>1317</v>
      </c>
      <c r="E131">
        <v>133900</v>
      </c>
      <c r="F131">
        <v>0</v>
      </c>
    </row>
    <row r="132" spans="1:6">
      <c r="A132" t="s">
        <v>1318</v>
      </c>
      <c r="B132">
        <v>114404</v>
      </c>
      <c r="C132">
        <v>91696</v>
      </c>
      <c r="D132" t="s">
        <v>1319</v>
      </c>
      <c r="E132">
        <v>134000</v>
      </c>
      <c r="F132">
        <v>21465</v>
      </c>
    </row>
    <row r="133" spans="1:6">
      <c r="A133" t="s">
        <v>1320</v>
      </c>
      <c r="B133">
        <v>114405</v>
      </c>
      <c r="C133">
        <v>3022</v>
      </c>
      <c r="D133" t="s">
        <v>1321</v>
      </c>
      <c r="E133">
        <v>134001</v>
      </c>
      <c r="F133">
        <v>20286</v>
      </c>
    </row>
    <row r="134" spans="1:6">
      <c r="A134" t="s">
        <v>1322</v>
      </c>
      <c r="B134">
        <v>114500</v>
      </c>
      <c r="C134">
        <v>0</v>
      </c>
      <c r="D134" t="s">
        <v>1323</v>
      </c>
      <c r="E134">
        <v>134002</v>
      </c>
      <c r="F134">
        <v>1179</v>
      </c>
    </row>
    <row r="135" spans="1:6">
      <c r="A135" t="s">
        <v>1324</v>
      </c>
      <c r="B135">
        <v>114600</v>
      </c>
      <c r="C135">
        <v>3300</v>
      </c>
      <c r="D135" t="s">
        <v>1325</v>
      </c>
      <c r="E135">
        <v>134003</v>
      </c>
      <c r="F135">
        <v>0</v>
      </c>
    </row>
    <row r="136" spans="1:6">
      <c r="A136" t="s">
        <v>1326</v>
      </c>
      <c r="B136">
        <v>114700</v>
      </c>
      <c r="C136">
        <v>0</v>
      </c>
      <c r="D136" t="s">
        <v>1240</v>
      </c>
      <c r="E136">
        <v>134004</v>
      </c>
      <c r="F136">
        <v>0</v>
      </c>
    </row>
    <row r="137" spans="1:6">
      <c r="A137" t="s">
        <v>1327</v>
      </c>
      <c r="B137">
        <v>114800</v>
      </c>
      <c r="C137">
        <v>15555</v>
      </c>
      <c r="D137" t="s">
        <v>1328</v>
      </c>
      <c r="E137">
        <v>134005</v>
      </c>
      <c r="F137">
        <v>0</v>
      </c>
    </row>
    <row r="138" spans="1:6">
      <c r="A138" t="s">
        <v>1329</v>
      </c>
      <c r="B138">
        <v>114900</v>
      </c>
      <c r="C138">
        <v>71921</v>
      </c>
      <c r="D138" t="s">
        <v>1262</v>
      </c>
      <c r="E138">
        <v>134006</v>
      </c>
      <c r="F138">
        <v>0</v>
      </c>
    </row>
    <row r="139" spans="1:6">
      <c r="A139" t="s">
        <v>1330</v>
      </c>
      <c r="B139">
        <v>114901</v>
      </c>
      <c r="C139">
        <v>71181</v>
      </c>
      <c r="D139" t="s">
        <v>1331</v>
      </c>
      <c r="E139">
        <v>134007</v>
      </c>
      <c r="F139">
        <v>0</v>
      </c>
    </row>
    <row r="140" spans="1:6">
      <c r="A140" t="s">
        <v>1332</v>
      </c>
      <c r="B140">
        <v>114902</v>
      </c>
      <c r="C140">
        <v>0</v>
      </c>
      <c r="D140" t="s">
        <v>1333</v>
      </c>
      <c r="E140">
        <v>136000</v>
      </c>
      <c r="F140">
        <v>34896672</v>
      </c>
    </row>
    <row r="141" spans="1:6">
      <c r="A141" t="s">
        <v>1334</v>
      </c>
      <c r="B141">
        <v>114903</v>
      </c>
      <c r="C141">
        <v>0</v>
      </c>
      <c r="D141" t="s">
        <v>1335</v>
      </c>
      <c r="E141">
        <v>136100</v>
      </c>
      <c r="F141">
        <v>0</v>
      </c>
    </row>
    <row r="142" spans="1:6">
      <c r="A142" t="s">
        <v>1336</v>
      </c>
      <c r="B142">
        <v>114904</v>
      </c>
      <c r="C142">
        <v>740</v>
      </c>
      <c r="D142" t="s">
        <v>1337</v>
      </c>
      <c r="E142">
        <v>136101</v>
      </c>
      <c r="F142">
        <v>0</v>
      </c>
    </row>
    <row r="143" spans="1:6">
      <c r="A143" t="s">
        <v>1338</v>
      </c>
      <c r="B143">
        <v>115000</v>
      </c>
      <c r="C143">
        <v>531681</v>
      </c>
      <c r="D143" t="s">
        <v>1339</v>
      </c>
      <c r="E143">
        <v>136102</v>
      </c>
      <c r="F143">
        <v>0</v>
      </c>
    </row>
    <row r="144" spans="1:6">
      <c r="A144" t="s">
        <v>1340</v>
      </c>
      <c r="B144">
        <v>115001</v>
      </c>
      <c r="C144">
        <v>0</v>
      </c>
      <c r="D144" t="s">
        <v>1341</v>
      </c>
      <c r="E144">
        <v>136103</v>
      </c>
      <c r="F144">
        <v>0</v>
      </c>
    </row>
    <row r="145" spans="1:6">
      <c r="A145" t="s">
        <v>1342</v>
      </c>
      <c r="B145">
        <v>115002</v>
      </c>
      <c r="C145">
        <v>0</v>
      </c>
      <c r="D145" t="s">
        <v>1343</v>
      </c>
      <c r="E145">
        <v>136104</v>
      </c>
      <c r="F145">
        <v>0</v>
      </c>
    </row>
    <row r="146" spans="1:6">
      <c r="A146" t="s">
        <v>1344</v>
      </c>
      <c r="B146">
        <v>115003</v>
      </c>
      <c r="C146">
        <v>24567</v>
      </c>
      <c r="D146" t="s">
        <v>1345</v>
      </c>
      <c r="E146">
        <v>136105</v>
      </c>
      <c r="F146">
        <v>0</v>
      </c>
    </row>
    <row r="147" spans="1:6">
      <c r="A147" t="s">
        <v>1346</v>
      </c>
      <c r="B147">
        <v>115004</v>
      </c>
      <c r="C147">
        <v>0</v>
      </c>
      <c r="D147" t="s">
        <v>1347</v>
      </c>
      <c r="E147">
        <v>136106</v>
      </c>
      <c r="F147">
        <v>0</v>
      </c>
    </row>
    <row r="148" spans="1:6">
      <c r="A148" t="s">
        <v>1348</v>
      </c>
      <c r="B148">
        <v>115005</v>
      </c>
      <c r="C148">
        <v>0</v>
      </c>
      <c r="D148" t="s">
        <v>1349</v>
      </c>
      <c r="E148">
        <v>136107</v>
      </c>
      <c r="F148">
        <v>0</v>
      </c>
    </row>
    <row r="149" spans="1:6">
      <c r="A149" t="s">
        <v>1350</v>
      </c>
      <c r="B149">
        <v>115006</v>
      </c>
      <c r="C149">
        <v>0</v>
      </c>
      <c r="D149" t="s">
        <v>1351</v>
      </c>
      <c r="E149">
        <v>136108</v>
      </c>
      <c r="F149">
        <v>0</v>
      </c>
    </row>
    <row r="150" spans="1:6">
      <c r="A150" t="s">
        <v>1352</v>
      </c>
      <c r="B150">
        <v>115007</v>
      </c>
      <c r="C150">
        <v>507114</v>
      </c>
      <c r="D150" t="s">
        <v>1353</v>
      </c>
      <c r="E150">
        <v>136109</v>
      </c>
      <c r="F150">
        <v>0</v>
      </c>
    </row>
    <row r="151" spans="1:6">
      <c r="A151" t="s">
        <v>1354</v>
      </c>
      <c r="B151">
        <v>115008</v>
      </c>
      <c r="C151">
        <v>0</v>
      </c>
      <c r="D151" t="s">
        <v>1355</v>
      </c>
      <c r="E151">
        <v>136112</v>
      </c>
      <c r="F151">
        <v>0</v>
      </c>
    </row>
    <row r="152" spans="1:6">
      <c r="A152" t="s">
        <v>1356</v>
      </c>
      <c r="B152">
        <v>115100</v>
      </c>
      <c r="C152">
        <v>20000</v>
      </c>
      <c r="D152" t="s">
        <v>1357</v>
      </c>
      <c r="E152">
        <v>136113</v>
      </c>
      <c r="F152">
        <v>0</v>
      </c>
    </row>
    <row r="153" spans="1:6">
      <c r="A153" t="s">
        <v>1358</v>
      </c>
      <c r="B153">
        <v>115101</v>
      </c>
      <c r="C153">
        <v>20000</v>
      </c>
      <c r="D153" t="s">
        <v>1359</v>
      </c>
      <c r="E153">
        <v>136114</v>
      </c>
      <c r="F153">
        <v>0</v>
      </c>
    </row>
    <row r="154" spans="1:6">
      <c r="A154" t="s">
        <v>1360</v>
      </c>
      <c r="B154">
        <v>115200</v>
      </c>
      <c r="C154">
        <v>0</v>
      </c>
      <c r="D154" t="s">
        <v>1361</v>
      </c>
      <c r="E154">
        <v>136200</v>
      </c>
      <c r="F154">
        <v>34874673</v>
      </c>
    </row>
    <row r="155" spans="1:6">
      <c r="A155" t="s">
        <v>1362</v>
      </c>
      <c r="B155">
        <v>115300</v>
      </c>
      <c r="C155">
        <v>0</v>
      </c>
      <c r="D155" t="s">
        <v>1363</v>
      </c>
      <c r="E155">
        <v>136201</v>
      </c>
      <c r="F155">
        <v>0</v>
      </c>
    </row>
    <row r="156" spans="1:6">
      <c r="A156" t="s">
        <v>1364</v>
      </c>
      <c r="B156">
        <v>115400</v>
      </c>
      <c r="C156">
        <v>0</v>
      </c>
      <c r="D156" t="s">
        <v>1365</v>
      </c>
      <c r="E156">
        <v>136202</v>
      </c>
      <c r="F156">
        <v>25440254</v>
      </c>
    </row>
    <row r="157" spans="1:6">
      <c r="A157" t="s">
        <v>1366</v>
      </c>
      <c r="B157">
        <v>117000</v>
      </c>
      <c r="C157">
        <v>35263708</v>
      </c>
      <c r="D157" t="s">
        <v>1367</v>
      </c>
      <c r="E157">
        <v>136203</v>
      </c>
      <c r="F157">
        <v>0</v>
      </c>
    </row>
    <row r="158" spans="1:6">
      <c r="A158" t="s">
        <v>1368</v>
      </c>
      <c r="B158">
        <v>117100</v>
      </c>
      <c r="C158">
        <v>0</v>
      </c>
      <c r="D158" t="s">
        <v>1369</v>
      </c>
      <c r="E158">
        <v>136204</v>
      </c>
      <c r="F158">
        <v>0</v>
      </c>
    </row>
    <row r="159" spans="1:6">
      <c r="A159" t="s">
        <v>1370</v>
      </c>
      <c r="B159">
        <v>117200</v>
      </c>
      <c r="C159">
        <v>25547096</v>
      </c>
      <c r="D159" t="s">
        <v>1371</v>
      </c>
      <c r="E159">
        <v>136205</v>
      </c>
      <c r="F159">
        <v>0</v>
      </c>
    </row>
    <row r="160" spans="1:6">
      <c r="A160" t="s">
        <v>1372</v>
      </c>
      <c r="B160">
        <v>117300</v>
      </c>
      <c r="C160">
        <v>0</v>
      </c>
      <c r="D160" t="s">
        <v>1373</v>
      </c>
      <c r="E160">
        <v>136206</v>
      </c>
      <c r="F160">
        <v>0</v>
      </c>
    </row>
    <row r="161" spans="1:6">
      <c r="A161" t="s">
        <v>1374</v>
      </c>
      <c r="B161">
        <v>117400</v>
      </c>
      <c r="C161">
        <v>0</v>
      </c>
      <c r="D161" t="s">
        <v>1375</v>
      </c>
      <c r="E161">
        <v>136207</v>
      </c>
      <c r="F161">
        <v>0</v>
      </c>
    </row>
    <row r="162" spans="1:6">
      <c r="A162" t="s">
        <v>1376</v>
      </c>
      <c r="B162">
        <v>117500</v>
      </c>
      <c r="C162">
        <v>0</v>
      </c>
      <c r="D162" t="s">
        <v>1377</v>
      </c>
      <c r="E162">
        <v>136208</v>
      </c>
      <c r="F162">
        <v>4023175</v>
      </c>
    </row>
    <row r="163" spans="1:6">
      <c r="A163" t="s">
        <v>1378</v>
      </c>
      <c r="B163">
        <v>117600</v>
      </c>
      <c r="C163">
        <v>0</v>
      </c>
      <c r="D163" t="s">
        <v>1379</v>
      </c>
      <c r="E163">
        <v>136209</v>
      </c>
      <c r="F163">
        <v>0</v>
      </c>
    </row>
    <row r="164" spans="1:6">
      <c r="A164" t="s">
        <v>1380</v>
      </c>
      <c r="B164">
        <v>117700</v>
      </c>
      <c r="C164">
        <v>4183415</v>
      </c>
      <c r="D164" t="s">
        <v>1381</v>
      </c>
      <c r="E164">
        <v>136210</v>
      </c>
      <c r="F164">
        <v>0</v>
      </c>
    </row>
    <row r="165" spans="1:6">
      <c r="A165" t="s">
        <v>1382</v>
      </c>
      <c r="B165">
        <v>117800</v>
      </c>
      <c r="C165">
        <v>0</v>
      </c>
      <c r="D165" t="s">
        <v>1383</v>
      </c>
      <c r="E165">
        <v>136211</v>
      </c>
      <c r="F165">
        <v>0</v>
      </c>
    </row>
    <row r="166" spans="1:6">
      <c r="A166" t="s">
        <v>1384</v>
      </c>
      <c r="B166">
        <v>117900</v>
      </c>
      <c r="C166">
        <v>0</v>
      </c>
      <c r="D166" t="s">
        <v>1385</v>
      </c>
      <c r="E166">
        <v>136212</v>
      </c>
      <c r="F166">
        <v>0</v>
      </c>
    </row>
    <row r="167" spans="1:6">
      <c r="A167" t="s">
        <v>1386</v>
      </c>
      <c r="B167">
        <v>118000</v>
      </c>
      <c r="C167">
        <v>0</v>
      </c>
      <c r="D167" t="s">
        <v>1387</v>
      </c>
      <c r="E167">
        <v>136213</v>
      </c>
      <c r="F167">
        <v>0</v>
      </c>
    </row>
    <row r="168" spans="1:6">
      <c r="A168" t="s">
        <v>1388</v>
      </c>
      <c r="B168">
        <v>118100</v>
      </c>
      <c r="C168">
        <v>0</v>
      </c>
      <c r="D168" t="s">
        <v>1389</v>
      </c>
      <c r="E168">
        <v>136214</v>
      </c>
      <c r="F168">
        <v>2790440</v>
      </c>
    </row>
    <row r="169" spans="1:6">
      <c r="A169" t="s">
        <v>1390</v>
      </c>
      <c r="B169">
        <v>118200</v>
      </c>
      <c r="C169">
        <v>0</v>
      </c>
      <c r="D169" t="s">
        <v>1391</v>
      </c>
      <c r="E169">
        <v>136215</v>
      </c>
      <c r="F169">
        <v>1150911</v>
      </c>
    </row>
    <row r="170" spans="1:6">
      <c r="A170" t="s">
        <v>1392</v>
      </c>
      <c r="B170">
        <v>118300</v>
      </c>
      <c r="C170">
        <v>2804861</v>
      </c>
      <c r="D170" t="s">
        <v>1393</v>
      </c>
      <c r="E170">
        <v>136216</v>
      </c>
      <c r="F170">
        <v>0</v>
      </c>
    </row>
    <row r="171" spans="1:6">
      <c r="A171" t="s">
        <v>1394</v>
      </c>
      <c r="B171">
        <v>118400</v>
      </c>
      <c r="C171">
        <v>1258443</v>
      </c>
      <c r="D171" t="s">
        <v>1395</v>
      </c>
      <c r="E171">
        <v>136221</v>
      </c>
      <c r="F171">
        <v>1469893</v>
      </c>
    </row>
    <row r="172" spans="1:6">
      <c r="A172" t="s">
        <v>1396</v>
      </c>
      <c r="B172">
        <v>118500</v>
      </c>
      <c r="C172">
        <v>0</v>
      </c>
      <c r="D172" t="s">
        <v>1397</v>
      </c>
      <c r="E172">
        <v>136223</v>
      </c>
      <c r="F172">
        <v>1469893</v>
      </c>
    </row>
    <row r="173" spans="1:6">
      <c r="A173" t="s">
        <v>1398</v>
      </c>
      <c r="B173">
        <v>118600</v>
      </c>
      <c r="C173">
        <v>1469893</v>
      </c>
      <c r="D173" t="s">
        <v>1399</v>
      </c>
      <c r="E173">
        <v>136224</v>
      </c>
      <c r="F173">
        <v>0</v>
      </c>
    </row>
    <row r="174" spans="1:6">
      <c r="A174" t="s">
        <v>1400</v>
      </c>
      <c r="B174">
        <v>118700</v>
      </c>
      <c r="C174">
        <v>0</v>
      </c>
      <c r="D174" t="s">
        <v>1401</v>
      </c>
      <c r="E174">
        <v>136222</v>
      </c>
      <c r="F174">
        <v>0</v>
      </c>
    </row>
    <row r="175" spans="1:6">
      <c r="A175" t="s">
        <v>1402</v>
      </c>
      <c r="B175">
        <v>119000</v>
      </c>
      <c r="C175">
        <v>21999</v>
      </c>
      <c r="D175" t="s">
        <v>1403</v>
      </c>
      <c r="E175">
        <v>136231</v>
      </c>
      <c r="F175">
        <v>0</v>
      </c>
    </row>
    <row r="176" spans="1:6">
      <c r="A176" t="s">
        <v>1404</v>
      </c>
      <c r="B176">
        <v>119200</v>
      </c>
      <c r="C176">
        <v>0</v>
      </c>
      <c r="D176" t="s">
        <v>1405</v>
      </c>
      <c r="E176">
        <v>136500</v>
      </c>
      <c r="F176">
        <v>0</v>
      </c>
    </row>
    <row r="177" spans="1:6">
      <c r="A177" t="s">
        <v>1406</v>
      </c>
      <c r="B177">
        <v>119300</v>
      </c>
      <c r="C177">
        <v>21999</v>
      </c>
      <c r="D177" t="s">
        <v>1407</v>
      </c>
      <c r="E177">
        <v>136501</v>
      </c>
      <c r="F177">
        <v>0</v>
      </c>
    </row>
    <row r="178" spans="1:6">
      <c r="A178" t="s">
        <v>1408</v>
      </c>
      <c r="B178">
        <v>119301</v>
      </c>
      <c r="C178">
        <v>0</v>
      </c>
      <c r="D178" t="s">
        <v>1409</v>
      </c>
      <c r="E178">
        <v>136502</v>
      </c>
      <c r="F178">
        <v>0</v>
      </c>
    </row>
    <row r="179" spans="1:6">
      <c r="A179" t="s">
        <v>1410</v>
      </c>
      <c r="B179">
        <v>119302</v>
      </c>
      <c r="C179">
        <v>0</v>
      </c>
      <c r="D179" t="s">
        <v>1411</v>
      </c>
      <c r="E179">
        <v>136503</v>
      </c>
      <c r="F179">
        <v>0</v>
      </c>
    </row>
    <row r="180" spans="1:6">
      <c r="A180" t="s">
        <v>1412</v>
      </c>
      <c r="B180">
        <v>119303</v>
      </c>
      <c r="C180">
        <v>0</v>
      </c>
      <c r="D180" t="s">
        <v>1413</v>
      </c>
      <c r="E180">
        <v>136504</v>
      </c>
      <c r="F180">
        <v>0</v>
      </c>
    </row>
    <row r="181" spans="1:6">
      <c r="A181" t="s">
        <v>1414</v>
      </c>
      <c r="B181">
        <v>119304</v>
      </c>
      <c r="C181">
        <v>21999</v>
      </c>
      <c r="D181" t="s">
        <v>1415</v>
      </c>
      <c r="E181">
        <v>136511</v>
      </c>
      <c r="F181">
        <v>0</v>
      </c>
    </row>
    <row r="182" spans="1:6">
      <c r="A182" t="s">
        <v>1416</v>
      </c>
      <c r="B182">
        <v>119305</v>
      </c>
      <c r="C182">
        <v>0</v>
      </c>
      <c r="D182" t="s">
        <v>1417</v>
      </c>
      <c r="E182">
        <v>136600</v>
      </c>
      <c r="F182">
        <v>0</v>
      </c>
    </row>
    <row r="183" spans="1:6">
      <c r="A183" t="s">
        <v>1418</v>
      </c>
      <c r="B183">
        <v>119306</v>
      </c>
      <c r="C183">
        <v>0</v>
      </c>
      <c r="D183" t="s">
        <v>1419</v>
      </c>
      <c r="E183">
        <v>136601</v>
      </c>
      <c r="F183">
        <v>0</v>
      </c>
    </row>
    <row r="184" spans="1:6">
      <c r="A184" t="s">
        <v>1420</v>
      </c>
      <c r="B184">
        <v>119307</v>
      </c>
      <c r="C184">
        <v>0</v>
      </c>
      <c r="D184" t="s">
        <v>1421</v>
      </c>
      <c r="E184">
        <v>136611</v>
      </c>
      <c r="F184">
        <v>0</v>
      </c>
    </row>
    <row r="185" spans="1:6">
      <c r="A185" t="s">
        <v>1422</v>
      </c>
      <c r="B185">
        <v>119100</v>
      </c>
      <c r="C185">
        <v>0</v>
      </c>
      <c r="D185" t="s">
        <v>1423</v>
      </c>
      <c r="E185">
        <v>136700</v>
      </c>
      <c r="F185">
        <v>21999</v>
      </c>
    </row>
    <row r="186" spans="1:6">
      <c r="A186" t="s">
        <v>1424</v>
      </c>
      <c r="B186">
        <v>120000</v>
      </c>
      <c r="C186">
        <v>1248585</v>
      </c>
      <c r="D186" t="s">
        <v>1425</v>
      </c>
      <c r="E186">
        <v>136701</v>
      </c>
      <c r="F186">
        <v>0</v>
      </c>
    </row>
    <row r="187" spans="1:6">
      <c r="A187" t="s">
        <v>1426</v>
      </c>
      <c r="B187">
        <v>120100</v>
      </c>
      <c r="C187">
        <v>0</v>
      </c>
      <c r="D187" t="s">
        <v>1427</v>
      </c>
      <c r="E187">
        <v>136702</v>
      </c>
      <c r="F187">
        <v>0</v>
      </c>
    </row>
    <row r="188" spans="1:6">
      <c r="A188" t="s">
        <v>1428</v>
      </c>
      <c r="B188">
        <v>120200</v>
      </c>
      <c r="C188">
        <v>0</v>
      </c>
      <c r="D188" t="s">
        <v>1429</v>
      </c>
      <c r="E188">
        <v>136703</v>
      </c>
      <c r="F188">
        <v>0</v>
      </c>
    </row>
    <row r="189" spans="1:6">
      <c r="A189" t="s">
        <v>1430</v>
      </c>
      <c r="B189">
        <v>120201</v>
      </c>
      <c r="C189">
        <v>0</v>
      </c>
      <c r="D189" t="s">
        <v>1431</v>
      </c>
      <c r="E189">
        <v>136704</v>
      </c>
      <c r="F189">
        <v>21999</v>
      </c>
    </row>
    <row r="190" spans="1:6">
      <c r="A190" t="s">
        <v>1432</v>
      </c>
      <c r="B190">
        <v>120202</v>
      </c>
      <c r="C190">
        <v>0</v>
      </c>
      <c r="D190" t="s">
        <v>1433</v>
      </c>
      <c r="E190">
        <v>136705</v>
      </c>
      <c r="F190">
        <v>0</v>
      </c>
    </row>
    <row r="191" spans="1:6">
      <c r="A191" t="s">
        <v>1434</v>
      </c>
      <c r="B191">
        <v>120203</v>
      </c>
      <c r="C191">
        <v>0</v>
      </c>
      <c r="D191" t="s">
        <v>1435</v>
      </c>
      <c r="E191">
        <v>136706</v>
      </c>
      <c r="F191">
        <v>0</v>
      </c>
    </row>
    <row r="192" spans="1:6">
      <c r="A192" t="s">
        <v>1436</v>
      </c>
      <c r="B192">
        <v>120300</v>
      </c>
      <c r="C192">
        <v>0</v>
      </c>
      <c r="D192" t="s">
        <v>1437</v>
      </c>
      <c r="E192">
        <v>136707</v>
      </c>
      <c r="F192">
        <v>0</v>
      </c>
    </row>
    <row r="193" spans="1:6">
      <c r="A193" t="s">
        <v>1438</v>
      </c>
      <c r="B193">
        <v>120500</v>
      </c>
      <c r="C193">
        <v>0</v>
      </c>
      <c r="D193" t="s">
        <v>1439</v>
      </c>
      <c r="E193">
        <v>137000</v>
      </c>
      <c r="F193">
        <v>0</v>
      </c>
    </row>
    <row r="194" spans="1:6">
      <c r="A194" t="s">
        <v>1440</v>
      </c>
      <c r="B194">
        <v>121000</v>
      </c>
      <c r="C194">
        <v>1248537</v>
      </c>
      <c r="D194" t="s">
        <v>1441</v>
      </c>
      <c r="E194">
        <v>137100</v>
      </c>
      <c r="F194">
        <v>0</v>
      </c>
    </row>
    <row r="195" spans="1:6">
      <c r="A195" t="s">
        <v>1442</v>
      </c>
      <c r="B195">
        <v>121100</v>
      </c>
      <c r="C195">
        <v>523966</v>
      </c>
      <c r="D195" t="s">
        <v>1443</v>
      </c>
      <c r="E195">
        <v>137200</v>
      </c>
      <c r="F195">
        <v>0</v>
      </c>
    </row>
    <row r="196" spans="1:6">
      <c r="A196" t="s">
        <v>1444</v>
      </c>
      <c r="B196">
        <v>121200</v>
      </c>
      <c r="C196">
        <v>447732</v>
      </c>
      <c r="D196" t="s">
        <v>1445</v>
      </c>
      <c r="E196">
        <v>137201</v>
      </c>
      <c r="F196">
        <v>0</v>
      </c>
    </row>
    <row r="197" spans="1:6">
      <c r="A197" t="s">
        <v>1446</v>
      </c>
      <c r="B197">
        <v>121201</v>
      </c>
      <c r="C197">
        <v>349912</v>
      </c>
      <c r="D197" t="s">
        <v>1447</v>
      </c>
      <c r="E197">
        <v>137202</v>
      </c>
      <c r="F197">
        <v>0</v>
      </c>
    </row>
    <row r="198" spans="1:6">
      <c r="A198" t="s">
        <v>1448</v>
      </c>
      <c r="B198">
        <v>121202</v>
      </c>
      <c r="C198">
        <v>97820</v>
      </c>
      <c r="D198" t="s">
        <v>1449</v>
      </c>
      <c r="E198">
        <v>140000</v>
      </c>
      <c r="F198">
        <v>2983976</v>
      </c>
    </row>
    <row r="199" spans="1:6">
      <c r="A199" t="s">
        <v>1450</v>
      </c>
      <c r="B199">
        <v>121300</v>
      </c>
      <c r="C199">
        <v>0</v>
      </c>
      <c r="D199" t="s">
        <v>1451</v>
      </c>
      <c r="E199">
        <v>140100</v>
      </c>
      <c r="F199">
        <v>0</v>
      </c>
    </row>
    <row r="200" spans="1:6">
      <c r="A200" t="s">
        <v>1452</v>
      </c>
      <c r="B200">
        <v>121400</v>
      </c>
      <c r="C200">
        <v>276839</v>
      </c>
      <c r="D200" t="s">
        <v>1453</v>
      </c>
      <c r="E200">
        <v>140200</v>
      </c>
      <c r="F200">
        <v>1634</v>
      </c>
    </row>
    <row r="201" spans="1:6">
      <c r="A201" t="s">
        <v>1454</v>
      </c>
      <c r="B201">
        <v>121401</v>
      </c>
      <c r="C201">
        <v>12061</v>
      </c>
      <c r="D201" t="s">
        <v>1455</v>
      </c>
      <c r="E201">
        <v>140300</v>
      </c>
      <c r="F201">
        <v>0</v>
      </c>
    </row>
    <row r="202" spans="1:6">
      <c r="A202" t="s">
        <v>1456</v>
      </c>
      <c r="B202">
        <v>121402</v>
      </c>
      <c r="C202">
        <v>0</v>
      </c>
      <c r="D202" t="s">
        <v>1457</v>
      </c>
      <c r="E202">
        <v>140400</v>
      </c>
      <c r="F202">
        <v>2399849</v>
      </c>
    </row>
    <row r="203" spans="1:6">
      <c r="A203" t="s">
        <v>1458</v>
      </c>
      <c r="B203">
        <v>121403</v>
      </c>
      <c r="C203">
        <v>264778</v>
      </c>
      <c r="D203" t="s">
        <v>1459</v>
      </c>
      <c r="E203">
        <v>140401</v>
      </c>
      <c r="F203">
        <v>2399849</v>
      </c>
    </row>
    <row r="204" spans="1:6">
      <c r="A204" t="s">
        <v>1460</v>
      </c>
      <c r="B204">
        <v>121411</v>
      </c>
      <c r="C204">
        <v>0</v>
      </c>
      <c r="D204" t="s">
        <v>1461</v>
      </c>
      <c r="E204">
        <v>140402</v>
      </c>
      <c r="F204">
        <v>0</v>
      </c>
    </row>
    <row r="205" spans="1:6">
      <c r="A205" t="s">
        <v>1462</v>
      </c>
      <c r="B205">
        <v>121500</v>
      </c>
      <c r="C205">
        <v>0</v>
      </c>
      <c r="D205" t="s">
        <v>1463</v>
      </c>
      <c r="E205">
        <v>140411</v>
      </c>
      <c r="F205">
        <v>0</v>
      </c>
    </row>
    <row r="206" spans="1:6">
      <c r="A206" t="s">
        <v>1464</v>
      </c>
      <c r="B206">
        <v>121501</v>
      </c>
      <c r="C206">
        <v>0</v>
      </c>
      <c r="D206" t="s">
        <v>1465</v>
      </c>
      <c r="E206">
        <v>140500</v>
      </c>
      <c r="F206">
        <v>1741</v>
      </c>
    </row>
    <row r="207" spans="1:6">
      <c r="A207" t="s">
        <v>1466</v>
      </c>
      <c r="B207">
        <v>121502</v>
      </c>
      <c r="C207">
        <v>0</v>
      </c>
      <c r="D207" t="s">
        <v>1459</v>
      </c>
      <c r="E207">
        <v>140501</v>
      </c>
      <c r="F207">
        <v>1741</v>
      </c>
    </row>
    <row r="208" spans="1:6">
      <c r="A208" t="s">
        <v>1467</v>
      </c>
      <c r="B208">
        <v>121503</v>
      </c>
      <c r="C208">
        <v>0</v>
      </c>
      <c r="D208" t="s">
        <v>1468</v>
      </c>
      <c r="E208">
        <v>140502</v>
      </c>
      <c r="F208">
        <v>0</v>
      </c>
    </row>
    <row r="209" spans="1:6">
      <c r="A209" t="s">
        <v>1469</v>
      </c>
      <c r="B209">
        <v>121504</v>
      </c>
      <c r="C209">
        <v>0</v>
      </c>
      <c r="D209" t="s">
        <v>1470</v>
      </c>
      <c r="E209">
        <v>140511</v>
      </c>
      <c r="F209">
        <v>0</v>
      </c>
    </row>
    <row r="210" spans="1:6">
      <c r="A210" t="s">
        <v>1471</v>
      </c>
      <c r="B210">
        <v>122000</v>
      </c>
      <c r="C210">
        <v>48</v>
      </c>
      <c r="D210" t="s">
        <v>1472</v>
      </c>
      <c r="E210">
        <v>140600</v>
      </c>
      <c r="F210">
        <v>0</v>
      </c>
    </row>
    <row r="211" spans="1:6">
      <c r="A211" t="s">
        <v>1473</v>
      </c>
      <c r="B211">
        <v>122100</v>
      </c>
      <c r="C211">
        <v>0</v>
      </c>
      <c r="D211" t="s">
        <v>1474</v>
      </c>
      <c r="E211">
        <v>140700</v>
      </c>
      <c r="F211">
        <v>67326</v>
      </c>
    </row>
    <row r="212" spans="1:6">
      <c r="A212" t="s">
        <v>1475</v>
      </c>
      <c r="B212">
        <v>122101</v>
      </c>
      <c r="C212">
        <v>0</v>
      </c>
      <c r="D212" t="s">
        <v>1476</v>
      </c>
      <c r="E212">
        <v>140701</v>
      </c>
      <c r="F212">
        <v>67326</v>
      </c>
    </row>
    <row r="213" spans="1:6">
      <c r="A213" t="s">
        <v>1477</v>
      </c>
      <c r="B213">
        <v>122111</v>
      </c>
      <c r="C213">
        <v>0</v>
      </c>
      <c r="D213" t="s">
        <v>1478</v>
      </c>
      <c r="E213">
        <v>140702</v>
      </c>
      <c r="F213">
        <v>0</v>
      </c>
    </row>
    <row r="214" spans="1:6">
      <c r="A214" t="s">
        <v>1479</v>
      </c>
      <c r="B214">
        <v>122200</v>
      </c>
      <c r="C214">
        <v>0</v>
      </c>
      <c r="D214" t="s">
        <v>1480</v>
      </c>
      <c r="E214">
        <v>140703</v>
      </c>
      <c r="F214">
        <v>0</v>
      </c>
    </row>
    <row r="215" spans="1:6">
      <c r="A215" t="s">
        <v>1481</v>
      </c>
      <c r="B215">
        <v>122201</v>
      </c>
      <c r="C215">
        <v>0</v>
      </c>
      <c r="D215" t="s">
        <v>1482</v>
      </c>
      <c r="E215">
        <v>140704</v>
      </c>
      <c r="F215">
        <v>0</v>
      </c>
    </row>
    <row r="216" spans="1:6">
      <c r="A216" t="s">
        <v>1483</v>
      </c>
      <c r="B216">
        <v>122202</v>
      </c>
      <c r="C216">
        <v>0</v>
      </c>
      <c r="D216" t="s">
        <v>1484</v>
      </c>
      <c r="E216">
        <v>140705</v>
      </c>
      <c r="F216">
        <v>0</v>
      </c>
    </row>
    <row r="217" spans="1:6">
      <c r="A217" t="s">
        <v>1485</v>
      </c>
      <c r="B217">
        <v>122300</v>
      </c>
      <c r="C217">
        <v>0</v>
      </c>
      <c r="D217" t="s">
        <v>1486</v>
      </c>
      <c r="E217">
        <v>140706</v>
      </c>
      <c r="F217">
        <v>0</v>
      </c>
    </row>
    <row r="218" spans="1:6">
      <c r="A218" t="s">
        <v>1487</v>
      </c>
      <c r="B218">
        <v>122301</v>
      </c>
      <c r="C218">
        <v>0</v>
      </c>
      <c r="D218" t="s">
        <v>1488</v>
      </c>
      <c r="E218">
        <v>140707</v>
      </c>
      <c r="F218">
        <v>0</v>
      </c>
    </row>
    <row r="219" spans="1:6">
      <c r="A219" t="s">
        <v>1489</v>
      </c>
      <c r="B219">
        <v>122302</v>
      </c>
      <c r="C219">
        <v>0</v>
      </c>
      <c r="D219" t="s">
        <v>1490</v>
      </c>
      <c r="E219">
        <v>140708</v>
      </c>
      <c r="F219">
        <v>0</v>
      </c>
    </row>
    <row r="220" spans="1:6">
      <c r="A220" t="s">
        <v>1491</v>
      </c>
      <c r="B220">
        <v>122400</v>
      </c>
      <c r="C220">
        <v>0</v>
      </c>
      <c r="D220" t="s">
        <v>1492</v>
      </c>
      <c r="E220">
        <v>140721</v>
      </c>
      <c r="F220">
        <v>0</v>
      </c>
    </row>
    <row r="221" spans="1:6">
      <c r="A221" t="s">
        <v>1493</v>
      </c>
      <c r="B221">
        <v>122800</v>
      </c>
      <c r="C221">
        <v>48</v>
      </c>
      <c r="D221" t="s">
        <v>1494</v>
      </c>
      <c r="E221">
        <v>140800</v>
      </c>
      <c r="F221">
        <v>105314</v>
      </c>
    </row>
    <row r="222" spans="1:6">
      <c r="A222" t="s">
        <v>1495</v>
      </c>
      <c r="B222">
        <v>122801</v>
      </c>
      <c r="C222">
        <v>0</v>
      </c>
      <c r="D222" t="s">
        <v>1496</v>
      </c>
      <c r="E222">
        <v>140801</v>
      </c>
      <c r="F222">
        <v>0</v>
      </c>
    </row>
    <row r="223" spans="1:6">
      <c r="A223" t="s">
        <v>1497</v>
      </c>
      <c r="B223">
        <v>122802</v>
      </c>
      <c r="C223">
        <v>48</v>
      </c>
      <c r="D223" t="s">
        <v>1498</v>
      </c>
      <c r="E223">
        <v>140802</v>
      </c>
      <c r="F223">
        <v>2814</v>
      </c>
    </row>
    <row r="224" spans="1:6">
      <c r="A224" t="s">
        <v>1499</v>
      </c>
      <c r="B224">
        <v>122820</v>
      </c>
      <c r="C224">
        <v>0</v>
      </c>
      <c r="D224" t="s">
        <v>1500</v>
      </c>
      <c r="E224">
        <v>140803</v>
      </c>
      <c r="F224">
        <v>0</v>
      </c>
    </row>
    <row r="225" spans="1:6">
      <c r="A225" t="s">
        <v>1501</v>
      </c>
      <c r="B225">
        <v>123000</v>
      </c>
      <c r="C225">
        <v>0</v>
      </c>
      <c r="D225" t="s">
        <v>1502</v>
      </c>
      <c r="E225">
        <v>140804</v>
      </c>
      <c r="F225">
        <v>0</v>
      </c>
    </row>
    <row r="226" spans="1:6">
      <c r="A226" t="s">
        <v>1503</v>
      </c>
      <c r="B226">
        <v>123100</v>
      </c>
      <c r="C226">
        <v>0</v>
      </c>
      <c r="D226" t="s">
        <v>1504</v>
      </c>
      <c r="E226">
        <v>140805</v>
      </c>
      <c r="F226">
        <v>0</v>
      </c>
    </row>
    <row r="227" spans="1:6">
      <c r="A227" t="s">
        <v>1505</v>
      </c>
      <c r="B227">
        <v>123200</v>
      </c>
      <c r="C227">
        <v>0</v>
      </c>
      <c r="D227" t="s">
        <v>1506</v>
      </c>
      <c r="E227">
        <v>140806</v>
      </c>
      <c r="F227">
        <v>0</v>
      </c>
    </row>
    <row r="228" spans="1:6">
      <c r="A228" t="s">
        <v>1507</v>
      </c>
      <c r="B228">
        <v>124000</v>
      </c>
      <c r="C228">
        <v>2364311</v>
      </c>
      <c r="D228" t="s">
        <v>1508</v>
      </c>
      <c r="E228">
        <v>140807</v>
      </c>
      <c r="F228">
        <v>0</v>
      </c>
    </row>
    <row r="229" spans="1:6">
      <c r="A229" t="s">
        <v>1509</v>
      </c>
      <c r="B229">
        <v>124100</v>
      </c>
      <c r="C229">
        <v>0</v>
      </c>
      <c r="D229" t="s">
        <v>1510</v>
      </c>
      <c r="E229">
        <v>140808</v>
      </c>
      <c r="F229">
        <v>0</v>
      </c>
    </row>
    <row r="230" spans="1:6">
      <c r="A230" t="s">
        <v>1511</v>
      </c>
      <c r="B230">
        <v>124200</v>
      </c>
      <c r="C230">
        <v>0</v>
      </c>
      <c r="D230" t="s">
        <v>1512</v>
      </c>
      <c r="E230">
        <v>140809</v>
      </c>
      <c r="F230">
        <v>0</v>
      </c>
    </row>
    <row r="231" spans="1:6">
      <c r="A231" t="s">
        <v>1513</v>
      </c>
      <c r="B231">
        <v>124300</v>
      </c>
      <c r="C231">
        <v>0</v>
      </c>
      <c r="D231" t="s">
        <v>1514</v>
      </c>
      <c r="E231">
        <v>140810</v>
      </c>
      <c r="F231">
        <v>100000</v>
      </c>
    </row>
    <row r="232" spans="1:6">
      <c r="A232" t="s">
        <v>1515</v>
      </c>
      <c r="B232">
        <v>124400</v>
      </c>
      <c r="C232">
        <v>224249</v>
      </c>
      <c r="D232" t="s">
        <v>1516</v>
      </c>
      <c r="E232">
        <v>140811</v>
      </c>
      <c r="F232">
        <v>2500</v>
      </c>
    </row>
    <row r="233" spans="1:6">
      <c r="A233" t="s">
        <v>1517</v>
      </c>
      <c r="B233">
        <v>124401</v>
      </c>
      <c r="C233">
        <v>0</v>
      </c>
      <c r="D233" t="s">
        <v>1518</v>
      </c>
      <c r="E233">
        <v>140821</v>
      </c>
      <c r="F233">
        <v>0</v>
      </c>
    </row>
    <row r="234" spans="1:6">
      <c r="A234" t="s">
        <v>1519</v>
      </c>
      <c r="B234">
        <v>124402</v>
      </c>
      <c r="C234">
        <v>0</v>
      </c>
      <c r="D234" t="s">
        <v>1520</v>
      </c>
      <c r="E234">
        <v>140822</v>
      </c>
      <c r="F234">
        <v>0</v>
      </c>
    </row>
    <row r="235" spans="1:6">
      <c r="A235" t="s">
        <v>1521</v>
      </c>
      <c r="B235">
        <v>124403</v>
      </c>
      <c r="C235">
        <v>0</v>
      </c>
      <c r="D235" t="s">
        <v>1522</v>
      </c>
      <c r="E235">
        <v>140823</v>
      </c>
      <c r="F235">
        <v>0</v>
      </c>
    </row>
    <row r="236" spans="1:6">
      <c r="A236" t="s">
        <v>1523</v>
      </c>
      <c r="B236">
        <v>124404</v>
      </c>
      <c r="C236">
        <v>0</v>
      </c>
      <c r="D236" t="s">
        <v>1524</v>
      </c>
      <c r="E236">
        <v>140824</v>
      </c>
      <c r="F236">
        <v>0</v>
      </c>
    </row>
    <row r="237" spans="1:6">
      <c r="A237" t="s">
        <v>1525</v>
      </c>
      <c r="B237">
        <v>124405</v>
      </c>
      <c r="C237">
        <v>0</v>
      </c>
      <c r="D237" t="s">
        <v>1526</v>
      </c>
      <c r="E237">
        <v>140825</v>
      </c>
      <c r="F237">
        <v>0</v>
      </c>
    </row>
    <row r="238" spans="1:6">
      <c r="A238" t="s">
        <v>1527</v>
      </c>
      <c r="B238">
        <v>124406</v>
      </c>
      <c r="C238">
        <v>0</v>
      </c>
      <c r="D238" t="s">
        <v>1528</v>
      </c>
      <c r="E238">
        <v>140826</v>
      </c>
      <c r="F238">
        <v>0</v>
      </c>
    </row>
    <row r="239" spans="1:6">
      <c r="A239" t="s">
        <v>1529</v>
      </c>
      <c r="B239">
        <v>124411</v>
      </c>
      <c r="C239">
        <v>10576</v>
      </c>
      <c r="D239" t="s">
        <v>1530</v>
      </c>
      <c r="E239">
        <v>140827</v>
      </c>
      <c r="F239">
        <v>0</v>
      </c>
    </row>
    <row r="240" spans="1:6">
      <c r="A240" t="s">
        <v>1531</v>
      </c>
      <c r="B240">
        <v>124412</v>
      </c>
      <c r="C240">
        <v>1894</v>
      </c>
      <c r="D240" t="s">
        <v>1532</v>
      </c>
      <c r="E240">
        <v>140828</v>
      </c>
      <c r="F240">
        <v>0</v>
      </c>
    </row>
    <row r="241" spans="1:6">
      <c r="A241" t="s">
        <v>1533</v>
      </c>
      <c r="B241">
        <v>124413</v>
      </c>
      <c r="C241">
        <v>0</v>
      </c>
      <c r="D241" t="s">
        <v>1534</v>
      </c>
      <c r="E241">
        <v>140829</v>
      </c>
      <c r="F241">
        <v>0</v>
      </c>
    </row>
    <row r="242" spans="1:6">
      <c r="A242" t="s">
        <v>1535</v>
      </c>
      <c r="B242">
        <v>124414</v>
      </c>
      <c r="C242">
        <v>0</v>
      </c>
      <c r="D242" t="s">
        <v>1536</v>
      </c>
      <c r="E242">
        <v>140830</v>
      </c>
      <c r="F242">
        <v>0</v>
      </c>
    </row>
    <row r="243" spans="1:6">
      <c r="A243" t="s">
        <v>1537</v>
      </c>
      <c r="B243">
        <v>124416</v>
      </c>
      <c r="C243">
        <v>8682</v>
      </c>
      <c r="D243" t="s">
        <v>1538</v>
      </c>
      <c r="E243">
        <v>140831</v>
      </c>
      <c r="F243">
        <v>0</v>
      </c>
    </row>
    <row r="244" spans="1:6">
      <c r="A244" t="s">
        <v>1539</v>
      </c>
      <c r="B244">
        <v>124417</v>
      </c>
      <c r="C244">
        <v>0</v>
      </c>
      <c r="D244" t="s">
        <v>1540</v>
      </c>
      <c r="E244">
        <v>140832</v>
      </c>
      <c r="F244">
        <v>0</v>
      </c>
    </row>
    <row r="245" spans="1:6">
      <c r="A245" t="s">
        <v>1541</v>
      </c>
      <c r="B245">
        <v>124418</v>
      </c>
      <c r="C245">
        <v>0</v>
      </c>
      <c r="D245" t="s">
        <v>1542</v>
      </c>
      <c r="E245">
        <v>140833</v>
      </c>
      <c r="F245">
        <v>0</v>
      </c>
    </row>
    <row r="246" spans="1:6">
      <c r="A246" t="s">
        <v>1543</v>
      </c>
      <c r="B246">
        <v>124421</v>
      </c>
      <c r="C246">
        <v>213673</v>
      </c>
      <c r="D246" t="s">
        <v>1544</v>
      </c>
      <c r="E246">
        <v>140900</v>
      </c>
      <c r="F246">
        <v>26079</v>
      </c>
    </row>
    <row r="247" spans="1:6">
      <c r="A247" t="s">
        <v>1545</v>
      </c>
      <c r="B247">
        <v>124422</v>
      </c>
      <c r="C247">
        <v>11339</v>
      </c>
      <c r="D247" t="s">
        <v>1546</v>
      </c>
      <c r="E247">
        <v>140901</v>
      </c>
      <c r="F247">
        <v>2950</v>
      </c>
    </row>
    <row r="248" spans="1:6">
      <c r="A248" t="s">
        <v>1547</v>
      </c>
      <c r="B248">
        <v>124423</v>
      </c>
      <c r="C248">
        <v>2320</v>
      </c>
      <c r="D248" t="s">
        <v>1548</v>
      </c>
      <c r="E248">
        <v>140902</v>
      </c>
      <c r="F248">
        <v>19904</v>
      </c>
    </row>
    <row r="249" spans="1:6">
      <c r="A249" t="s">
        <v>1549</v>
      </c>
      <c r="B249">
        <v>124424</v>
      </c>
      <c r="C249">
        <v>0</v>
      </c>
      <c r="D249" t="s">
        <v>1550</v>
      </c>
      <c r="E249">
        <v>140921</v>
      </c>
      <c r="F249">
        <v>12973</v>
      </c>
    </row>
    <row r="250" spans="1:6">
      <c r="A250" t="s">
        <v>1551</v>
      </c>
      <c r="B250">
        <v>124425</v>
      </c>
      <c r="C250">
        <v>50624</v>
      </c>
      <c r="D250" t="s">
        <v>1552</v>
      </c>
      <c r="E250">
        <v>140922</v>
      </c>
      <c r="F250">
        <v>6931</v>
      </c>
    </row>
    <row r="251" spans="1:6">
      <c r="A251" t="s">
        <v>1553</v>
      </c>
      <c r="B251">
        <v>124426</v>
      </c>
      <c r="C251">
        <v>12099</v>
      </c>
      <c r="D251" t="s">
        <v>1554</v>
      </c>
      <c r="E251">
        <v>140923</v>
      </c>
      <c r="F251">
        <v>0</v>
      </c>
    </row>
    <row r="252" spans="1:6">
      <c r="A252" t="s">
        <v>1555</v>
      </c>
      <c r="B252">
        <v>124427</v>
      </c>
      <c r="C252">
        <v>13391</v>
      </c>
      <c r="D252" t="s">
        <v>1556</v>
      </c>
      <c r="E252">
        <v>140924</v>
      </c>
      <c r="F252">
        <v>0</v>
      </c>
    </row>
    <row r="253" spans="1:6">
      <c r="A253" t="s">
        <v>1557</v>
      </c>
      <c r="B253">
        <v>124428</v>
      </c>
      <c r="C253">
        <v>0</v>
      </c>
      <c r="D253" t="s">
        <v>1558</v>
      </c>
      <c r="E253">
        <v>140925</v>
      </c>
      <c r="F253">
        <v>0</v>
      </c>
    </row>
    <row r="254" spans="1:6">
      <c r="A254" t="s">
        <v>1559</v>
      </c>
      <c r="B254">
        <v>124429</v>
      </c>
      <c r="C254">
        <v>123901</v>
      </c>
      <c r="D254" t="s">
        <v>1560</v>
      </c>
      <c r="E254">
        <v>140926</v>
      </c>
      <c r="F254">
        <v>0</v>
      </c>
    </row>
    <row r="255" spans="1:6">
      <c r="A255" t="s">
        <v>1561</v>
      </c>
      <c r="B255">
        <v>124431</v>
      </c>
      <c r="C255">
        <v>0</v>
      </c>
      <c r="D255" t="s">
        <v>1562</v>
      </c>
      <c r="E255">
        <v>140927</v>
      </c>
      <c r="F255">
        <v>0</v>
      </c>
    </row>
    <row r="256" spans="1:6">
      <c r="A256" t="s">
        <v>1563</v>
      </c>
      <c r="B256">
        <v>124432</v>
      </c>
      <c r="C256">
        <v>0</v>
      </c>
      <c r="D256" t="s">
        <v>1564</v>
      </c>
      <c r="E256">
        <v>140928</v>
      </c>
      <c r="F256">
        <v>0</v>
      </c>
    </row>
    <row r="257" spans="1:6">
      <c r="A257" t="s">
        <v>1565</v>
      </c>
      <c r="B257">
        <v>124433</v>
      </c>
      <c r="C257">
        <v>0</v>
      </c>
      <c r="D257" t="s">
        <v>1566</v>
      </c>
      <c r="E257">
        <v>140903</v>
      </c>
      <c r="F257">
        <v>1790</v>
      </c>
    </row>
    <row r="258" spans="1:6">
      <c r="A258" t="s">
        <v>1567</v>
      </c>
      <c r="B258">
        <v>124441</v>
      </c>
      <c r="C258">
        <v>0</v>
      </c>
      <c r="D258" t="s">
        <v>1568</v>
      </c>
      <c r="E258">
        <v>140904</v>
      </c>
      <c r="F258">
        <v>1435</v>
      </c>
    </row>
    <row r="259" spans="1:6">
      <c r="A259" t="s">
        <v>1569</v>
      </c>
      <c r="B259">
        <v>124442</v>
      </c>
      <c r="C259">
        <v>0</v>
      </c>
      <c r="D259" t="s">
        <v>1570</v>
      </c>
      <c r="E259">
        <v>140905</v>
      </c>
      <c r="F259">
        <v>0</v>
      </c>
    </row>
    <row r="260" spans="1:6">
      <c r="A260" t="s">
        <v>1571</v>
      </c>
      <c r="B260">
        <v>124443</v>
      </c>
      <c r="C260">
        <v>0</v>
      </c>
      <c r="D260" t="s">
        <v>1572</v>
      </c>
      <c r="E260">
        <v>140906</v>
      </c>
      <c r="F260">
        <v>0</v>
      </c>
    </row>
    <row r="261" spans="1:6">
      <c r="A261" t="s">
        <v>1573</v>
      </c>
      <c r="B261">
        <v>124500</v>
      </c>
      <c r="C261">
        <v>0</v>
      </c>
      <c r="D261" t="s">
        <v>1574</v>
      </c>
      <c r="E261">
        <v>140907</v>
      </c>
      <c r="F261">
        <v>0</v>
      </c>
    </row>
    <row r="262" spans="1:6">
      <c r="A262" t="s">
        <v>1575</v>
      </c>
      <c r="B262">
        <v>124501</v>
      </c>
      <c r="C262">
        <v>0</v>
      </c>
      <c r="D262" t="s">
        <v>1576</v>
      </c>
      <c r="E262">
        <v>141000</v>
      </c>
      <c r="F262">
        <v>0</v>
      </c>
    </row>
    <row r="263" spans="1:6">
      <c r="A263" t="s">
        <v>1577</v>
      </c>
      <c r="B263">
        <v>124502</v>
      </c>
      <c r="C263">
        <v>0</v>
      </c>
      <c r="D263" t="s">
        <v>1578</v>
      </c>
      <c r="E263">
        <v>141100</v>
      </c>
      <c r="F263">
        <v>0</v>
      </c>
    </row>
    <row r="264" spans="1:6">
      <c r="A264" t="s">
        <v>1579</v>
      </c>
      <c r="B264">
        <v>124503</v>
      </c>
      <c r="C264">
        <v>0</v>
      </c>
      <c r="D264" t="s">
        <v>1580</v>
      </c>
      <c r="E264">
        <v>141101</v>
      </c>
      <c r="F264">
        <v>0</v>
      </c>
    </row>
    <row r="265" spans="1:6">
      <c r="A265" t="s">
        <v>1581</v>
      </c>
      <c r="B265">
        <v>124511</v>
      </c>
      <c r="C265">
        <v>0</v>
      </c>
      <c r="D265" t="s">
        <v>1582</v>
      </c>
      <c r="E265">
        <v>141109</v>
      </c>
      <c r="F265">
        <v>0</v>
      </c>
    </row>
    <row r="266" spans="1:6">
      <c r="A266" t="s">
        <v>1583</v>
      </c>
      <c r="B266">
        <v>124600</v>
      </c>
      <c r="C266">
        <v>1634</v>
      </c>
      <c r="D266" t="s">
        <v>1584</v>
      </c>
      <c r="E266">
        <v>141200</v>
      </c>
      <c r="F266">
        <v>14039</v>
      </c>
    </row>
    <row r="267" spans="1:6">
      <c r="A267" t="s">
        <v>1585</v>
      </c>
      <c r="B267">
        <v>124601</v>
      </c>
      <c r="C267">
        <v>0</v>
      </c>
      <c r="D267" t="s">
        <v>1586</v>
      </c>
      <c r="E267">
        <v>141201</v>
      </c>
      <c r="F267">
        <v>0</v>
      </c>
    </row>
    <row r="268" spans="1:6">
      <c r="A268" t="s">
        <v>1587</v>
      </c>
      <c r="B268">
        <v>124602</v>
      </c>
      <c r="C268">
        <v>0</v>
      </c>
      <c r="D268" t="s">
        <v>1588</v>
      </c>
      <c r="E268">
        <v>141202</v>
      </c>
      <c r="F268">
        <v>716</v>
      </c>
    </row>
    <row r="269" spans="1:6">
      <c r="A269" t="s">
        <v>1589</v>
      </c>
      <c r="B269">
        <v>124603</v>
      </c>
      <c r="C269">
        <v>0</v>
      </c>
      <c r="D269" t="s">
        <v>1590</v>
      </c>
      <c r="E269">
        <v>141219</v>
      </c>
      <c r="F269">
        <v>100</v>
      </c>
    </row>
    <row r="270" spans="1:6">
      <c r="A270" t="s">
        <v>1591</v>
      </c>
      <c r="B270">
        <v>124604</v>
      </c>
      <c r="C270">
        <v>0</v>
      </c>
      <c r="D270" t="s">
        <v>1592</v>
      </c>
      <c r="E270">
        <v>141220</v>
      </c>
      <c r="F270">
        <v>616</v>
      </c>
    </row>
    <row r="271" spans="1:6">
      <c r="A271" t="s">
        <v>1593</v>
      </c>
      <c r="B271">
        <v>124605</v>
      </c>
      <c r="C271">
        <v>0</v>
      </c>
      <c r="D271" t="s">
        <v>1594</v>
      </c>
      <c r="E271">
        <v>141203</v>
      </c>
      <c r="F271">
        <v>0</v>
      </c>
    </row>
    <row r="272" spans="1:6">
      <c r="A272" t="s">
        <v>1595</v>
      </c>
      <c r="B272">
        <v>124606</v>
      </c>
      <c r="C272">
        <v>0</v>
      </c>
      <c r="D272" t="s">
        <v>1596</v>
      </c>
      <c r="E272">
        <v>141204</v>
      </c>
      <c r="F272">
        <v>0</v>
      </c>
    </row>
    <row r="273" spans="1:6">
      <c r="A273" t="s">
        <v>1597</v>
      </c>
      <c r="B273">
        <v>124607</v>
      </c>
      <c r="C273">
        <v>0</v>
      </c>
      <c r="D273" t="s">
        <v>1598</v>
      </c>
      <c r="E273">
        <v>141205</v>
      </c>
      <c r="F273">
        <v>0</v>
      </c>
    </row>
    <row r="274" spans="1:6">
      <c r="A274" t="s">
        <v>1599</v>
      </c>
      <c r="B274">
        <v>124608</v>
      </c>
      <c r="C274">
        <v>0</v>
      </c>
      <c r="D274" t="s">
        <v>1600</v>
      </c>
      <c r="E274">
        <v>141206</v>
      </c>
      <c r="F274">
        <v>0</v>
      </c>
    </row>
    <row r="275" spans="1:6">
      <c r="A275" t="s">
        <v>1601</v>
      </c>
      <c r="B275">
        <v>124609</v>
      </c>
      <c r="C275">
        <v>0</v>
      </c>
      <c r="D275" t="s">
        <v>1602</v>
      </c>
      <c r="E275">
        <v>141207</v>
      </c>
      <c r="F275">
        <v>141</v>
      </c>
    </row>
    <row r="276" spans="1:6">
      <c r="A276" t="s">
        <v>1603</v>
      </c>
      <c r="B276">
        <v>124610</v>
      </c>
      <c r="C276">
        <v>0</v>
      </c>
      <c r="D276" t="s">
        <v>1604</v>
      </c>
      <c r="E276">
        <v>141208</v>
      </c>
      <c r="F276">
        <v>0</v>
      </c>
    </row>
    <row r="277" spans="1:6">
      <c r="A277" t="s">
        <v>1605</v>
      </c>
      <c r="B277">
        <v>124614</v>
      </c>
      <c r="C277">
        <v>0</v>
      </c>
      <c r="D277" t="s">
        <v>1606</v>
      </c>
      <c r="E277">
        <v>141209</v>
      </c>
      <c r="F277">
        <v>8656</v>
      </c>
    </row>
    <row r="278" spans="1:6">
      <c r="A278" t="s">
        <v>1607</v>
      </c>
      <c r="B278">
        <v>124615</v>
      </c>
      <c r="C278">
        <v>0</v>
      </c>
      <c r="D278" t="s">
        <v>1608</v>
      </c>
      <c r="E278">
        <v>141210</v>
      </c>
      <c r="F278">
        <v>0</v>
      </c>
    </row>
    <row r="279" spans="1:6">
      <c r="A279" t="s">
        <v>1609</v>
      </c>
      <c r="B279">
        <v>124611</v>
      </c>
      <c r="C279">
        <v>1634</v>
      </c>
      <c r="D279" t="s">
        <v>1610</v>
      </c>
      <c r="E279">
        <v>141211</v>
      </c>
      <c r="F279">
        <v>0</v>
      </c>
    </row>
    <row r="280" spans="1:6">
      <c r="A280" t="s">
        <v>1611</v>
      </c>
      <c r="B280">
        <v>124612</v>
      </c>
      <c r="C280">
        <v>0</v>
      </c>
      <c r="D280" t="s">
        <v>1612</v>
      </c>
      <c r="E280">
        <v>141212</v>
      </c>
      <c r="F280">
        <v>0</v>
      </c>
    </row>
    <row r="281" spans="1:6">
      <c r="A281" t="s">
        <v>1613</v>
      </c>
      <c r="B281">
        <v>124613</v>
      </c>
      <c r="C281">
        <v>0</v>
      </c>
      <c r="D281" t="s">
        <v>1614</v>
      </c>
      <c r="E281">
        <v>141213</v>
      </c>
      <c r="F281">
        <v>0</v>
      </c>
    </row>
    <row r="282" spans="1:6">
      <c r="A282" t="s">
        <v>1615</v>
      </c>
      <c r="B282">
        <v>124621</v>
      </c>
      <c r="C282">
        <v>0</v>
      </c>
      <c r="D282" t="s">
        <v>1616</v>
      </c>
      <c r="E282">
        <v>141214</v>
      </c>
      <c r="F282">
        <v>0</v>
      </c>
    </row>
    <row r="283" spans="1:6">
      <c r="A283" t="s">
        <v>1617</v>
      </c>
      <c r="B283">
        <v>124622</v>
      </c>
      <c r="C283">
        <v>0</v>
      </c>
      <c r="D283" t="s">
        <v>1618</v>
      </c>
      <c r="E283">
        <v>141215</v>
      </c>
      <c r="F283">
        <v>0</v>
      </c>
    </row>
    <row r="284" spans="1:6">
      <c r="A284" t="s">
        <v>1619</v>
      </c>
      <c r="B284">
        <v>124623</v>
      </c>
      <c r="C284">
        <v>0</v>
      </c>
      <c r="D284" t="s">
        <v>1620</v>
      </c>
      <c r="E284">
        <v>141216</v>
      </c>
      <c r="F284">
        <v>0</v>
      </c>
    </row>
    <row r="285" spans="1:6">
      <c r="A285" t="s">
        <v>1621</v>
      </c>
      <c r="B285">
        <v>124624</v>
      </c>
      <c r="C285">
        <v>0</v>
      </c>
      <c r="D285" t="s">
        <v>1622</v>
      </c>
      <c r="E285">
        <v>141217</v>
      </c>
      <c r="F285">
        <v>0</v>
      </c>
    </row>
    <row r="286" spans="1:6">
      <c r="A286" t="s">
        <v>1623</v>
      </c>
      <c r="B286">
        <v>124625</v>
      </c>
      <c r="C286">
        <v>0</v>
      </c>
      <c r="D286" t="s">
        <v>1624</v>
      </c>
      <c r="E286">
        <v>141218</v>
      </c>
      <c r="F286">
        <v>0</v>
      </c>
    </row>
    <row r="287" spans="1:6">
      <c r="A287" t="s">
        <v>1625</v>
      </c>
      <c r="B287">
        <v>124626</v>
      </c>
      <c r="C287">
        <v>0</v>
      </c>
      <c r="D287" t="s">
        <v>1626</v>
      </c>
      <c r="E287">
        <v>141221</v>
      </c>
      <c r="F287">
        <v>0</v>
      </c>
    </row>
    <row r="288" spans="1:6">
      <c r="A288" t="s">
        <v>1627</v>
      </c>
      <c r="B288">
        <v>124627</v>
      </c>
      <c r="C288">
        <v>0</v>
      </c>
      <c r="D288" t="s">
        <v>1628</v>
      </c>
      <c r="E288">
        <v>141222</v>
      </c>
      <c r="F288">
        <v>0</v>
      </c>
    </row>
    <row r="289" spans="1:6">
      <c r="A289" t="s">
        <v>1629</v>
      </c>
      <c r="B289">
        <v>124628</v>
      </c>
      <c r="C289">
        <v>0</v>
      </c>
      <c r="D289" t="s">
        <v>1630</v>
      </c>
      <c r="E289">
        <v>141230</v>
      </c>
      <c r="F289">
        <v>0</v>
      </c>
    </row>
    <row r="290" spans="1:6">
      <c r="A290" t="s">
        <v>1631</v>
      </c>
      <c r="B290">
        <v>124629</v>
      </c>
      <c r="C290">
        <v>0</v>
      </c>
      <c r="D290" t="s">
        <v>1632</v>
      </c>
      <c r="E290">
        <v>141231</v>
      </c>
      <c r="F290">
        <v>4526</v>
      </c>
    </row>
    <row r="291" spans="1:6">
      <c r="A291" t="s">
        <v>1633</v>
      </c>
      <c r="B291">
        <v>124630</v>
      </c>
      <c r="C291">
        <v>0</v>
      </c>
      <c r="D291" t="s">
        <v>1634</v>
      </c>
      <c r="E291">
        <v>141232</v>
      </c>
      <c r="F291">
        <v>0</v>
      </c>
    </row>
    <row r="292" spans="1:6">
      <c r="A292" t="s">
        <v>1635</v>
      </c>
      <c r="B292">
        <v>124631</v>
      </c>
      <c r="C292">
        <v>0</v>
      </c>
      <c r="D292" t="s">
        <v>1636</v>
      </c>
      <c r="E292">
        <v>141233</v>
      </c>
      <c r="F292">
        <v>0</v>
      </c>
    </row>
    <row r="293" spans="1:6">
      <c r="A293" t="s">
        <v>1637</v>
      </c>
      <c r="B293">
        <v>124632</v>
      </c>
      <c r="C293">
        <v>0</v>
      </c>
      <c r="D293" t="s">
        <v>1638</v>
      </c>
      <c r="E293">
        <v>141234</v>
      </c>
      <c r="F293">
        <v>0</v>
      </c>
    </row>
    <row r="294" spans="1:6">
      <c r="A294" t="s">
        <v>1639</v>
      </c>
      <c r="B294">
        <v>124633</v>
      </c>
      <c r="C294">
        <v>0</v>
      </c>
      <c r="D294" t="s">
        <v>1640</v>
      </c>
      <c r="E294">
        <v>141300</v>
      </c>
      <c r="F294">
        <v>327885</v>
      </c>
    </row>
    <row r="295" spans="1:6">
      <c r="A295" t="s">
        <v>1641</v>
      </c>
      <c r="B295">
        <v>124700</v>
      </c>
      <c r="C295">
        <v>0</v>
      </c>
      <c r="D295" t="s">
        <v>1642</v>
      </c>
      <c r="E295">
        <v>141301</v>
      </c>
      <c r="F295">
        <v>0</v>
      </c>
    </row>
    <row r="296" spans="1:6">
      <c r="A296" t="s">
        <v>1643</v>
      </c>
      <c r="B296">
        <v>124800</v>
      </c>
      <c r="C296">
        <v>1973441</v>
      </c>
      <c r="D296" t="s">
        <v>1644</v>
      </c>
      <c r="E296">
        <v>141302</v>
      </c>
      <c r="F296">
        <v>327885</v>
      </c>
    </row>
    <row r="297" spans="1:6">
      <c r="A297" t="s">
        <v>1459</v>
      </c>
      <c r="B297">
        <v>124801</v>
      </c>
      <c r="C297">
        <v>1939810</v>
      </c>
      <c r="D297" t="s">
        <v>1645</v>
      </c>
      <c r="E297">
        <v>141400</v>
      </c>
      <c r="F297">
        <v>21</v>
      </c>
    </row>
    <row r="298" spans="1:6">
      <c r="A298" t="s">
        <v>1646</v>
      </c>
      <c r="B298">
        <v>124802</v>
      </c>
      <c r="C298">
        <v>33632</v>
      </c>
      <c r="D298" t="s">
        <v>1647</v>
      </c>
      <c r="E298">
        <v>141500</v>
      </c>
      <c r="F298">
        <v>0</v>
      </c>
    </row>
    <row r="299" spans="1:6">
      <c r="A299" t="s">
        <v>1648</v>
      </c>
      <c r="B299">
        <v>124803</v>
      </c>
      <c r="C299">
        <v>0</v>
      </c>
      <c r="D299" t="s">
        <v>1649</v>
      </c>
      <c r="E299">
        <v>141501</v>
      </c>
      <c r="F299">
        <v>0</v>
      </c>
    </row>
    <row r="300" spans="1:6">
      <c r="A300" t="s">
        <v>1650</v>
      </c>
      <c r="B300">
        <v>124811</v>
      </c>
      <c r="C300">
        <v>0</v>
      </c>
      <c r="D300" t="s">
        <v>1651</v>
      </c>
      <c r="E300">
        <v>141600</v>
      </c>
      <c r="F300">
        <v>0</v>
      </c>
    </row>
    <row r="301" spans="1:6">
      <c r="A301" t="s">
        <v>1652</v>
      </c>
      <c r="B301">
        <v>124900</v>
      </c>
      <c r="C301">
        <v>0</v>
      </c>
      <c r="D301" t="s">
        <v>1653</v>
      </c>
      <c r="E301">
        <v>141601</v>
      </c>
      <c r="F301">
        <v>0</v>
      </c>
    </row>
    <row r="302" spans="1:6">
      <c r="A302" t="s">
        <v>1459</v>
      </c>
      <c r="B302">
        <v>124901</v>
      </c>
      <c r="C302">
        <v>0</v>
      </c>
      <c r="D302" t="s">
        <v>1654</v>
      </c>
      <c r="E302">
        <v>141611</v>
      </c>
      <c r="F302">
        <v>0</v>
      </c>
    </row>
    <row r="303" spans="1:6">
      <c r="A303" t="s">
        <v>1655</v>
      </c>
      <c r="B303">
        <v>124902</v>
      </c>
      <c r="C303">
        <v>0</v>
      </c>
      <c r="D303" t="s">
        <v>1656</v>
      </c>
      <c r="E303">
        <v>141612</v>
      </c>
      <c r="F303">
        <v>0</v>
      </c>
    </row>
    <row r="304" spans="1:6">
      <c r="A304" t="s">
        <v>1657</v>
      </c>
      <c r="B304">
        <v>124911</v>
      </c>
      <c r="C304">
        <v>0</v>
      </c>
      <c r="D304" t="s">
        <v>1658</v>
      </c>
      <c r="E304">
        <v>141602</v>
      </c>
      <c r="F304">
        <v>0</v>
      </c>
    </row>
    <row r="305" spans="1:6">
      <c r="A305" t="s">
        <v>1659</v>
      </c>
      <c r="B305">
        <v>125000</v>
      </c>
      <c r="C305">
        <v>3892</v>
      </c>
      <c r="D305" t="s">
        <v>1660</v>
      </c>
      <c r="E305">
        <v>141700</v>
      </c>
      <c r="F305">
        <v>39350</v>
      </c>
    </row>
    <row r="306" spans="1:6">
      <c r="A306" t="s">
        <v>1661</v>
      </c>
      <c r="B306">
        <v>125001</v>
      </c>
      <c r="C306">
        <v>3892</v>
      </c>
      <c r="D306" t="s">
        <v>1662</v>
      </c>
      <c r="E306">
        <v>141701</v>
      </c>
      <c r="F306">
        <v>421</v>
      </c>
    </row>
    <row r="307" spans="1:6">
      <c r="A307" t="s">
        <v>1663</v>
      </c>
      <c r="B307">
        <v>125002</v>
      </c>
      <c r="C307">
        <v>0</v>
      </c>
      <c r="D307" t="s">
        <v>1664</v>
      </c>
      <c r="E307">
        <v>141702</v>
      </c>
      <c r="F307">
        <v>5941</v>
      </c>
    </row>
    <row r="308" spans="1:6">
      <c r="A308" t="s">
        <v>1665</v>
      </c>
      <c r="B308">
        <v>125100</v>
      </c>
      <c r="C308">
        <v>359</v>
      </c>
      <c r="D308" t="s">
        <v>1666</v>
      </c>
      <c r="E308">
        <v>141703</v>
      </c>
      <c r="F308">
        <v>121</v>
      </c>
    </row>
    <row r="309" spans="1:6">
      <c r="A309" t="s">
        <v>1667</v>
      </c>
      <c r="B309">
        <v>125101</v>
      </c>
      <c r="C309">
        <v>359</v>
      </c>
      <c r="D309" t="s">
        <v>1668</v>
      </c>
      <c r="E309">
        <v>141704</v>
      </c>
      <c r="F309">
        <v>0</v>
      </c>
    </row>
    <row r="310" spans="1:6">
      <c r="A310" t="s">
        <v>1669</v>
      </c>
      <c r="B310">
        <v>125102</v>
      </c>
      <c r="C310">
        <v>0</v>
      </c>
      <c r="D310" t="s">
        <v>1670</v>
      </c>
      <c r="E310">
        <v>141711</v>
      </c>
      <c r="F310">
        <v>32570</v>
      </c>
    </row>
    <row r="311" spans="1:6">
      <c r="A311" t="s">
        <v>1671</v>
      </c>
      <c r="B311">
        <v>125111</v>
      </c>
      <c r="C311">
        <v>0</v>
      </c>
      <c r="D311" t="s">
        <v>1672</v>
      </c>
      <c r="E311">
        <v>141713</v>
      </c>
      <c r="F311">
        <v>20382</v>
      </c>
    </row>
    <row r="312" spans="1:6">
      <c r="A312" t="s">
        <v>1673</v>
      </c>
      <c r="B312">
        <v>125200</v>
      </c>
      <c r="C312">
        <v>149837</v>
      </c>
      <c r="D312" t="s">
        <v>1674</v>
      </c>
      <c r="E312">
        <v>141714</v>
      </c>
      <c r="F312">
        <v>12188</v>
      </c>
    </row>
    <row r="313" spans="1:6">
      <c r="A313" t="s">
        <v>1675</v>
      </c>
      <c r="B313">
        <v>125201</v>
      </c>
      <c r="C313">
        <v>149837</v>
      </c>
      <c r="D313" t="s">
        <v>1676</v>
      </c>
      <c r="E313">
        <v>141712</v>
      </c>
      <c r="F313">
        <v>50</v>
      </c>
    </row>
    <row r="314" spans="1:6">
      <c r="A314" t="s">
        <v>1677</v>
      </c>
      <c r="B314">
        <v>125202</v>
      </c>
      <c r="C314">
        <v>149837</v>
      </c>
      <c r="D314" t="s">
        <v>1678</v>
      </c>
      <c r="E314">
        <v>141715</v>
      </c>
      <c r="F314">
        <v>247</v>
      </c>
    </row>
    <row r="315" spans="1:6">
      <c r="A315" t="s">
        <v>1679</v>
      </c>
      <c r="B315">
        <v>125203</v>
      </c>
      <c r="C315">
        <v>0</v>
      </c>
      <c r="D315" t="s">
        <v>1680</v>
      </c>
      <c r="E315">
        <v>141789</v>
      </c>
      <c r="F315">
        <v>0</v>
      </c>
    </row>
    <row r="316" spans="1:6">
      <c r="A316" t="s">
        <v>1681</v>
      </c>
      <c r="B316">
        <v>125204</v>
      </c>
      <c r="C316">
        <v>0</v>
      </c>
      <c r="D316" t="s">
        <v>1682</v>
      </c>
      <c r="E316">
        <v>141800</v>
      </c>
      <c r="F316">
        <v>0</v>
      </c>
    </row>
    <row r="317" spans="1:6">
      <c r="A317" t="s">
        <v>1683</v>
      </c>
      <c r="B317">
        <v>125207</v>
      </c>
      <c r="C317">
        <v>0</v>
      </c>
      <c r="D317" t="s">
        <v>1684</v>
      </c>
      <c r="E317">
        <v>141900</v>
      </c>
      <c r="F317">
        <v>0</v>
      </c>
    </row>
    <row r="318" spans="1:6">
      <c r="A318" t="s">
        <v>1685</v>
      </c>
      <c r="B318">
        <v>125210</v>
      </c>
      <c r="C318">
        <v>0</v>
      </c>
      <c r="D318" t="s">
        <v>1686</v>
      </c>
      <c r="E318">
        <v>142100</v>
      </c>
      <c r="F318">
        <v>739</v>
      </c>
    </row>
    <row r="319" spans="1:6">
      <c r="A319" t="s">
        <v>1687</v>
      </c>
      <c r="B319">
        <v>125205</v>
      </c>
      <c r="C319">
        <v>0</v>
      </c>
      <c r="D319" t="s">
        <v>1688</v>
      </c>
      <c r="E319">
        <v>142101</v>
      </c>
      <c r="F319">
        <v>739</v>
      </c>
    </row>
    <row r="320" spans="1:6">
      <c r="A320" t="s">
        <v>1689</v>
      </c>
      <c r="B320">
        <v>125206</v>
      </c>
      <c r="C320">
        <v>0</v>
      </c>
      <c r="D320" t="s">
        <v>1690</v>
      </c>
      <c r="E320">
        <v>142102</v>
      </c>
      <c r="F320">
        <v>0</v>
      </c>
    </row>
    <row r="321" spans="1:6">
      <c r="A321" t="s">
        <v>1691</v>
      </c>
      <c r="B321">
        <v>125211</v>
      </c>
      <c r="C321">
        <v>0</v>
      </c>
      <c r="D321" t="s">
        <v>1692</v>
      </c>
      <c r="E321">
        <v>142103</v>
      </c>
      <c r="F321">
        <v>739</v>
      </c>
    </row>
    <row r="322" spans="1:6">
      <c r="A322" t="s">
        <v>1693</v>
      </c>
      <c r="B322">
        <v>125212</v>
      </c>
      <c r="C322">
        <v>0</v>
      </c>
      <c r="D322" t="s">
        <v>1694</v>
      </c>
      <c r="E322">
        <v>142104</v>
      </c>
      <c r="F322">
        <v>0</v>
      </c>
    </row>
    <row r="323" spans="1:6">
      <c r="A323" t="s">
        <v>1695</v>
      </c>
      <c r="B323">
        <v>125213</v>
      </c>
      <c r="C323">
        <v>0</v>
      </c>
      <c r="D323" t="s">
        <v>1696</v>
      </c>
      <c r="E323">
        <v>142105</v>
      </c>
      <c r="F323">
        <v>0</v>
      </c>
    </row>
    <row r="324" spans="1:6">
      <c r="A324" t="s">
        <v>1600</v>
      </c>
      <c r="B324">
        <v>125214</v>
      </c>
      <c r="C324">
        <v>0</v>
      </c>
      <c r="D324" t="s">
        <v>1697</v>
      </c>
      <c r="E324">
        <v>142121</v>
      </c>
      <c r="F324">
        <v>0</v>
      </c>
    </row>
    <row r="325" spans="1:6">
      <c r="A325" t="s">
        <v>1698</v>
      </c>
      <c r="B325">
        <v>125215</v>
      </c>
      <c r="C325">
        <v>0</v>
      </c>
      <c r="D325" t="s">
        <v>1699</v>
      </c>
      <c r="E325">
        <v>142122</v>
      </c>
      <c r="F325">
        <v>0</v>
      </c>
    </row>
    <row r="326" spans="1:6">
      <c r="A326" t="s">
        <v>1700</v>
      </c>
      <c r="B326">
        <v>125216</v>
      </c>
      <c r="C326">
        <v>0</v>
      </c>
      <c r="D326" t="s">
        <v>1701</v>
      </c>
      <c r="E326">
        <v>142123</v>
      </c>
      <c r="F326">
        <v>0</v>
      </c>
    </row>
    <row r="327" spans="1:6">
      <c r="A327" t="s">
        <v>1702</v>
      </c>
      <c r="B327">
        <v>125217</v>
      </c>
      <c r="C327">
        <v>0</v>
      </c>
      <c r="D327" t="s">
        <v>1703</v>
      </c>
      <c r="E327">
        <v>142124</v>
      </c>
      <c r="F327">
        <v>0</v>
      </c>
    </row>
    <row r="328" spans="1:6">
      <c r="A328" t="s">
        <v>1704</v>
      </c>
      <c r="B328">
        <v>125218</v>
      </c>
      <c r="C328">
        <v>0</v>
      </c>
      <c r="D328" t="s">
        <v>1705</v>
      </c>
      <c r="E328">
        <v>142131</v>
      </c>
      <c r="F328">
        <v>0</v>
      </c>
    </row>
    <row r="329" spans="1:6">
      <c r="A329" t="s">
        <v>1706</v>
      </c>
      <c r="B329">
        <v>125219</v>
      </c>
      <c r="C329">
        <v>0</v>
      </c>
      <c r="D329" t="s">
        <v>1707</v>
      </c>
      <c r="E329">
        <v>142132</v>
      </c>
      <c r="F329">
        <v>0</v>
      </c>
    </row>
    <row r="330" spans="1:6">
      <c r="A330" t="s">
        <v>1708</v>
      </c>
      <c r="B330">
        <v>125220</v>
      </c>
      <c r="C330">
        <v>0</v>
      </c>
      <c r="D330" t="s">
        <v>1709</v>
      </c>
      <c r="E330">
        <v>142133</v>
      </c>
      <c r="F330">
        <v>0</v>
      </c>
    </row>
    <row r="331" spans="1:6">
      <c r="A331" t="s">
        <v>1710</v>
      </c>
      <c r="B331">
        <v>125221</v>
      </c>
      <c r="C331">
        <v>0</v>
      </c>
      <c r="D331" t="s">
        <v>1711</v>
      </c>
      <c r="E331">
        <v>142134</v>
      </c>
      <c r="F331">
        <v>0</v>
      </c>
    </row>
    <row r="332" spans="1:6">
      <c r="A332" t="s">
        <v>1712</v>
      </c>
      <c r="B332">
        <v>125231</v>
      </c>
      <c r="C332">
        <v>0</v>
      </c>
      <c r="D332" t="s">
        <v>1713</v>
      </c>
      <c r="E332">
        <v>142135</v>
      </c>
      <c r="F332">
        <v>0</v>
      </c>
    </row>
    <row r="333" spans="1:6">
      <c r="A333" t="s">
        <v>1714</v>
      </c>
      <c r="B333">
        <v>125300</v>
      </c>
      <c r="C333">
        <v>0</v>
      </c>
      <c r="D333" t="s">
        <v>1715</v>
      </c>
      <c r="E333">
        <v>142136</v>
      </c>
      <c r="F333">
        <v>0</v>
      </c>
    </row>
    <row r="334" spans="1:6">
      <c r="A334" t="s">
        <v>1716</v>
      </c>
      <c r="B334">
        <v>125400</v>
      </c>
      <c r="C334">
        <v>0</v>
      </c>
      <c r="D334" t="s">
        <v>1717</v>
      </c>
      <c r="E334">
        <v>142137</v>
      </c>
      <c r="F334">
        <v>0</v>
      </c>
    </row>
    <row r="335" spans="1:6">
      <c r="A335" t="s">
        <v>1718</v>
      </c>
      <c r="B335">
        <v>125401</v>
      </c>
      <c r="C335">
        <v>0</v>
      </c>
      <c r="D335" t="s">
        <v>1719</v>
      </c>
      <c r="E335">
        <v>142138</v>
      </c>
      <c r="F335">
        <v>0</v>
      </c>
    </row>
    <row r="336" spans="1:6">
      <c r="A336" t="s">
        <v>1720</v>
      </c>
      <c r="B336">
        <v>125500</v>
      </c>
      <c r="C336">
        <v>0</v>
      </c>
      <c r="D336" t="s">
        <v>1721</v>
      </c>
      <c r="E336">
        <v>142151</v>
      </c>
      <c r="F336">
        <v>0</v>
      </c>
    </row>
    <row r="337" spans="1:6">
      <c r="A337" t="s">
        <v>1722</v>
      </c>
      <c r="B337">
        <v>125600</v>
      </c>
      <c r="C337">
        <v>0</v>
      </c>
      <c r="D337" t="s">
        <v>1723</v>
      </c>
      <c r="E337">
        <v>142161</v>
      </c>
      <c r="F337">
        <v>0</v>
      </c>
    </row>
    <row r="338" spans="1:6">
      <c r="A338" t="s">
        <v>1724</v>
      </c>
      <c r="B338">
        <v>125700</v>
      </c>
      <c r="C338">
        <v>10900</v>
      </c>
      <c r="D338" t="s">
        <v>1725</v>
      </c>
      <c r="E338">
        <v>142162</v>
      </c>
      <c r="F338">
        <v>0</v>
      </c>
    </row>
    <row r="339" spans="1:6">
      <c r="A339" t="s">
        <v>1726</v>
      </c>
      <c r="B339">
        <v>125701</v>
      </c>
      <c r="C339">
        <v>10900</v>
      </c>
      <c r="D339" t="s">
        <v>1727</v>
      </c>
      <c r="E339">
        <v>142163</v>
      </c>
      <c r="F339">
        <v>0</v>
      </c>
    </row>
    <row r="340" spans="1:6">
      <c r="A340" t="s">
        <v>1728</v>
      </c>
      <c r="B340">
        <v>125702</v>
      </c>
      <c r="C340">
        <v>0</v>
      </c>
      <c r="D340" t="s">
        <v>1729</v>
      </c>
      <c r="E340">
        <v>142164</v>
      </c>
      <c r="F340">
        <v>0</v>
      </c>
    </row>
    <row r="341" spans="1:6">
      <c r="A341" t="s">
        <v>1730</v>
      </c>
      <c r="B341">
        <v>125800</v>
      </c>
      <c r="C341">
        <v>0</v>
      </c>
      <c r="D341" t="s">
        <v>1731</v>
      </c>
      <c r="E341">
        <v>142165</v>
      </c>
      <c r="F341">
        <v>0</v>
      </c>
    </row>
    <row r="342" spans="1:6">
      <c r="A342" t="s">
        <v>1732</v>
      </c>
      <c r="B342">
        <v>125801</v>
      </c>
      <c r="C342">
        <v>0</v>
      </c>
      <c r="D342" t="s">
        <v>1733</v>
      </c>
      <c r="E342">
        <v>142200</v>
      </c>
      <c r="F342">
        <v>0</v>
      </c>
    </row>
    <row r="343" spans="1:6">
      <c r="A343" t="s">
        <v>1734</v>
      </c>
      <c r="B343">
        <v>125802</v>
      </c>
      <c r="C343">
        <v>0</v>
      </c>
      <c r="D343" t="s">
        <v>1735</v>
      </c>
      <c r="E343">
        <v>142201</v>
      </c>
      <c r="F343">
        <v>0</v>
      </c>
    </row>
    <row r="344" spans="1:6">
      <c r="A344" t="s">
        <v>1736</v>
      </c>
      <c r="B344">
        <v>126000</v>
      </c>
      <c r="C344">
        <v>233779</v>
      </c>
      <c r="D344" t="s">
        <v>1737</v>
      </c>
      <c r="E344">
        <v>142202</v>
      </c>
      <c r="F344">
        <v>0</v>
      </c>
    </row>
    <row r="345" spans="1:6">
      <c r="A345" t="s">
        <v>1738</v>
      </c>
      <c r="B345">
        <v>126100</v>
      </c>
      <c r="C345">
        <v>0</v>
      </c>
      <c r="D345" t="s">
        <v>1739</v>
      </c>
      <c r="E345">
        <v>146000</v>
      </c>
      <c r="F345">
        <v>5814153</v>
      </c>
    </row>
    <row r="346" spans="1:6">
      <c r="A346" t="s">
        <v>1740</v>
      </c>
      <c r="B346">
        <v>126200</v>
      </c>
      <c r="C346">
        <v>233779</v>
      </c>
      <c r="D346" t="s">
        <v>1741</v>
      </c>
      <c r="E346">
        <v>146100</v>
      </c>
      <c r="F346">
        <v>5293251</v>
      </c>
    </row>
    <row r="347" spans="1:6">
      <c r="A347" t="s">
        <v>1742</v>
      </c>
      <c r="B347">
        <v>126201</v>
      </c>
      <c r="C347">
        <v>0</v>
      </c>
      <c r="D347" t="s">
        <v>1743</v>
      </c>
      <c r="E347">
        <v>146101</v>
      </c>
      <c r="F347">
        <v>4748419</v>
      </c>
    </row>
    <row r="348" spans="1:6">
      <c r="A348" t="s">
        <v>1744</v>
      </c>
      <c r="B348">
        <v>126202</v>
      </c>
      <c r="C348">
        <v>0</v>
      </c>
      <c r="D348" t="s">
        <v>1745</v>
      </c>
      <c r="E348">
        <v>146102</v>
      </c>
      <c r="F348">
        <v>403867</v>
      </c>
    </row>
    <row r="349" spans="1:6">
      <c r="A349" t="s">
        <v>1746</v>
      </c>
      <c r="B349">
        <v>126203</v>
      </c>
      <c r="C349">
        <v>233779</v>
      </c>
      <c r="D349" t="s">
        <v>1747</v>
      </c>
      <c r="E349">
        <v>146103</v>
      </c>
      <c r="F349">
        <v>75764</v>
      </c>
    </row>
    <row r="350" spans="1:6">
      <c r="A350" t="s">
        <v>1748</v>
      </c>
      <c r="B350">
        <v>126300</v>
      </c>
      <c r="C350">
        <v>0</v>
      </c>
      <c r="D350" t="s">
        <v>1749</v>
      </c>
      <c r="E350">
        <v>146104</v>
      </c>
      <c r="F350">
        <v>0</v>
      </c>
    </row>
    <row r="351" spans="1:6">
      <c r="A351" t="s">
        <v>1750</v>
      </c>
      <c r="B351">
        <v>126301</v>
      </c>
      <c r="C351">
        <v>0</v>
      </c>
      <c r="D351" t="s">
        <v>1751</v>
      </c>
      <c r="E351">
        <v>146105</v>
      </c>
      <c r="F351">
        <v>0</v>
      </c>
    </row>
    <row r="352" spans="1:6">
      <c r="A352" t="s">
        <v>1752</v>
      </c>
      <c r="B352">
        <v>126311</v>
      </c>
      <c r="C352">
        <v>0</v>
      </c>
      <c r="D352" t="s">
        <v>1753</v>
      </c>
      <c r="E352">
        <v>146106</v>
      </c>
      <c r="F352">
        <v>7800</v>
      </c>
    </row>
    <row r="353" spans="1:6">
      <c r="A353" t="s">
        <v>1754</v>
      </c>
      <c r="B353">
        <v>126900</v>
      </c>
      <c r="C353">
        <v>0</v>
      </c>
      <c r="D353" t="s">
        <v>1755</v>
      </c>
      <c r="E353">
        <v>146111</v>
      </c>
      <c r="F353">
        <v>57400</v>
      </c>
    </row>
    <row r="354" spans="1:6">
      <c r="A354" t="s">
        <v>1756</v>
      </c>
      <c r="B354">
        <v>127000</v>
      </c>
      <c r="C354">
        <v>0</v>
      </c>
      <c r="D354" t="s">
        <v>1757</v>
      </c>
      <c r="E354">
        <v>146200</v>
      </c>
      <c r="F354">
        <v>505363</v>
      </c>
    </row>
    <row r="355" spans="1:6">
      <c r="A355" t="s">
        <v>1758</v>
      </c>
      <c r="B355">
        <v>127100</v>
      </c>
      <c r="C355">
        <v>0</v>
      </c>
      <c r="D355" t="s">
        <v>1759</v>
      </c>
      <c r="E355">
        <v>146201</v>
      </c>
      <c r="F355">
        <v>316104</v>
      </c>
    </row>
    <row r="356" spans="1:6">
      <c r="A356" t="s">
        <v>1760</v>
      </c>
      <c r="B356">
        <v>127200</v>
      </c>
      <c r="C356">
        <v>0</v>
      </c>
      <c r="D356" t="s">
        <v>1761</v>
      </c>
      <c r="E356">
        <v>146202</v>
      </c>
      <c r="F356">
        <v>0</v>
      </c>
    </row>
    <row r="357" spans="1:6">
      <c r="A357" t="s">
        <v>1762</v>
      </c>
      <c r="B357">
        <v>127201</v>
      </c>
      <c r="C357">
        <v>0</v>
      </c>
      <c r="D357" t="s">
        <v>1763</v>
      </c>
      <c r="E357">
        <v>146203</v>
      </c>
      <c r="F357">
        <v>189259</v>
      </c>
    </row>
    <row r="358" spans="1:6">
      <c r="A358" t="s">
        <v>1764</v>
      </c>
      <c r="B358">
        <v>127202</v>
      </c>
      <c r="C358">
        <v>0</v>
      </c>
      <c r="D358" t="s">
        <v>1765</v>
      </c>
      <c r="E358">
        <v>146204</v>
      </c>
      <c r="F358">
        <v>5565</v>
      </c>
    </row>
    <row r="359" spans="1:6">
      <c r="A359" t="s">
        <v>1766</v>
      </c>
      <c r="B359">
        <v>127203</v>
      </c>
      <c r="C359">
        <v>0</v>
      </c>
      <c r="D359" t="s">
        <v>1767</v>
      </c>
      <c r="E359">
        <v>146205</v>
      </c>
      <c r="F359">
        <v>0</v>
      </c>
    </row>
    <row r="360" spans="1:6">
      <c r="A360" t="s">
        <v>1768</v>
      </c>
      <c r="B360">
        <v>127204</v>
      </c>
      <c r="C360">
        <v>0</v>
      </c>
      <c r="D360" t="s">
        <v>1769</v>
      </c>
      <c r="E360">
        <v>146206</v>
      </c>
      <c r="F360">
        <v>183694</v>
      </c>
    </row>
    <row r="361" spans="1:6">
      <c r="A361" t="s">
        <v>1770</v>
      </c>
      <c r="B361">
        <v>127231</v>
      </c>
      <c r="C361">
        <v>0</v>
      </c>
      <c r="D361" t="s">
        <v>1771</v>
      </c>
      <c r="E361">
        <v>146210</v>
      </c>
      <c r="F361">
        <v>0</v>
      </c>
    </row>
    <row r="362" spans="1:6">
      <c r="A362" t="s">
        <v>1772</v>
      </c>
      <c r="B362">
        <v>127300</v>
      </c>
      <c r="C362">
        <v>0</v>
      </c>
      <c r="D362" t="s">
        <v>1748</v>
      </c>
      <c r="E362">
        <v>146300</v>
      </c>
      <c r="F362">
        <v>0</v>
      </c>
    </row>
    <row r="363" spans="1:6">
      <c r="A363" t="s">
        <v>1773</v>
      </c>
      <c r="B363">
        <v>127301</v>
      </c>
      <c r="C363">
        <v>0</v>
      </c>
      <c r="D363" t="s">
        <v>1774</v>
      </c>
      <c r="E363">
        <v>146301</v>
      </c>
      <c r="F363">
        <v>0</v>
      </c>
    </row>
    <row r="364" spans="1:6">
      <c r="A364" t="s">
        <v>1775</v>
      </c>
      <c r="B364">
        <v>127302</v>
      </c>
      <c r="C364">
        <v>0</v>
      </c>
      <c r="D364" t="s">
        <v>1776</v>
      </c>
      <c r="E364">
        <v>146302</v>
      </c>
      <c r="F364">
        <v>0</v>
      </c>
    </row>
    <row r="365" spans="1:6">
      <c r="A365" t="s">
        <v>1777</v>
      </c>
      <c r="B365">
        <v>127400</v>
      </c>
      <c r="C365">
        <v>0</v>
      </c>
      <c r="D365" t="s">
        <v>1752</v>
      </c>
      <c r="E365">
        <v>146311</v>
      </c>
      <c r="F365">
        <v>0</v>
      </c>
    </row>
    <row r="366" spans="1:6">
      <c r="A366" t="s">
        <v>1778</v>
      </c>
      <c r="B366">
        <v>127500</v>
      </c>
      <c r="C366">
        <v>0</v>
      </c>
      <c r="D366" t="s">
        <v>1779</v>
      </c>
      <c r="E366">
        <v>146400</v>
      </c>
      <c r="F366">
        <v>15540</v>
      </c>
    </row>
    <row r="367" spans="1:6">
      <c r="A367" t="s">
        <v>1780</v>
      </c>
      <c r="B367">
        <v>127501</v>
      </c>
      <c r="C367">
        <v>0</v>
      </c>
      <c r="D367" t="s">
        <v>1781</v>
      </c>
      <c r="E367">
        <v>146401</v>
      </c>
      <c r="F367">
        <v>0</v>
      </c>
    </row>
    <row r="368" spans="1:6">
      <c r="A368" t="s">
        <v>1782</v>
      </c>
      <c r="B368">
        <v>127502</v>
      </c>
      <c r="C368">
        <v>0</v>
      </c>
      <c r="D368" t="s">
        <v>1783</v>
      </c>
      <c r="E368">
        <v>146402</v>
      </c>
      <c r="F368">
        <v>0</v>
      </c>
    </row>
    <row r="369" spans="1:6">
      <c r="A369" t="s">
        <v>1784</v>
      </c>
      <c r="B369">
        <v>127503</v>
      </c>
      <c r="C369">
        <v>0</v>
      </c>
      <c r="D369" t="s">
        <v>1785</v>
      </c>
      <c r="E369">
        <v>146403</v>
      </c>
      <c r="F369">
        <v>0</v>
      </c>
    </row>
    <row r="370" spans="1:6">
      <c r="A370" t="s">
        <v>1786</v>
      </c>
      <c r="B370">
        <v>127900</v>
      </c>
      <c r="C370">
        <v>0</v>
      </c>
      <c r="D370" t="s">
        <v>1787</v>
      </c>
      <c r="E370">
        <v>146404</v>
      </c>
      <c r="F370">
        <v>0</v>
      </c>
    </row>
    <row r="371" spans="1:6">
      <c r="A371" t="s">
        <v>1788</v>
      </c>
      <c r="B371">
        <v>127700</v>
      </c>
      <c r="C371">
        <v>3844914</v>
      </c>
      <c r="D371" t="s">
        <v>1789</v>
      </c>
      <c r="E371">
        <v>146410</v>
      </c>
      <c r="F371">
        <v>0</v>
      </c>
    </row>
    <row r="372" spans="1:6">
      <c r="A372" t="s">
        <v>1790</v>
      </c>
      <c r="B372">
        <v>127800</v>
      </c>
      <c r="C372">
        <v>3844914</v>
      </c>
      <c r="D372" t="s">
        <v>1791</v>
      </c>
      <c r="E372">
        <v>146411</v>
      </c>
      <c r="F372">
        <v>460</v>
      </c>
    </row>
    <row r="373" spans="1:6">
      <c r="A373" t="s">
        <v>1792</v>
      </c>
      <c r="B373">
        <v>127801</v>
      </c>
      <c r="C373">
        <v>12629317</v>
      </c>
      <c r="D373" t="s">
        <v>1793</v>
      </c>
      <c r="E373">
        <v>146412</v>
      </c>
      <c r="F373">
        <v>0</v>
      </c>
    </row>
    <row r="374" spans="1:6">
      <c r="A374" t="s">
        <v>1794</v>
      </c>
      <c r="B374">
        <v>127831</v>
      </c>
      <c r="C374">
        <v>0</v>
      </c>
      <c r="D374" t="s">
        <v>1795</v>
      </c>
      <c r="E374">
        <v>146413</v>
      </c>
      <c r="F374">
        <v>0</v>
      </c>
    </row>
    <row r="375" spans="1:6">
      <c r="A375" t="s">
        <v>1796</v>
      </c>
      <c r="B375">
        <v>128100</v>
      </c>
      <c r="C375">
        <v>0</v>
      </c>
      <c r="D375" t="s">
        <v>1797</v>
      </c>
      <c r="E375">
        <v>146414</v>
      </c>
      <c r="F375">
        <v>460</v>
      </c>
    </row>
    <row r="376" spans="1:6">
      <c r="A376" t="s">
        <v>1798</v>
      </c>
      <c r="B376">
        <v>128300</v>
      </c>
      <c r="C376">
        <v>0</v>
      </c>
      <c r="D376" t="s">
        <v>1799</v>
      </c>
      <c r="E376">
        <v>146420</v>
      </c>
      <c r="F376">
        <v>0</v>
      </c>
    </row>
    <row r="377" spans="1:6">
      <c r="A377" t="s">
        <v>1800</v>
      </c>
      <c r="B377">
        <v>128400</v>
      </c>
      <c r="C377">
        <v>0</v>
      </c>
      <c r="D377" t="s">
        <v>1801</v>
      </c>
      <c r="E377">
        <v>146421</v>
      </c>
      <c r="F377">
        <v>0</v>
      </c>
    </row>
    <row r="378" spans="1:6">
      <c r="A378" t="s">
        <v>1802</v>
      </c>
      <c r="B378">
        <v>128401</v>
      </c>
      <c r="C378">
        <v>0</v>
      </c>
      <c r="D378" t="s">
        <v>1803</v>
      </c>
      <c r="E378">
        <v>146422</v>
      </c>
      <c r="F378">
        <v>0</v>
      </c>
    </row>
    <row r="379" spans="1:6">
      <c r="A379" t="s">
        <v>1804</v>
      </c>
      <c r="B379">
        <v>128402</v>
      </c>
      <c r="C379">
        <v>0</v>
      </c>
      <c r="D379" t="s">
        <v>1805</v>
      </c>
      <c r="E379">
        <v>146423</v>
      </c>
      <c r="F379">
        <v>0</v>
      </c>
    </row>
    <row r="380" spans="1:6">
      <c r="A380" t="s">
        <v>1806</v>
      </c>
      <c r="B380">
        <v>128403</v>
      </c>
      <c r="C380">
        <v>0</v>
      </c>
      <c r="D380" t="s">
        <v>1807</v>
      </c>
      <c r="E380">
        <v>146424</v>
      </c>
      <c r="F380">
        <v>0</v>
      </c>
    </row>
    <row r="381" spans="1:6">
      <c r="A381" t="s">
        <v>1808</v>
      </c>
      <c r="B381">
        <v>128404</v>
      </c>
      <c r="C381">
        <v>0</v>
      </c>
      <c r="D381" t="s">
        <v>1809</v>
      </c>
      <c r="E381">
        <v>146430</v>
      </c>
      <c r="F381">
        <v>0</v>
      </c>
    </row>
    <row r="382" spans="1:6">
      <c r="A382" t="s">
        <v>1810</v>
      </c>
      <c r="B382">
        <v>128405</v>
      </c>
      <c r="C382">
        <v>0</v>
      </c>
      <c r="D382" t="s">
        <v>1811</v>
      </c>
      <c r="E382">
        <v>146441</v>
      </c>
      <c r="F382">
        <v>0</v>
      </c>
    </row>
    <row r="383" spans="1:6">
      <c r="A383" t="s">
        <v>1812</v>
      </c>
      <c r="B383">
        <v>128406</v>
      </c>
      <c r="C383">
        <v>0</v>
      </c>
      <c r="D383" t="s">
        <v>1813</v>
      </c>
      <c r="E383">
        <v>146442</v>
      </c>
      <c r="F383">
        <v>0</v>
      </c>
    </row>
    <row r="384" spans="1:6">
      <c r="A384" t="s">
        <v>1814</v>
      </c>
      <c r="B384">
        <v>128407</v>
      </c>
      <c r="C384">
        <v>0</v>
      </c>
      <c r="D384" t="s">
        <v>1815</v>
      </c>
      <c r="E384">
        <v>146443</v>
      </c>
      <c r="F384">
        <v>0</v>
      </c>
    </row>
    <row r="385" spans="1:6">
      <c r="A385" t="s">
        <v>1816</v>
      </c>
      <c r="B385">
        <v>128408</v>
      </c>
      <c r="C385">
        <v>0</v>
      </c>
      <c r="D385" t="s">
        <v>1817</v>
      </c>
      <c r="E385">
        <v>146444</v>
      </c>
      <c r="F385">
        <v>0</v>
      </c>
    </row>
    <row r="386" spans="1:6">
      <c r="A386" t="s">
        <v>1818</v>
      </c>
      <c r="B386">
        <v>128421</v>
      </c>
      <c r="C386">
        <v>0</v>
      </c>
      <c r="D386" t="s">
        <v>1819</v>
      </c>
      <c r="E386">
        <v>146450</v>
      </c>
      <c r="F386">
        <v>0</v>
      </c>
    </row>
    <row r="387" spans="1:6">
      <c r="A387" t="s">
        <v>1820</v>
      </c>
      <c r="B387">
        <v>128500</v>
      </c>
      <c r="C387">
        <v>0</v>
      </c>
      <c r="D387" t="s">
        <v>1821</v>
      </c>
      <c r="E387">
        <v>146460</v>
      </c>
      <c r="F387">
        <v>0</v>
      </c>
    </row>
    <row r="388" spans="1:6">
      <c r="A388" t="s">
        <v>1822</v>
      </c>
      <c r="B388">
        <v>128600</v>
      </c>
      <c r="C388">
        <v>0</v>
      </c>
      <c r="D388" t="s">
        <v>1823</v>
      </c>
      <c r="E388">
        <v>146461</v>
      </c>
      <c r="F388">
        <v>0</v>
      </c>
    </row>
    <row r="389" spans="1:6">
      <c r="A389" t="s">
        <v>1824</v>
      </c>
      <c r="B389">
        <v>128700</v>
      </c>
      <c r="C389">
        <v>0</v>
      </c>
      <c r="D389" t="s">
        <v>1825</v>
      </c>
      <c r="E389">
        <v>146462</v>
      </c>
      <c r="F389">
        <v>0</v>
      </c>
    </row>
    <row r="390" spans="1:6">
      <c r="A390" t="s">
        <v>1826</v>
      </c>
      <c r="B390">
        <v>128710</v>
      </c>
      <c r="C390">
        <v>0</v>
      </c>
      <c r="D390" t="s">
        <v>1827</v>
      </c>
      <c r="E390">
        <v>146463</v>
      </c>
      <c r="F390">
        <v>0</v>
      </c>
    </row>
    <row r="391" spans="1:6">
      <c r="A391" t="s">
        <v>1828</v>
      </c>
      <c r="B391">
        <v>128711</v>
      </c>
      <c r="C391">
        <v>0</v>
      </c>
      <c r="D391" t="s">
        <v>1829</v>
      </c>
      <c r="E391">
        <v>146469</v>
      </c>
      <c r="F391">
        <v>0</v>
      </c>
    </row>
    <row r="392" spans="1:6">
      <c r="A392" t="s">
        <v>1830</v>
      </c>
      <c r="B392">
        <v>128712</v>
      </c>
      <c r="C392">
        <v>0</v>
      </c>
      <c r="D392" t="s">
        <v>1831</v>
      </c>
      <c r="E392">
        <v>146471</v>
      </c>
      <c r="F392">
        <v>15081</v>
      </c>
    </row>
    <row r="393" spans="1:6">
      <c r="A393" t="s">
        <v>1832</v>
      </c>
      <c r="B393">
        <v>128713</v>
      </c>
      <c r="C393">
        <v>0</v>
      </c>
      <c r="D393" t="s">
        <v>1833</v>
      </c>
      <c r="E393">
        <v>146472</v>
      </c>
      <c r="F393">
        <v>15080</v>
      </c>
    </row>
    <row r="394" spans="1:6">
      <c r="A394" t="s">
        <v>1834</v>
      </c>
      <c r="B394">
        <v>128714</v>
      </c>
      <c r="C394">
        <v>0</v>
      </c>
      <c r="D394" t="s">
        <v>1835</v>
      </c>
      <c r="E394">
        <v>146473</v>
      </c>
      <c r="F394">
        <v>1</v>
      </c>
    </row>
    <row r="395" spans="1:6">
      <c r="A395" t="s">
        <v>1836</v>
      </c>
      <c r="B395">
        <v>128715</v>
      </c>
      <c r="C395">
        <v>0</v>
      </c>
      <c r="D395" t="s">
        <v>1837</v>
      </c>
      <c r="E395">
        <v>146600</v>
      </c>
      <c r="F395">
        <v>0</v>
      </c>
    </row>
    <row r="396" spans="1:6">
      <c r="A396" t="s">
        <v>1838</v>
      </c>
      <c r="B396">
        <v>128716</v>
      </c>
      <c r="C396">
        <v>0</v>
      </c>
      <c r="D396" t="s">
        <v>1839</v>
      </c>
      <c r="E396">
        <v>146601</v>
      </c>
      <c r="F396">
        <v>0</v>
      </c>
    </row>
    <row r="397" spans="1:6">
      <c r="A397" t="s">
        <v>1840</v>
      </c>
      <c r="B397">
        <v>128900</v>
      </c>
      <c r="C397">
        <v>0</v>
      </c>
      <c r="D397" t="s">
        <v>1841</v>
      </c>
      <c r="E397">
        <v>146602</v>
      </c>
      <c r="F397">
        <v>0</v>
      </c>
    </row>
    <row r="398" spans="1:6">
      <c r="A398" t="s">
        <v>1842</v>
      </c>
      <c r="B398">
        <v>129000</v>
      </c>
      <c r="C398">
        <v>0</v>
      </c>
      <c r="D398" t="s">
        <v>1843</v>
      </c>
      <c r="E398">
        <v>146603</v>
      </c>
      <c r="F398">
        <v>0</v>
      </c>
    </row>
    <row r="399" spans="1:6">
      <c r="A399" t="s">
        <v>1844</v>
      </c>
      <c r="B399">
        <v>129100</v>
      </c>
      <c r="C399">
        <v>0</v>
      </c>
      <c r="D399" t="s">
        <v>1845</v>
      </c>
      <c r="E399">
        <v>146604</v>
      </c>
      <c r="F399">
        <v>0</v>
      </c>
    </row>
    <row r="400" spans="1:6">
      <c r="A400" t="s">
        <v>1846</v>
      </c>
      <c r="B400">
        <v>129200</v>
      </c>
      <c r="C400">
        <v>0</v>
      </c>
      <c r="D400" t="s">
        <v>1847</v>
      </c>
      <c r="E400">
        <v>146605</v>
      </c>
      <c r="F400">
        <v>0</v>
      </c>
    </row>
    <row r="401" spans="1:6">
      <c r="A401" t="s">
        <v>1848</v>
      </c>
      <c r="B401">
        <v>129300</v>
      </c>
      <c r="C401">
        <v>0</v>
      </c>
      <c r="D401" t="s">
        <v>1849</v>
      </c>
      <c r="E401">
        <v>146611</v>
      </c>
      <c r="F401">
        <v>0</v>
      </c>
    </row>
    <row r="402" spans="1:6">
      <c r="A402" t="s">
        <v>1850</v>
      </c>
      <c r="B402">
        <v>129400</v>
      </c>
      <c r="C402">
        <v>0</v>
      </c>
      <c r="D402" t="s">
        <v>1851</v>
      </c>
      <c r="E402">
        <v>146612</v>
      </c>
      <c r="F402">
        <v>0</v>
      </c>
    </row>
    <row r="403" spans="1:6">
      <c r="A403" t="s">
        <v>1852</v>
      </c>
      <c r="B403">
        <v>129600</v>
      </c>
      <c r="C403">
        <v>0</v>
      </c>
      <c r="D403" t="s">
        <v>1853</v>
      </c>
      <c r="E403">
        <v>146613</v>
      </c>
      <c r="F403">
        <v>0</v>
      </c>
    </row>
    <row r="404" spans="1:6">
      <c r="A404"/>
      <c r="B404"/>
      <c r="C404"/>
      <c r="D404" t="s">
        <v>1854</v>
      </c>
      <c r="E404">
        <v>146615</v>
      </c>
      <c r="F404">
        <v>0</v>
      </c>
    </row>
    <row r="405" spans="1:6">
      <c r="A405"/>
      <c r="B405"/>
      <c r="C405"/>
      <c r="D405" t="s">
        <v>1855</v>
      </c>
      <c r="E405">
        <v>146621</v>
      </c>
      <c r="F405">
        <v>0</v>
      </c>
    </row>
    <row r="406" spans="1:6">
      <c r="A406"/>
      <c r="B406"/>
      <c r="C406"/>
      <c r="D406" t="s">
        <v>1856</v>
      </c>
      <c r="E406">
        <v>146700</v>
      </c>
      <c r="F406">
        <v>0</v>
      </c>
    </row>
    <row r="407" spans="1:6">
      <c r="A407"/>
      <c r="B407"/>
      <c r="C407"/>
      <c r="D407" t="s">
        <v>1857</v>
      </c>
      <c r="E407">
        <v>146711</v>
      </c>
      <c r="F407">
        <v>0</v>
      </c>
    </row>
    <row r="408" spans="1:6">
      <c r="A408"/>
      <c r="B408"/>
      <c r="C408"/>
      <c r="D408" t="s">
        <v>1759</v>
      </c>
      <c r="E408">
        <v>146721</v>
      </c>
      <c r="F408">
        <v>0</v>
      </c>
    </row>
    <row r="409" spans="1:6">
      <c r="A409"/>
      <c r="B409"/>
      <c r="C409"/>
      <c r="D409" t="s">
        <v>1763</v>
      </c>
      <c r="E409">
        <v>146731</v>
      </c>
      <c r="F409">
        <v>0</v>
      </c>
    </row>
    <row r="410" spans="1:6">
      <c r="A410"/>
      <c r="B410"/>
      <c r="C410"/>
      <c r="D410" t="s">
        <v>1858</v>
      </c>
      <c r="E410">
        <v>146900</v>
      </c>
      <c r="F410">
        <v>0</v>
      </c>
    </row>
    <row r="411" spans="1:6">
      <c r="A411"/>
      <c r="B411"/>
      <c r="C411"/>
      <c r="D411" t="s">
        <v>1756</v>
      </c>
      <c r="E411">
        <v>147000</v>
      </c>
      <c r="F411">
        <v>0</v>
      </c>
    </row>
    <row r="412" spans="1:6">
      <c r="A412"/>
      <c r="B412"/>
      <c r="C412"/>
      <c r="D412" t="s">
        <v>1758</v>
      </c>
      <c r="E412">
        <v>147100</v>
      </c>
      <c r="F412">
        <v>0</v>
      </c>
    </row>
    <row r="413" spans="1:6">
      <c r="A413"/>
      <c r="B413"/>
      <c r="C413"/>
      <c r="D413" t="s">
        <v>1760</v>
      </c>
      <c r="E413">
        <v>147200</v>
      </c>
      <c r="F413">
        <v>0</v>
      </c>
    </row>
    <row r="414" spans="1:6">
      <c r="A414"/>
      <c r="B414"/>
      <c r="C414"/>
      <c r="D414" t="s">
        <v>1762</v>
      </c>
      <c r="E414">
        <v>147201</v>
      </c>
      <c r="F414">
        <v>0</v>
      </c>
    </row>
    <row r="415" spans="1:6">
      <c r="A415"/>
      <c r="B415"/>
      <c r="C415"/>
      <c r="D415" t="s">
        <v>1764</v>
      </c>
      <c r="E415">
        <v>147202</v>
      </c>
      <c r="F415">
        <v>0</v>
      </c>
    </row>
    <row r="416" spans="1:6">
      <c r="A416"/>
      <c r="B416"/>
      <c r="C416"/>
      <c r="D416" t="s">
        <v>1766</v>
      </c>
      <c r="E416">
        <v>147203</v>
      </c>
      <c r="F416">
        <v>0</v>
      </c>
    </row>
    <row r="417" spans="1:6">
      <c r="A417"/>
      <c r="B417"/>
      <c r="C417"/>
      <c r="D417" t="s">
        <v>1768</v>
      </c>
      <c r="E417">
        <v>147204</v>
      </c>
      <c r="F417">
        <v>0</v>
      </c>
    </row>
    <row r="418" spans="1:6">
      <c r="A418"/>
      <c r="B418"/>
      <c r="C418"/>
      <c r="D418" t="s">
        <v>1770</v>
      </c>
      <c r="E418">
        <v>147231</v>
      </c>
      <c r="F418">
        <v>0</v>
      </c>
    </row>
    <row r="419" spans="1:6">
      <c r="A419"/>
      <c r="B419"/>
      <c r="C419"/>
      <c r="D419" t="s">
        <v>1772</v>
      </c>
      <c r="E419">
        <v>147300</v>
      </c>
      <c r="F419">
        <v>0</v>
      </c>
    </row>
    <row r="420" spans="1:6">
      <c r="A420"/>
      <c r="B420"/>
      <c r="C420"/>
      <c r="D420" t="s">
        <v>1773</v>
      </c>
      <c r="E420">
        <v>147301</v>
      </c>
      <c r="F420">
        <v>0</v>
      </c>
    </row>
    <row r="421" spans="1:6">
      <c r="A421"/>
      <c r="B421"/>
      <c r="C421"/>
      <c r="D421" t="s">
        <v>1775</v>
      </c>
      <c r="E421">
        <v>147302</v>
      </c>
      <c r="F421">
        <v>0</v>
      </c>
    </row>
    <row r="422" spans="1:6">
      <c r="A422"/>
      <c r="B422"/>
      <c r="C422"/>
      <c r="D422" t="s">
        <v>1859</v>
      </c>
      <c r="E422">
        <v>147400</v>
      </c>
      <c r="F422">
        <v>0</v>
      </c>
    </row>
    <row r="423" spans="1:6">
      <c r="A423"/>
      <c r="B423"/>
      <c r="C423"/>
      <c r="D423" t="s">
        <v>1778</v>
      </c>
      <c r="E423">
        <v>147600</v>
      </c>
      <c r="F423">
        <v>0</v>
      </c>
    </row>
    <row r="424" spans="1:6">
      <c r="A424"/>
      <c r="B424"/>
      <c r="C424"/>
      <c r="D424" t="s">
        <v>1780</v>
      </c>
      <c r="E424">
        <v>147601</v>
      </c>
      <c r="F424">
        <v>0</v>
      </c>
    </row>
    <row r="425" spans="1:6">
      <c r="A425"/>
      <c r="B425"/>
      <c r="C425"/>
      <c r="D425" t="s">
        <v>1782</v>
      </c>
      <c r="E425">
        <v>147602</v>
      </c>
      <c r="F425">
        <v>0</v>
      </c>
    </row>
    <row r="426" spans="1:6">
      <c r="A426"/>
      <c r="B426"/>
      <c r="C426"/>
      <c r="D426" t="s">
        <v>1784</v>
      </c>
      <c r="E426">
        <v>147603</v>
      </c>
      <c r="F426">
        <v>0</v>
      </c>
    </row>
    <row r="427" spans="1:6">
      <c r="A427"/>
      <c r="B427"/>
      <c r="C427"/>
      <c r="D427" t="s">
        <v>1860</v>
      </c>
      <c r="E427">
        <v>147900</v>
      </c>
      <c r="F427">
        <v>0</v>
      </c>
    </row>
    <row r="428" spans="1:6">
      <c r="A428"/>
      <c r="B428"/>
      <c r="C428"/>
      <c r="D428" t="s">
        <v>1824</v>
      </c>
      <c r="E428">
        <v>147500</v>
      </c>
      <c r="F428">
        <v>0</v>
      </c>
    </row>
    <row r="429" spans="1:6">
      <c r="A429"/>
      <c r="B429"/>
      <c r="C429"/>
      <c r="D429" t="s">
        <v>1861</v>
      </c>
      <c r="E429">
        <v>147510</v>
      </c>
      <c r="F429">
        <v>0</v>
      </c>
    </row>
    <row r="430" spans="1:6">
      <c r="A430"/>
      <c r="B430"/>
      <c r="C430"/>
      <c r="D430" t="s">
        <v>1828</v>
      </c>
      <c r="E430">
        <v>147511</v>
      </c>
      <c r="F430">
        <v>0</v>
      </c>
    </row>
    <row r="431" spans="1:6">
      <c r="A431"/>
      <c r="B431"/>
      <c r="C431"/>
      <c r="D431" t="s">
        <v>1830</v>
      </c>
      <c r="E431">
        <v>147512</v>
      </c>
      <c r="F431">
        <v>0</v>
      </c>
    </row>
    <row r="432" spans="1:6">
      <c r="A432"/>
      <c r="B432"/>
      <c r="C432"/>
      <c r="D432" t="s">
        <v>1832</v>
      </c>
      <c r="E432">
        <v>147513</v>
      </c>
      <c r="F432">
        <v>0</v>
      </c>
    </row>
    <row r="433" spans="1:6">
      <c r="A433"/>
      <c r="B433"/>
      <c r="C433"/>
      <c r="D433" t="s">
        <v>1834</v>
      </c>
      <c r="E433">
        <v>147514</v>
      </c>
      <c r="F433">
        <v>0</v>
      </c>
    </row>
    <row r="434" spans="1:6">
      <c r="A434"/>
      <c r="B434"/>
      <c r="C434"/>
      <c r="D434" t="s">
        <v>1836</v>
      </c>
      <c r="E434">
        <v>147515</v>
      </c>
      <c r="F434">
        <v>0</v>
      </c>
    </row>
    <row r="435" spans="1:6">
      <c r="A435"/>
      <c r="B435"/>
      <c r="C435"/>
      <c r="D435" t="s">
        <v>1838</v>
      </c>
      <c r="E435">
        <v>147516</v>
      </c>
      <c r="F435">
        <v>0</v>
      </c>
    </row>
    <row r="436" spans="1:6">
      <c r="A436"/>
      <c r="B436"/>
      <c r="C436"/>
      <c r="D436" t="s">
        <v>1788</v>
      </c>
      <c r="E436">
        <v>147700</v>
      </c>
      <c r="F436">
        <v>0</v>
      </c>
    </row>
    <row r="437" spans="1:6">
      <c r="A437"/>
      <c r="B437"/>
      <c r="C437"/>
      <c r="D437" t="s">
        <v>1790</v>
      </c>
      <c r="E437">
        <v>147800</v>
      </c>
      <c r="F437">
        <v>0</v>
      </c>
    </row>
    <row r="438" spans="1:6">
      <c r="A438"/>
      <c r="B438"/>
      <c r="C438"/>
      <c r="D438" t="s">
        <v>1792</v>
      </c>
      <c r="E438">
        <v>147801</v>
      </c>
      <c r="F438">
        <v>0</v>
      </c>
    </row>
    <row r="439" spans="1:6">
      <c r="A439"/>
      <c r="B439"/>
      <c r="C439"/>
      <c r="D439" t="s">
        <v>1794</v>
      </c>
      <c r="E439">
        <v>147831</v>
      </c>
      <c r="F439">
        <v>8784403</v>
      </c>
    </row>
    <row r="440" spans="1:6">
      <c r="A440"/>
      <c r="B440"/>
      <c r="C440"/>
      <c r="D440" t="s">
        <v>1796</v>
      </c>
      <c r="E440">
        <v>148100</v>
      </c>
      <c r="F440">
        <v>3712496</v>
      </c>
    </row>
    <row r="441" spans="1:6">
      <c r="A441"/>
      <c r="B441"/>
      <c r="C441"/>
      <c r="D441" t="s">
        <v>1862</v>
      </c>
      <c r="E441">
        <v>148200</v>
      </c>
      <c r="F441">
        <v>3712496</v>
      </c>
    </row>
    <row r="442" spans="1:6">
      <c r="A442"/>
      <c r="B442"/>
      <c r="C442"/>
      <c r="D442" t="s">
        <v>1863</v>
      </c>
      <c r="E442">
        <v>148201</v>
      </c>
      <c r="F442">
        <v>795376</v>
      </c>
    </row>
    <row r="443" spans="1:6">
      <c r="A443"/>
      <c r="B443"/>
      <c r="C443"/>
      <c r="D443" t="s">
        <v>1864</v>
      </c>
      <c r="E443">
        <v>148202</v>
      </c>
      <c r="F443">
        <v>2917120</v>
      </c>
    </row>
    <row r="444" spans="1:6">
      <c r="A444"/>
      <c r="B444"/>
      <c r="C444"/>
      <c r="D444" t="s">
        <v>1798</v>
      </c>
      <c r="E444">
        <v>148300</v>
      </c>
      <c r="F444">
        <v>0</v>
      </c>
    </row>
    <row r="445" spans="1:6">
      <c r="A445"/>
      <c r="B445"/>
      <c r="C445"/>
      <c r="D445" t="s">
        <v>1865</v>
      </c>
      <c r="E445">
        <v>148400</v>
      </c>
      <c r="F445">
        <v>0</v>
      </c>
    </row>
    <row r="446" spans="1:6">
      <c r="A446"/>
      <c r="B446"/>
      <c r="C446"/>
      <c r="D446" t="s">
        <v>1802</v>
      </c>
      <c r="E446">
        <v>148401</v>
      </c>
      <c r="F446">
        <v>0</v>
      </c>
    </row>
    <row r="447" spans="1:6">
      <c r="A447"/>
      <c r="B447"/>
      <c r="C447"/>
      <c r="D447" t="s">
        <v>1804</v>
      </c>
      <c r="E447">
        <v>148402</v>
      </c>
      <c r="F447">
        <v>0</v>
      </c>
    </row>
    <row r="448" spans="1:6">
      <c r="A448"/>
      <c r="B448"/>
      <c r="C448"/>
      <c r="D448" t="s">
        <v>1808</v>
      </c>
      <c r="E448">
        <v>148403</v>
      </c>
      <c r="F448">
        <v>0</v>
      </c>
    </row>
    <row r="449" spans="1:6">
      <c r="A449"/>
      <c r="B449"/>
      <c r="C449"/>
      <c r="D449" t="s">
        <v>1810</v>
      </c>
      <c r="E449">
        <v>148404</v>
      </c>
      <c r="F449">
        <v>0</v>
      </c>
    </row>
    <row r="450" spans="1:6">
      <c r="A450"/>
      <c r="B450"/>
      <c r="C450"/>
      <c r="D450" t="s">
        <v>1812</v>
      </c>
      <c r="E450">
        <v>148405</v>
      </c>
      <c r="F450">
        <v>0</v>
      </c>
    </row>
    <row r="451" spans="1:6">
      <c r="A451"/>
      <c r="B451"/>
      <c r="C451"/>
      <c r="D451" t="s">
        <v>1814</v>
      </c>
      <c r="E451">
        <v>148406</v>
      </c>
      <c r="F451">
        <v>0</v>
      </c>
    </row>
    <row r="452" spans="1:6">
      <c r="A452"/>
      <c r="B452"/>
      <c r="C452"/>
      <c r="D452" t="s">
        <v>1866</v>
      </c>
      <c r="E452">
        <v>148407</v>
      </c>
      <c r="F452">
        <v>0</v>
      </c>
    </row>
    <row r="453" spans="1:6">
      <c r="A453"/>
      <c r="B453"/>
      <c r="C453"/>
      <c r="D453" t="s">
        <v>1867</v>
      </c>
      <c r="E453">
        <v>148421</v>
      </c>
      <c r="F453">
        <v>0</v>
      </c>
    </row>
    <row r="454" spans="1:6">
      <c r="A454"/>
      <c r="B454"/>
      <c r="C454"/>
      <c r="D454" t="s">
        <v>1820</v>
      </c>
      <c r="E454">
        <v>148500</v>
      </c>
      <c r="F454">
        <v>0</v>
      </c>
    </row>
    <row r="455" spans="1:6">
      <c r="A455"/>
      <c r="B455"/>
      <c r="C455"/>
      <c r="D455" t="s">
        <v>1868</v>
      </c>
      <c r="E455">
        <v>148600</v>
      </c>
      <c r="F455">
        <v>0</v>
      </c>
    </row>
    <row r="456" spans="1:6">
      <c r="A456"/>
      <c r="B456"/>
      <c r="C456"/>
      <c r="D456" t="s">
        <v>1840</v>
      </c>
      <c r="E456">
        <v>148900</v>
      </c>
      <c r="F456">
        <v>0</v>
      </c>
    </row>
    <row r="457" spans="1:6">
      <c r="A457"/>
      <c r="B457"/>
      <c r="C457"/>
      <c r="D457" t="s">
        <v>1842</v>
      </c>
      <c r="E457">
        <v>149000</v>
      </c>
      <c r="F457">
        <v>0</v>
      </c>
    </row>
    <row r="458" spans="1:6">
      <c r="A458"/>
      <c r="B458"/>
      <c r="C458"/>
      <c r="D458" t="s">
        <v>1869</v>
      </c>
      <c r="E458">
        <v>149100</v>
      </c>
      <c r="F458">
        <v>0</v>
      </c>
    </row>
    <row r="459" spans="1:6">
      <c r="A459"/>
      <c r="B459"/>
      <c r="C459"/>
      <c r="D459" t="s">
        <v>1870</v>
      </c>
      <c r="E459">
        <v>149200</v>
      </c>
      <c r="F459">
        <v>0</v>
      </c>
    </row>
    <row r="460" spans="1:6">
      <c r="A460"/>
      <c r="B460"/>
      <c r="C460"/>
      <c r="D460" t="s">
        <v>1871</v>
      </c>
      <c r="E460">
        <v>149201</v>
      </c>
      <c r="F460">
        <v>0</v>
      </c>
    </row>
    <row r="461" spans="1:6">
      <c r="A461"/>
      <c r="B461"/>
      <c r="C461"/>
      <c r="D461" t="s">
        <v>1872</v>
      </c>
      <c r="E461">
        <v>149202</v>
      </c>
      <c r="F461">
        <v>0</v>
      </c>
    </row>
    <row r="462" spans="1:6">
      <c r="A462"/>
      <c r="B462"/>
      <c r="C462"/>
      <c r="D462" t="s">
        <v>1873</v>
      </c>
      <c r="E462">
        <v>149203</v>
      </c>
      <c r="F462">
        <v>0</v>
      </c>
    </row>
    <row r="463" spans="1:6">
      <c r="A463"/>
      <c r="B463"/>
      <c r="C463"/>
      <c r="D463" t="s">
        <v>1874</v>
      </c>
      <c r="E463">
        <v>149221</v>
      </c>
      <c r="F463">
        <v>0</v>
      </c>
    </row>
    <row r="464" spans="1:6">
      <c r="A464"/>
      <c r="B464"/>
      <c r="C464"/>
      <c r="D464" t="s">
        <v>1875</v>
      </c>
      <c r="E464">
        <v>149300</v>
      </c>
      <c r="F464">
        <v>0</v>
      </c>
    </row>
    <row r="465" spans="1:6">
      <c r="A465"/>
      <c r="B465"/>
      <c r="C465"/>
      <c r="D465" t="s">
        <v>1848</v>
      </c>
      <c r="E465">
        <v>149400</v>
      </c>
      <c r="F465">
        <v>0</v>
      </c>
    </row>
    <row r="466" spans="1:6">
      <c r="A466"/>
      <c r="B466"/>
      <c r="C466"/>
      <c r="D466" t="s">
        <v>1876</v>
      </c>
      <c r="E466">
        <v>148800</v>
      </c>
      <c r="F466">
        <v>0</v>
      </c>
    </row>
    <row r="467" spans="1:6">
      <c r="A467"/>
      <c r="B467"/>
      <c r="C467"/>
      <c r="D467" t="s">
        <v>1877</v>
      </c>
      <c r="E467">
        <v>149600</v>
      </c>
      <c r="F467">
        <v>0</v>
      </c>
    </row>
    <row r="468" spans="1:6">
      <c r="A468"/>
      <c r="B468"/>
      <c r="C468"/>
      <c r="D468" t="s">
        <v>1878</v>
      </c>
      <c r="E468">
        <v>149800</v>
      </c>
      <c r="F468">
        <v>0</v>
      </c>
    </row>
    <row r="469" spans="1:6">
      <c r="A469" t="s">
        <v>1879</v>
      </c>
      <c r="B469">
        <v>129500</v>
      </c>
      <c r="C469">
        <v>184034618</v>
      </c>
      <c r="D469" t="s">
        <v>1880</v>
      </c>
      <c r="E469">
        <v>149500</v>
      </c>
      <c r="F469">
        <v>182341590</v>
      </c>
    </row>
    <row r="470" spans="1:6">
      <c r="A470" t="s">
        <v>1881</v>
      </c>
      <c r="B470">
        <v>129700</v>
      </c>
      <c r="C470">
        <v>4708505</v>
      </c>
      <c r="D470" t="s">
        <v>1882</v>
      </c>
      <c r="E470">
        <v>149700</v>
      </c>
      <c r="F470">
        <v>6401533</v>
      </c>
    </row>
    <row r="471" spans="1:6">
      <c r="A471" t="s">
        <v>1883</v>
      </c>
      <c r="B471">
        <v>129900</v>
      </c>
      <c r="C471">
        <v>188743123</v>
      </c>
      <c r="D471" t="s">
        <v>1883</v>
      </c>
      <c r="E471">
        <v>149900</v>
      </c>
      <c r="F471">
        <v>188743123</v>
      </c>
    </row>
    <row r="472" spans="1:6">
      <c r="A472" t="s">
        <v>1884</v>
      </c>
      <c r="B472">
        <v>199100</v>
      </c>
      <c r="C472">
        <v>0</v>
      </c>
      <c r="D472"/>
      <c r="E472"/>
      <c r="F472"/>
    </row>
    <row r="473" spans="1:6">
      <c r="A473" t="s">
        <v>1885</v>
      </c>
      <c r="B473">
        <v>199200</v>
      </c>
      <c r="C473">
        <v>0</v>
      </c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9.5" style="32" customWidth="1"/>
    <col min="2" max="2" width="8" style="36" customWidth="1"/>
    <col min="3" max="3" width="26.6640625" style="32" customWidth="1"/>
    <col min="4" max="4" width="28" style="32" customWidth="1"/>
    <col min="5" max="5" width="8" style="36" customWidth="1"/>
    <col min="6" max="6" width="26.5" style="32" customWidth="1"/>
    <col min="7" max="16384" width="13.33203125" style="32"/>
  </cols>
  <sheetData>
    <row r="1" spans="1:15" ht="26.25" customHeight="1">
      <c r="B1" s="1004" t="s">
        <v>597</v>
      </c>
      <c r="C1" s="1004"/>
      <c r="D1" s="1004"/>
      <c r="E1" s="1004"/>
      <c r="N1" s="32" t="s">
        <v>451</v>
      </c>
      <c r="O1" s="32" t="s">
        <v>452</v>
      </c>
    </row>
    <row r="3" spans="1:15">
      <c r="A3" s="1005" t="s">
        <v>453</v>
      </c>
      <c r="B3" s="1006"/>
      <c r="C3" s="1006"/>
      <c r="D3" s="1006" t="s">
        <v>454</v>
      </c>
      <c r="E3" s="1006"/>
      <c r="F3" s="1007"/>
    </row>
    <row r="4" spans="1:15">
      <c r="A4" s="37" t="s">
        <v>455</v>
      </c>
      <c r="B4" s="38" t="s">
        <v>456</v>
      </c>
      <c r="C4" s="38" t="s">
        <v>457</v>
      </c>
      <c r="D4" s="38" t="s">
        <v>455</v>
      </c>
      <c r="E4" s="38" t="s">
        <v>456</v>
      </c>
      <c r="F4" s="39" t="s">
        <v>457</v>
      </c>
    </row>
    <row r="5" spans="1:15">
      <c r="A5" t="s">
        <v>1886</v>
      </c>
      <c r="B5">
        <v>204200</v>
      </c>
      <c r="C5">
        <v>0</v>
      </c>
      <c r="D5" t="s">
        <v>1887</v>
      </c>
      <c r="E5">
        <v>202005</v>
      </c>
      <c r="F5">
        <v>0</v>
      </c>
    </row>
    <row r="6" spans="1:15">
      <c r="A6" t="s">
        <v>1888</v>
      </c>
      <c r="B6">
        <v>204700</v>
      </c>
      <c r="C6">
        <v>0</v>
      </c>
      <c r="D6" t="s">
        <v>1889</v>
      </c>
      <c r="E6">
        <v>204900</v>
      </c>
      <c r="F6">
        <v>0</v>
      </c>
    </row>
    <row r="7" spans="1:15">
      <c r="A7" t="s">
        <v>1890</v>
      </c>
      <c r="B7">
        <v>204708</v>
      </c>
      <c r="C7">
        <v>0</v>
      </c>
      <c r="D7" t="s">
        <v>1891</v>
      </c>
      <c r="E7">
        <v>230000</v>
      </c>
      <c r="F7">
        <v>11627566</v>
      </c>
    </row>
    <row r="8" spans="1:15">
      <c r="A8" t="s">
        <v>1892</v>
      </c>
      <c r="B8">
        <v>204800</v>
      </c>
      <c r="C8">
        <v>0</v>
      </c>
      <c r="D8" t="s">
        <v>1893</v>
      </c>
      <c r="E8">
        <v>231000</v>
      </c>
      <c r="F8">
        <v>375301</v>
      </c>
    </row>
    <row r="9" spans="1:15">
      <c r="A9" t="s">
        <v>1894</v>
      </c>
      <c r="B9">
        <v>210000</v>
      </c>
      <c r="C9">
        <v>15452002</v>
      </c>
      <c r="D9" t="s">
        <v>1895</v>
      </c>
      <c r="E9">
        <v>231001</v>
      </c>
      <c r="F9">
        <v>0</v>
      </c>
    </row>
    <row r="10" spans="1:15">
      <c r="A10" t="s">
        <v>1896</v>
      </c>
      <c r="B10">
        <v>210100</v>
      </c>
      <c r="C10">
        <v>14286665</v>
      </c>
      <c r="D10" t="s">
        <v>1897</v>
      </c>
      <c r="E10">
        <v>231002</v>
      </c>
      <c r="F10">
        <v>0</v>
      </c>
    </row>
    <row r="11" spans="1:15">
      <c r="A11" t="s">
        <v>1077</v>
      </c>
      <c r="B11">
        <v>210200</v>
      </c>
      <c r="C11">
        <v>0</v>
      </c>
      <c r="D11" t="s">
        <v>1898</v>
      </c>
      <c r="E11">
        <v>231003</v>
      </c>
      <c r="F11">
        <v>0</v>
      </c>
    </row>
    <row r="12" spans="1:15">
      <c r="A12" t="s">
        <v>1079</v>
      </c>
      <c r="B12">
        <v>210300</v>
      </c>
      <c r="C12">
        <v>0</v>
      </c>
      <c r="D12" t="s">
        <v>1899</v>
      </c>
      <c r="E12">
        <v>231004</v>
      </c>
      <c r="F12">
        <v>0</v>
      </c>
    </row>
    <row r="13" spans="1:15">
      <c r="A13" t="s">
        <v>1081</v>
      </c>
      <c r="B13">
        <v>210400</v>
      </c>
      <c r="C13">
        <v>0</v>
      </c>
      <c r="D13" t="s">
        <v>1900</v>
      </c>
      <c r="E13">
        <v>231005</v>
      </c>
      <c r="F13">
        <v>0</v>
      </c>
    </row>
    <row r="14" spans="1:15">
      <c r="A14" t="s">
        <v>1901</v>
      </c>
      <c r="B14">
        <v>210500</v>
      </c>
      <c r="C14">
        <v>0</v>
      </c>
      <c r="D14" t="s">
        <v>1902</v>
      </c>
      <c r="E14">
        <v>231006</v>
      </c>
      <c r="F14">
        <v>0</v>
      </c>
    </row>
    <row r="15" spans="1:15">
      <c r="A15" t="s">
        <v>1903</v>
      </c>
      <c r="B15">
        <v>210501</v>
      </c>
      <c r="C15">
        <v>0</v>
      </c>
      <c r="D15" t="s">
        <v>1904</v>
      </c>
      <c r="E15">
        <v>231007</v>
      </c>
      <c r="F15">
        <v>0</v>
      </c>
    </row>
    <row r="16" spans="1:15">
      <c r="A16" t="s">
        <v>1905</v>
      </c>
      <c r="B16">
        <v>210502</v>
      </c>
      <c r="C16">
        <v>0</v>
      </c>
      <c r="D16" t="s">
        <v>1906</v>
      </c>
      <c r="E16">
        <v>231008</v>
      </c>
      <c r="F16">
        <v>0</v>
      </c>
    </row>
    <row r="17" spans="1:6">
      <c r="A17" t="s">
        <v>1907</v>
      </c>
      <c r="B17">
        <v>210503</v>
      </c>
      <c r="C17">
        <v>0</v>
      </c>
      <c r="D17" t="s">
        <v>1908</v>
      </c>
      <c r="E17">
        <v>231010</v>
      </c>
      <c r="F17">
        <v>0</v>
      </c>
    </row>
    <row r="18" spans="1:6">
      <c r="A18" t="s">
        <v>1167</v>
      </c>
      <c r="B18">
        <v>210511</v>
      </c>
      <c r="C18">
        <v>0</v>
      </c>
      <c r="D18" t="s">
        <v>1909</v>
      </c>
      <c r="E18">
        <v>231011</v>
      </c>
      <c r="F18">
        <v>0</v>
      </c>
    </row>
    <row r="19" spans="1:6">
      <c r="A19" t="s">
        <v>1204</v>
      </c>
      <c r="B19">
        <v>210600</v>
      </c>
      <c r="C19">
        <v>0</v>
      </c>
      <c r="D19" t="s">
        <v>1910</v>
      </c>
      <c r="E19">
        <v>231012</v>
      </c>
      <c r="F19">
        <v>0</v>
      </c>
    </row>
    <row r="20" spans="1:6">
      <c r="A20" t="s">
        <v>1206</v>
      </c>
      <c r="B20">
        <v>210601</v>
      </c>
      <c r="C20">
        <v>0</v>
      </c>
      <c r="D20" t="s">
        <v>1911</v>
      </c>
      <c r="E20">
        <v>231013</v>
      </c>
      <c r="F20">
        <v>0</v>
      </c>
    </row>
    <row r="21" spans="1:6">
      <c r="A21" t="s">
        <v>1912</v>
      </c>
      <c r="B21">
        <v>210602</v>
      </c>
      <c r="C21">
        <v>0</v>
      </c>
      <c r="D21" t="s">
        <v>1913</v>
      </c>
      <c r="E21">
        <v>231014</v>
      </c>
      <c r="F21">
        <v>0</v>
      </c>
    </row>
    <row r="22" spans="1:6">
      <c r="A22" t="s">
        <v>1222</v>
      </c>
      <c r="B22">
        <v>210611</v>
      </c>
      <c r="C22">
        <v>0</v>
      </c>
      <c r="D22" t="s">
        <v>1914</v>
      </c>
      <c r="E22">
        <v>231015</v>
      </c>
      <c r="F22">
        <v>0</v>
      </c>
    </row>
    <row r="23" spans="1:6">
      <c r="A23" t="s">
        <v>1915</v>
      </c>
      <c r="B23">
        <v>210700</v>
      </c>
      <c r="C23">
        <v>7257946</v>
      </c>
      <c r="D23" t="s">
        <v>1916</v>
      </c>
      <c r="E23">
        <v>231016</v>
      </c>
      <c r="F23">
        <v>0</v>
      </c>
    </row>
    <row r="24" spans="1:6">
      <c r="A24" t="s">
        <v>1895</v>
      </c>
      <c r="B24">
        <v>210701</v>
      </c>
      <c r="C24">
        <v>0</v>
      </c>
      <c r="D24" t="s">
        <v>1917</v>
      </c>
      <c r="E24">
        <v>231017</v>
      </c>
      <c r="F24">
        <v>0</v>
      </c>
    </row>
    <row r="25" spans="1:6">
      <c r="A25" t="s">
        <v>1897</v>
      </c>
      <c r="B25">
        <v>210702</v>
      </c>
      <c r="C25">
        <v>0</v>
      </c>
      <c r="D25" t="s">
        <v>1918</v>
      </c>
      <c r="E25">
        <v>231018</v>
      </c>
      <c r="F25">
        <v>0</v>
      </c>
    </row>
    <row r="26" spans="1:6">
      <c r="A26" t="s">
        <v>1898</v>
      </c>
      <c r="B26">
        <v>210703</v>
      </c>
      <c r="C26">
        <v>0</v>
      </c>
      <c r="D26" t="s">
        <v>1919</v>
      </c>
      <c r="E26">
        <v>231021</v>
      </c>
      <c r="F26">
        <v>0</v>
      </c>
    </row>
    <row r="27" spans="1:6">
      <c r="A27" t="s">
        <v>1899</v>
      </c>
      <c r="B27">
        <v>210704</v>
      </c>
      <c r="C27">
        <v>0</v>
      </c>
      <c r="D27" t="s">
        <v>1920</v>
      </c>
      <c r="E27">
        <v>231022</v>
      </c>
      <c r="F27">
        <v>201053</v>
      </c>
    </row>
    <row r="28" spans="1:6">
      <c r="A28" t="s">
        <v>1908</v>
      </c>
      <c r="B28">
        <v>210705</v>
      </c>
      <c r="C28">
        <v>5166919</v>
      </c>
      <c r="D28" t="s">
        <v>1890</v>
      </c>
      <c r="E28">
        <v>231023</v>
      </c>
      <c r="F28">
        <v>60626</v>
      </c>
    </row>
    <row r="29" spans="1:6">
      <c r="A29" t="s">
        <v>1909</v>
      </c>
      <c r="B29">
        <v>210706</v>
      </c>
      <c r="C29">
        <v>0</v>
      </c>
      <c r="D29" t="s">
        <v>1921</v>
      </c>
      <c r="E29">
        <v>231027</v>
      </c>
      <c r="F29">
        <v>0</v>
      </c>
    </row>
    <row r="30" spans="1:6">
      <c r="A30" t="s">
        <v>1920</v>
      </c>
      <c r="B30">
        <v>210707</v>
      </c>
      <c r="C30">
        <v>899786</v>
      </c>
      <c r="D30" t="s">
        <v>1922</v>
      </c>
      <c r="E30">
        <v>231028</v>
      </c>
      <c r="F30">
        <v>0</v>
      </c>
    </row>
    <row r="31" spans="1:6">
      <c r="A31" t="s">
        <v>1890</v>
      </c>
      <c r="B31">
        <v>210708</v>
      </c>
      <c r="C31">
        <v>662998</v>
      </c>
      <c r="D31" t="s">
        <v>1923</v>
      </c>
      <c r="E31">
        <v>231029</v>
      </c>
      <c r="F31">
        <v>60626</v>
      </c>
    </row>
    <row r="32" spans="1:6">
      <c r="A32" t="s">
        <v>1924</v>
      </c>
      <c r="B32">
        <v>210709</v>
      </c>
      <c r="C32">
        <v>474260</v>
      </c>
      <c r="D32" t="s">
        <v>1924</v>
      </c>
      <c r="E32">
        <v>231024</v>
      </c>
      <c r="F32">
        <v>98578</v>
      </c>
    </row>
    <row r="33" spans="1:6">
      <c r="A33" t="s">
        <v>1925</v>
      </c>
      <c r="B33">
        <v>210710</v>
      </c>
      <c r="C33">
        <v>0</v>
      </c>
      <c r="D33" t="s">
        <v>1926</v>
      </c>
      <c r="E33">
        <v>231025</v>
      </c>
      <c r="F33">
        <v>0</v>
      </c>
    </row>
    <row r="34" spans="1:6">
      <c r="A34" t="s">
        <v>1927</v>
      </c>
      <c r="B34">
        <v>210711</v>
      </c>
      <c r="C34">
        <v>0</v>
      </c>
      <c r="D34" t="s">
        <v>1928</v>
      </c>
      <c r="E34">
        <v>231026</v>
      </c>
      <c r="F34">
        <v>15043</v>
      </c>
    </row>
    <row r="35" spans="1:6">
      <c r="A35" t="s">
        <v>1906</v>
      </c>
      <c r="B35">
        <v>210712</v>
      </c>
      <c r="C35">
        <v>0</v>
      </c>
      <c r="D35" t="s">
        <v>1929</v>
      </c>
      <c r="E35">
        <v>231031</v>
      </c>
      <c r="F35">
        <v>0</v>
      </c>
    </row>
    <row r="36" spans="1:6">
      <c r="A36" t="s">
        <v>1930</v>
      </c>
      <c r="B36">
        <v>210730</v>
      </c>
      <c r="C36">
        <v>53984</v>
      </c>
      <c r="D36" t="s">
        <v>1499</v>
      </c>
      <c r="E36">
        <v>231051</v>
      </c>
      <c r="F36">
        <v>0</v>
      </c>
    </row>
    <row r="37" spans="1:6">
      <c r="A37" t="s">
        <v>1931</v>
      </c>
      <c r="B37">
        <v>210732</v>
      </c>
      <c r="C37">
        <v>22438</v>
      </c>
      <c r="D37" t="s">
        <v>1932</v>
      </c>
      <c r="E37">
        <v>231100</v>
      </c>
      <c r="F37">
        <v>9055</v>
      </c>
    </row>
    <row r="38" spans="1:6">
      <c r="A38" t="s">
        <v>1933</v>
      </c>
      <c r="B38">
        <v>210733</v>
      </c>
      <c r="C38">
        <v>30585</v>
      </c>
      <c r="D38" t="s">
        <v>1895</v>
      </c>
      <c r="E38">
        <v>231101</v>
      </c>
      <c r="F38">
        <v>0</v>
      </c>
    </row>
    <row r="39" spans="1:6">
      <c r="A39" t="s">
        <v>1934</v>
      </c>
      <c r="B39">
        <v>210734</v>
      </c>
      <c r="C39">
        <v>0</v>
      </c>
      <c r="D39" t="s">
        <v>1897</v>
      </c>
      <c r="E39">
        <v>231102</v>
      </c>
      <c r="F39">
        <v>0</v>
      </c>
    </row>
    <row r="40" spans="1:6">
      <c r="A40" t="s">
        <v>1935</v>
      </c>
      <c r="B40">
        <v>210735</v>
      </c>
      <c r="C40">
        <v>0</v>
      </c>
      <c r="D40" t="s">
        <v>1898</v>
      </c>
      <c r="E40">
        <v>231103</v>
      </c>
      <c r="F40">
        <v>0</v>
      </c>
    </row>
    <row r="41" spans="1:6">
      <c r="A41" t="s">
        <v>1936</v>
      </c>
      <c r="B41">
        <v>210736</v>
      </c>
      <c r="C41">
        <v>961</v>
      </c>
      <c r="D41" t="s">
        <v>1899</v>
      </c>
      <c r="E41">
        <v>231104</v>
      </c>
      <c r="F41">
        <v>0</v>
      </c>
    </row>
    <row r="42" spans="1:6">
      <c r="A42" t="s">
        <v>1937</v>
      </c>
      <c r="B42">
        <v>210731</v>
      </c>
      <c r="C42">
        <v>0</v>
      </c>
      <c r="D42" t="s">
        <v>1900</v>
      </c>
      <c r="E42">
        <v>231105</v>
      </c>
      <c r="F42">
        <v>0</v>
      </c>
    </row>
    <row r="43" spans="1:6">
      <c r="A43" t="s">
        <v>1938</v>
      </c>
      <c r="B43">
        <v>210800</v>
      </c>
      <c r="C43">
        <v>0</v>
      </c>
      <c r="D43" t="s">
        <v>1902</v>
      </c>
      <c r="E43">
        <v>231106</v>
      </c>
      <c r="F43">
        <v>0</v>
      </c>
    </row>
    <row r="44" spans="1:6">
      <c r="A44" t="s">
        <v>1939</v>
      </c>
      <c r="B44">
        <v>210801</v>
      </c>
      <c r="C44">
        <v>0</v>
      </c>
      <c r="D44" t="s">
        <v>1904</v>
      </c>
      <c r="E44">
        <v>231107</v>
      </c>
      <c r="F44">
        <v>0</v>
      </c>
    </row>
    <row r="45" spans="1:6">
      <c r="A45" t="s">
        <v>1940</v>
      </c>
      <c r="B45">
        <v>210802</v>
      </c>
      <c r="C45">
        <v>0</v>
      </c>
      <c r="D45" t="s">
        <v>1908</v>
      </c>
      <c r="E45">
        <v>231110</v>
      </c>
      <c r="F45">
        <v>0</v>
      </c>
    </row>
    <row r="46" spans="1:6">
      <c r="A46" t="s">
        <v>1941</v>
      </c>
      <c r="B46">
        <v>210803</v>
      </c>
      <c r="C46">
        <v>0</v>
      </c>
      <c r="D46" t="s">
        <v>1909</v>
      </c>
      <c r="E46">
        <v>231111</v>
      </c>
      <c r="F46">
        <v>0</v>
      </c>
    </row>
    <row r="47" spans="1:6">
      <c r="A47" t="s">
        <v>1942</v>
      </c>
      <c r="B47">
        <v>210804</v>
      </c>
      <c r="C47">
        <v>0</v>
      </c>
      <c r="D47" t="s">
        <v>1910</v>
      </c>
      <c r="E47">
        <v>231112</v>
      </c>
      <c r="F47">
        <v>0</v>
      </c>
    </row>
    <row r="48" spans="1:6">
      <c r="A48" t="s">
        <v>1943</v>
      </c>
      <c r="B48">
        <v>210805</v>
      </c>
      <c r="C48">
        <v>0</v>
      </c>
      <c r="D48" t="s">
        <v>1911</v>
      </c>
      <c r="E48">
        <v>231113</v>
      </c>
      <c r="F48">
        <v>0</v>
      </c>
    </row>
    <row r="49" spans="1:6">
      <c r="A49" t="s">
        <v>1944</v>
      </c>
      <c r="B49">
        <v>210821</v>
      </c>
      <c r="C49">
        <v>0</v>
      </c>
      <c r="D49" t="s">
        <v>1913</v>
      </c>
      <c r="E49">
        <v>231114</v>
      </c>
      <c r="F49">
        <v>0</v>
      </c>
    </row>
    <row r="50" spans="1:6">
      <c r="A50" t="s">
        <v>1945</v>
      </c>
      <c r="B50">
        <v>210900</v>
      </c>
      <c r="C50">
        <v>6529657</v>
      </c>
      <c r="D50" t="s">
        <v>1914</v>
      </c>
      <c r="E50">
        <v>231115</v>
      </c>
      <c r="F50">
        <v>0</v>
      </c>
    </row>
    <row r="51" spans="1:6">
      <c r="A51" t="s">
        <v>1939</v>
      </c>
      <c r="B51">
        <v>210901</v>
      </c>
      <c r="C51">
        <v>339050</v>
      </c>
      <c r="D51" t="s">
        <v>1916</v>
      </c>
      <c r="E51">
        <v>231116</v>
      </c>
      <c r="F51">
        <v>0</v>
      </c>
    </row>
    <row r="52" spans="1:6">
      <c r="A52" t="s">
        <v>1946</v>
      </c>
      <c r="B52">
        <v>210902</v>
      </c>
      <c r="C52">
        <v>0</v>
      </c>
      <c r="D52" t="s">
        <v>1917</v>
      </c>
      <c r="E52">
        <v>231117</v>
      </c>
      <c r="F52">
        <v>0</v>
      </c>
    </row>
    <row r="53" spans="1:6">
      <c r="A53" t="s">
        <v>1947</v>
      </c>
      <c r="B53">
        <v>210903</v>
      </c>
      <c r="C53">
        <v>0</v>
      </c>
      <c r="D53" t="s">
        <v>1918</v>
      </c>
      <c r="E53">
        <v>231118</v>
      </c>
      <c r="F53">
        <v>0</v>
      </c>
    </row>
    <row r="54" spans="1:6">
      <c r="A54" t="s">
        <v>1948</v>
      </c>
      <c r="B54">
        <v>210908</v>
      </c>
      <c r="C54">
        <v>0</v>
      </c>
      <c r="D54" t="s">
        <v>1919</v>
      </c>
      <c r="E54">
        <v>231121</v>
      </c>
      <c r="F54">
        <v>0</v>
      </c>
    </row>
    <row r="55" spans="1:6">
      <c r="A55" t="s">
        <v>1924</v>
      </c>
      <c r="B55">
        <v>210905</v>
      </c>
      <c r="C55">
        <v>6190606</v>
      </c>
      <c r="D55" t="s">
        <v>1920</v>
      </c>
      <c r="E55">
        <v>231122</v>
      </c>
      <c r="F55">
        <v>0</v>
      </c>
    </row>
    <row r="56" spans="1:6">
      <c r="A56" t="s">
        <v>1949</v>
      </c>
      <c r="B56">
        <v>210909</v>
      </c>
      <c r="C56">
        <v>0</v>
      </c>
      <c r="D56" t="s">
        <v>1890</v>
      </c>
      <c r="E56">
        <v>231123</v>
      </c>
      <c r="F56">
        <v>9055</v>
      </c>
    </row>
    <row r="57" spans="1:6">
      <c r="A57" t="s">
        <v>1950</v>
      </c>
      <c r="B57">
        <v>210910</v>
      </c>
      <c r="C57">
        <v>0</v>
      </c>
      <c r="D57" t="s">
        <v>1951</v>
      </c>
      <c r="E57">
        <v>231124</v>
      </c>
      <c r="F57">
        <v>0</v>
      </c>
    </row>
    <row r="58" spans="1:6">
      <c r="A58" t="s">
        <v>1952</v>
      </c>
      <c r="B58">
        <v>210914</v>
      </c>
      <c r="C58">
        <v>0</v>
      </c>
      <c r="D58" t="s">
        <v>1923</v>
      </c>
      <c r="E58">
        <v>231125</v>
      </c>
      <c r="F58">
        <v>9055</v>
      </c>
    </row>
    <row r="59" spans="1:6">
      <c r="A59" t="s">
        <v>1953</v>
      </c>
      <c r="B59">
        <v>210915</v>
      </c>
      <c r="C59">
        <v>0</v>
      </c>
      <c r="D59" t="s">
        <v>1906</v>
      </c>
      <c r="E59">
        <v>231126</v>
      </c>
      <c r="F59">
        <v>0</v>
      </c>
    </row>
    <row r="60" spans="1:6">
      <c r="A60" t="s">
        <v>1954</v>
      </c>
      <c r="B60">
        <v>210916</v>
      </c>
      <c r="C60">
        <v>0</v>
      </c>
      <c r="D60" t="s">
        <v>1929</v>
      </c>
      <c r="E60">
        <v>231131</v>
      </c>
      <c r="F60">
        <v>0</v>
      </c>
    </row>
    <row r="61" spans="1:6">
      <c r="A61" t="s">
        <v>1955</v>
      </c>
      <c r="B61">
        <v>210920</v>
      </c>
      <c r="C61">
        <v>0</v>
      </c>
      <c r="D61" t="s">
        <v>1956</v>
      </c>
      <c r="E61">
        <v>232000</v>
      </c>
      <c r="F61">
        <v>1167311</v>
      </c>
    </row>
    <row r="62" spans="1:6">
      <c r="A62" t="s">
        <v>1926</v>
      </c>
      <c r="B62">
        <v>210921</v>
      </c>
      <c r="C62">
        <v>0</v>
      </c>
      <c r="D62" t="s">
        <v>1957</v>
      </c>
      <c r="E62">
        <v>232001</v>
      </c>
      <c r="F62">
        <v>456311</v>
      </c>
    </row>
    <row r="63" spans="1:6">
      <c r="A63" t="s">
        <v>1958</v>
      </c>
      <c r="B63">
        <v>210922</v>
      </c>
      <c r="C63">
        <v>0</v>
      </c>
      <c r="D63" t="s">
        <v>1928</v>
      </c>
      <c r="E63">
        <v>232002</v>
      </c>
      <c r="F63">
        <v>0</v>
      </c>
    </row>
    <row r="64" spans="1:6">
      <c r="A64" t="s">
        <v>1959</v>
      </c>
      <c r="B64">
        <v>210923</v>
      </c>
      <c r="C64">
        <v>0</v>
      </c>
      <c r="D64" t="s">
        <v>1960</v>
      </c>
      <c r="E64">
        <v>232003</v>
      </c>
      <c r="F64">
        <v>711000</v>
      </c>
    </row>
    <row r="65" spans="1:6">
      <c r="A65" t="s">
        <v>1961</v>
      </c>
      <c r="B65">
        <v>210927</v>
      </c>
      <c r="C65">
        <v>0</v>
      </c>
      <c r="D65" t="s">
        <v>1962</v>
      </c>
      <c r="E65">
        <v>232004</v>
      </c>
      <c r="F65">
        <v>0</v>
      </c>
    </row>
    <row r="66" spans="1:6">
      <c r="A66" t="s">
        <v>1963</v>
      </c>
      <c r="B66">
        <v>210928</v>
      </c>
      <c r="C66">
        <v>0</v>
      </c>
      <c r="D66" t="s">
        <v>1964</v>
      </c>
      <c r="E66">
        <v>232005</v>
      </c>
      <c r="F66">
        <v>0</v>
      </c>
    </row>
    <row r="67" spans="1:6">
      <c r="A67" t="s">
        <v>1965</v>
      </c>
      <c r="B67">
        <v>210929</v>
      </c>
      <c r="C67">
        <v>0</v>
      </c>
      <c r="D67" t="s">
        <v>1966</v>
      </c>
      <c r="E67">
        <v>232021</v>
      </c>
      <c r="F67">
        <v>0</v>
      </c>
    </row>
    <row r="68" spans="1:6">
      <c r="A68" t="s">
        <v>1967</v>
      </c>
      <c r="B68">
        <v>210930</v>
      </c>
      <c r="C68">
        <v>0</v>
      </c>
      <c r="D68" t="s">
        <v>1968</v>
      </c>
      <c r="E68">
        <v>232100</v>
      </c>
      <c r="F68">
        <v>0</v>
      </c>
    </row>
    <row r="69" spans="1:6">
      <c r="A69" t="s">
        <v>1969</v>
      </c>
      <c r="B69">
        <v>210931</v>
      </c>
      <c r="C69">
        <v>0</v>
      </c>
      <c r="D69" t="s">
        <v>1970</v>
      </c>
      <c r="E69">
        <v>232101</v>
      </c>
      <c r="F69">
        <v>0</v>
      </c>
    </row>
    <row r="70" spans="1:6">
      <c r="A70" t="s">
        <v>1971</v>
      </c>
      <c r="B70">
        <v>210936</v>
      </c>
      <c r="C70">
        <v>0</v>
      </c>
      <c r="D70" t="s">
        <v>1972</v>
      </c>
      <c r="E70">
        <v>232102</v>
      </c>
      <c r="F70">
        <v>0</v>
      </c>
    </row>
    <row r="71" spans="1:6">
      <c r="A71" t="s">
        <v>1973</v>
      </c>
      <c r="B71">
        <v>210937</v>
      </c>
      <c r="C71">
        <v>0</v>
      </c>
      <c r="D71" t="s">
        <v>1974</v>
      </c>
      <c r="E71">
        <v>232103</v>
      </c>
      <c r="F71">
        <v>0</v>
      </c>
    </row>
    <row r="72" spans="1:6">
      <c r="A72" t="s">
        <v>1975</v>
      </c>
      <c r="B72">
        <v>210938</v>
      </c>
      <c r="C72">
        <v>0</v>
      </c>
      <c r="D72" t="s">
        <v>1976</v>
      </c>
      <c r="E72">
        <v>232200</v>
      </c>
      <c r="F72">
        <v>18725</v>
      </c>
    </row>
    <row r="73" spans="1:6">
      <c r="A73" t="s">
        <v>1977</v>
      </c>
      <c r="B73">
        <v>210940</v>
      </c>
      <c r="C73">
        <v>0</v>
      </c>
      <c r="D73" t="s">
        <v>1978</v>
      </c>
      <c r="E73">
        <v>232201</v>
      </c>
      <c r="F73">
        <v>18595</v>
      </c>
    </row>
    <row r="74" spans="1:6">
      <c r="A74" t="s">
        <v>1979</v>
      </c>
      <c r="B74">
        <v>210941</v>
      </c>
      <c r="C74">
        <v>0</v>
      </c>
      <c r="D74" t="s">
        <v>1980</v>
      </c>
      <c r="E74">
        <v>232211</v>
      </c>
      <c r="F74">
        <v>130</v>
      </c>
    </row>
    <row r="75" spans="1:6">
      <c r="A75" t="s">
        <v>1981</v>
      </c>
      <c r="B75">
        <v>210942</v>
      </c>
      <c r="C75">
        <v>0</v>
      </c>
      <c r="D75" t="s">
        <v>1982</v>
      </c>
      <c r="E75">
        <v>232212</v>
      </c>
      <c r="F75">
        <v>0</v>
      </c>
    </row>
    <row r="76" spans="1:6">
      <c r="A76" t="s">
        <v>1983</v>
      </c>
      <c r="B76">
        <v>210943</v>
      </c>
      <c r="C76">
        <v>0</v>
      </c>
      <c r="D76" t="s">
        <v>1984</v>
      </c>
      <c r="E76">
        <v>232213</v>
      </c>
      <c r="F76">
        <v>130</v>
      </c>
    </row>
    <row r="77" spans="1:6">
      <c r="A77" t="s">
        <v>1985</v>
      </c>
      <c r="B77">
        <v>210944</v>
      </c>
      <c r="C77">
        <v>0</v>
      </c>
      <c r="D77" t="s">
        <v>1986</v>
      </c>
      <c r="E77">
        <v>232300</v>
      </c>
      <c r="F77">
        <v>0</v>
      </c>
    </row>
    <row r="78" spans="1:6">
      <c r="A78" t="s">
        <v>1987</v>
      </c>
      <c r="B78">
        <v>210945</v>
      </c>
      <c r="C78">
        <v>0</v>
      </c>
      <c r="D78" t="s">
        <v>1988</v>
      </c>
      <c r="E78">
        <v>232301</v>
      </c>
      <c r="F78">
        <v>0</v>
      </c>
    </row>
    <row r="79" spans="1:6">
      <c r="A79" t="s">
        <v>1989</v>
      </c>
      <c r="B79">
        <v>210946</v>
      </c>
      <c r="C79">
        <v>0</v>
      </c>
      <c r="D79" t="s">
        <v>1990</v>
      </c>
      <c r="E79">
        <v>232302</v>
      </c>
      <c r="F79">
        <v>0</v>
      </c>
    </row>
    <row r="80" spans="1:6">
      <c r="A80" t="s">
        <v>1991</v>
      </c>
      <c r="B80">
        <v>210949</v>
      </c>
      <c r="C80">
        <v>0</v>
      </c>
      <c r="D80" t="s">
        <v>1992</v>
      </c>
      <c r="E80">
        <v>232311</v>
      </c>
      <c r="F80">
        <v>0</v>
      </c>
    </row>
    <row r="81" spans="1:6">
      <c r="A81" t="s">
        <v>1993</v>
      </c>
      <c r="B81">
        <v>210950</v>
      </c>
      <c r="C81">
        <v>0</v>
      </c>
      <c r="D81" t="s">
        <v>1645</v>
      </c>
      <c r="E81">
        <v>232500</v>
      </c>
      <c r="F81">
        <v>51599</v>
      </c>
    </row>
    <row r="82" spans="1:6">
      <c r="A82" t="s">
        <v>1994</v>
      </c>
      <c r="B82">
        <v>210951</v>
      </c>
      <c r="C82">
        <v>0</v>
      </c>
      <c r="D82" t="s">
        <v>1939</v>
      </c>
      <c r="E82">
        <v>232501</v>
      </c>
      <c r="F82">
        <v>24813</v>
      </c>
    </row>
    <row r="83" spans="1:6">
      <c r="A83" t="s">
        <v>1995</v>
      </c>
      <c r="B83">
        <v>210961</v>
      </c>
      <c r="C83">
        <v>0</v>
      </c>
      <c r="D83" t="s">
        <v>1996</v>
      </c>
      <c r="E83">
        <v>232502</v>
      </c>
      <c r="F83">
        <v>19655</v>
      </c>
    </row>
    <row r="84" spans="1:6">
      <c r="A84" t="s">
        <v>1997</v>
      </c>
      <c r="B84">
        <v>210962</v>
      </c>
      <c r="C84">
        <v>0</v>
      </c>
      <c r="D84" t="s">
        <v>1924</v>
      </c>
      <c r="E84">
        <v>232503</v>
      </c>
      <c r="F84">
        <v>0</v>
      </c>
    </row>
    <row r="85" spans="1:6">
      <c r="A85" t="s">
        <v>1998</v>
      </c>
      <c r="B85">
        <v>210963</v>
      </c>
      <c r="C85">
        <v>0</v>
      </c>
      <c r="D85" t="s">
        <v>1928</v>
      </c>
      <c r="E85">
        <v>232504</v>
      </c>
      <c r="F85">
        <v>0</v>
      </c>
    </row>
    <row r="86" spans="1:6">
      <c r="A86" t="s">
        <v>1999</v>
      </c>
      <c r="B86">
        <v>210964</v>
      </c>
      <c r="C86">
        <v>0</v>
      </c>
      <c r="D86" t="s">
        <v>1927</v>
      </c>
      <c r="E86">
        <v>232505</v>
      </c>
      <c r="F86">
        <v>0</v>
      </c>
    </row>
    <row r="87" spans="1:6">
      <c r="A87" t="s">
        <v>2000</v>
      </c>
      <c r="B87">
        <v>210965</v>
      </c>
      <c r="C87">
        <v>0</v>
      </c>
      <c r="D87" t="s">
        <v>2001</v>
      </c>
      <c r="E87">
        <v>232506</v>
      </c>
      <c r="F87">
        <v>0</v>
      </c>
    </row>
    <row r="88" spans="1:6">
      <c r="A88" t="s">
        <v>2002</v>
      </c>
      <c r="B88">
        <v>211000</v>
      </c>
      <c r="C88">
        <v>0</v>
      </c>
      <c r="D88" t="s">
        <v>2003</v>
      </c>
      <c r="E88">
        <v>232507</v>
      </c>
      <c r="F88">
        <v>6842</v>
      </c>
    </row>
    <row r="89" spans="1:6">
      <c r="A89" t="s">
        <v>1970</v>
      </c>
      <c r="B89">
        <v>211001</v>
      </c>
      <c r="C89">
        <v>0</v>
      </c>
      <c r="D89" t="s">
        <v>2004</v>
      </c>
      <c r="E89">
        <v>232508</v>
      </c>
      <c r="F89">
        <v>0</v>
      </c>
    </row>
    <row r="90" spans="1:6">
      <c r="A90" t="s">
        <v>1972</v>
      </c>
      <c r="B90">
        <v>211002</v>
      </c>
      <c r="C90">
        <v>0</v>
      </c>
      <c r="D90" t="s">
        <v>2005</v>
      </c>
      <c r="E90">
        <v>232509</v>
      </c>
      <c r="F90">
        <v>0</v>
      </c>
    </row>
    <row r="91" spans="1:6">
      <c r="A91" t="s">
        <v>1974</v>
      </c>
      <c r="B91">
        <v>211003</v>
      </c>
      <c r="C91">
        <v>0</v>
      </c>
      <c r="D91" t="s">
        <v>2006</v>
      </c>
      <c r="E91">
        <v>232510</v>
      </c>
      <c r="F91">
        <v>0</v>
      </c>
    </row>
    <row r="92" spans="1:6">
      <c r="A92" t="s">
        <v>1714</v>
      </c>
      <c r="B92">
        <v>211100</v>
      </c>
      <c r="C92">
        <v>71022</v>
      </c>
      <c r="D92" t="s">
        <v>2007</v>
      </c>
      <c r="E92">
        <v>232511</v>
      </c>
      <c r="F92">
        <v>273</v>
      </c>
    </row>
    <row r="93" spans="1:6">
      <c r="A93" t="s">
        <v>1939</v>
      </c>
      <c r="B93">
        <v>211101</v>
      </c>
      <c r="C93">
        <v>24370</v>
      </c>
      <c r="D93" t="s">
        <v>2008</v>
      </c>
      <c r="E93">
        <v>232512</v>
      </c>
      <c r="F93">
        <v>17</v>
      </c>
    </row>
    <row r="94" spans="1:6">
      <c r="A94" t="s">
        <v>1996</v>
      </c>
      <c r="B94">
        <v>211102</v>
      </c>
      <c r="C94">
        <v>16381</v>
      </c>
      <c r="D94" t="s">
        <v>1499</v>
      </c>
      <c r="E94">
        <v>232531</v>
      </c>
      <c r="F94">
        <v>0</v>
      </c>
    </row>
    <row r="95" spans="1:6">
      <c r="A95" t="s">
        <v>1924</v>
      </c>
      <c r="B95">
        <v>211103</v>
      </c>
      <c r="C95">
        <v>0</v>
      </c>
      <c r="D95" t="s">
        <v>2009</v>
      </c>
      <c r="E95">
        <v>233000</v>
      </c>
      <c r="F95">
        <v>7970000</v>
      </c>
    </row>
    <row r="96" spans="1:6">
      <c r="A96" t="s">
        <v>1928</v>
      </c>
      <c r="B96">
        <v>211104</v>
      </c>
      <c r="C96">
        <v>20819</v>
      </c>
      <c r="D96" t="s">
        <v>2010</v>
      </c>
      <c r="E96">
        <v>233001</v>
      </c>
      <c r="F96">
        <v>0</v>
      </c>
    </row>
    <row r="97" spans="1:6">
      <c r="A97" t="s">
        <v>1927</v>
      </c>
      <c r="B97">
        <v>211105</v>
      </c>
      <c r="C97">
        <v>0</v>
      </c>
      <c r="D97" t="s">
        <v>2011</v>
      </c>
      <c r="E97">
        <v>233002</v>
      </c>
      <c r="F97">
        <v>0</v>
      </c>
    </row>
    <row r="98" spans="1:6">
      <c r="A98" t="s">
        <v>2001</v>
      </c>
      <c r="B98">
        <v>211106</v>
      </c>
      <c r="C98">
        <v>0</v>
      </c>
      <c r="D98" t="s">
        <v>2012</v>
      </c>
      <c r="E98">
        <v>233003</v>
      </c>
      <c r="F98">
        <v>0</v>
      </c>
    </row>
    <row r="99" spans="1:6">
      <c r="A99" t="s">
        <v>2003</v>
      </c>
      <c r="B99">
        <v>211107</v>
      </c>
      <c r="C99">
        <v>9446</v>
      </c>
      <c r="D99" t="s">
        <v>2013</v>
      </c>
      <c r="E99">
        <v>233004</v>
      </c>
      <c r="F99">
        <v>0</v>
      </c>
    </row>
    <row r="100" spans="1:6">
      <c r="A100" t="s">
        <v>2004</v>
      </c>
      <c r="B100">
        <v>211108</v>
      </c>
      <c r="C100">
        <v>0</v>
      </c>
      <c r="D100" t="s">
        <v>2014</v>
      </c>
      <c r="E100">
        <v>233010</v>
      </c>
      <c r="F100">
        <v>0</v>
      </c>
    </row>
    <row r="101" spans="1:6">
      <c r="A101" t="s">
        <v>2005</v>
      </c>
      <c r="B101">
        <v>211109</v>
      </c>
      <c r="C101">
        <v>0</v>
      </c>
      <c r="D101" t="s">
        <v>2015</v>
      </c>
      <c r="E101">
        <v>233011</v>
      </c>
      <c r="F101">
        <v>0</v>
      </c>
    </row>
    <row r="102" spans="1:6">
      <c r="A102" t="s">
        <v>2006</v>
      </c>
      <c r="B102">
        <v>211110</v>
      </c>
      <c r="C102">
        <v>0</v>
      </c>
      <c r="D102" t="s">
        <v>2016</v>
      </c>
      <c r="E102">
        <v>233043</v>
      </c>
      <c r="F102">
        <v>0</v>
      </c>
    </row>
    <row r="103" spans="1:6">
      <c r="A103" t="s">
        <v>2007</v>
      </c>
      <c r="B103">
        <v>211111</v>
      </c>
      <c r="C103">
        <v>0</v>
      </c>
      <c r="D103" t="s">
        <v>2017</v>
      </c>
      <c r="E103">
        <v>233044</v>
      </c>
      <c r="F103">
        <v>0</v>
      </c>
    </row>
    <row r="104" spans="1:6">
      <c r="A104" t="s">
        <v>2008</v>
      </c>
      <c r="B104">
        <v>211112</v>
      </c>
      <c r="C104">
        <v>6</v>
      </c>
      <c r="D104" t="s">
        <v>2018</v>
      </c>
      <c r="E104">
        <v>233045</v>
      </c>
      <c r="F104">
        <v>0</v>
      </c>
    </row>
    <row r="105" spans="1:6">
      <c r="A105" t="s">
        <v>1499</v>
      </c>
      <c r="B105">
        <v>211131</v>
      </c>
      <c r="C105">
        <v>0</v>
      </c>
      <c r="D105" t="s">
        <v>2019</v>
      </c>
      <c r="E105">
        <v>233046</v>
      </c>
      <c r="F105">
        <v>0</v>
      </c>
    </row>
    <row r="106" spans="1:6">
      <c r="A106" t="s">
        <v>1659</v>
      </c>
      <c r="B106">
        <v>211200</v>
      </c>
      <c r="C106">
        <v>0</v>
      </c>
      <c r="D106" t="s">
        <v>2020</v>
      </c>
      <c r="E106">
        <v>233047</v>
      </c>
      <c r="F106">
        <v>0</v>
      </c>
    </row>
    <row r="107" spans="1:6">
      <c r="A107" t="s">
        <v>1643</v>
      </c>
      <c r="B107">
        <v>211300</v>
      </c>
      <c r="C107">
        <v>164691</v>
      </c>
      <c r="D107" t="s">
        <v>1953</v>
      </c>
      <c r="E107">
        <v>233012</v>
      </c>
      <c r="F107">
        <v>0</v>
      </c>
    </row>
    <row r="108" spans="1:6">
      <c r="A108" t="s">
        <v>1459</v>
      </c>
      <c r="B108">
        <v>211301</v>
      </c>
      <c r="C108">
        <v>164691</v>
      </c>
      <c r="D108" t="s">
        <v>2021</v>
      </c>
      <c r="E108">
        <v>233013</v>
      </c>
      <c r="F108">
        <v>0</v>
      </c>
    </row>
    <row r="109" spans="1:6">
      <c r="A109" t="s">
        <v>2022</v>
      </c>
      <c r="B109">
        <v>211302</v>
      </c>
      <c r="C109">
        <v>0</v>
      </c>
      <c r="D109" t="s">
        <v>2023</v>
      </c>
      <c r="E109">
        <v>233015</v>
      </c>
      <c r="F109">
        <v>500000</v>
      </c>
    </row>
    <row r="110" spans="1:6">
      <c r="A110" t="s">
        <v>2024</v>
      </c>
      <c r="B110">
        <v>211303</v>
      </c>
      <c r="C110">
        <v>0</v>
      </c>
      <c r="D110" t="s">
        <v>2025</v>
      </c>
      <c r="E110">
        <v>233016</v>
      </c>
      <c r="F110">
        <v>0</v>
      </c>
    </row>
    <row r="111" spans="1:6">
      <c r="A111" t="s">
        <v>2026</v>
      </c>
      <c r="B111">
        <v>211304</v>
      </c>
      <c r="C111">
        <v>0</v>
      </c>
      <c r="D111" t="s">
        <v>2027</v>
      </c>
      <c r="E111">
        <v>233018</v>
      </c>
      <c r="F111">
        <v>0</v>
      </c>
    </row>
    <row r="112" spans="1:6">
      <c r="A112" t="s">
        <v>2028</v>
      </c>
      <c r="B112">
        <v>211305</v>
      </c>
      <c r="C112">
        <v>0</v>
      </c>
      <c r="D112" t="s">
        <v>2029</v>
      </c>
      <c r="E112">
        <v>233019</v>
      </c>
      <c r="F112">
        <v>0</v>
      </c>
    </row>
    <row r="113" spans="1:6">
      <c r="A113" t="s">
        <v>2030</v>
      </c>
      <c r="B113">
        <v>211306</v>
      </c>
      <c r="C113">
        <v>0</v>
      </c>
      <c r="D113" t="s">
        <v>2031</v>
      </c>
      <c r="E113">
        <v>233020</v>
      </c>
      <c r="F113">
        <v>0</v>
      </c>
    </row>
    <row r="114" spans="1:6">
      <c r="A114" t="s">
        <v>2032</v>
      </c>
      <c r="B114">
        <v>211307</v>
      </c>
      <c r="C114">
        <v>0</v>
      </c>
      <c r="D114" t="s">
        <v>2033</v>
      </c>
      <c r="E114">
        <v>233021</v>
      </c>
      <c r="F114">
        <v>0</v>
      </c>
    </row>
    <row r="115" spans="1:6">
      <c r="A115" t="s">
        <v>2034</v>
      </c>
      <c r="B115">
        <v>211308</v>
      </c>
      <c r="C115">
        <v>0</v>
      </c>
      <c r="D115" t="s">
        <v>2035</v>
      </c>
      <c r="E115">
        <v>233023</v>
      </c>
      <c r="F115">
        <v>0</v>
      </c>
    </row>
    <row r="116" spans="1:6">
      <c r="A116" t="s">
        <v>2036</v>
      </c>
      <c r="B116">
        <v>211309</v>
      </c>
      <c r="C116">
        <v>0</v>
      </c>
      <c r="D116" t="s">
        <v>2037</v>
      </c>
      <c r="E116">
        <v>233024</v>
      </c>
      <c r="F116">
        <v>0</v>
      </c>
    </row>
    <row r="117" spans="1:6">
      <c r="A117" t="s">
        <v>2038</v>
      </c>
      <c r="B117">
        <v>211310</v>
      </c>
      <c r="C117">
        <v>0</v>
      </c>
      <c r="D117" t="s">
        <v>2039</v>
      </c>
      <c r="E117">
        <v>233025</v>
      </c>
      <c r="F117">
        <v>0</v>
      </c>
    </row>
    <row r="118" spans="1:6">
      <c r="A118" t="s">
        <v>2040</v>
      </c>
      <c r="B118">
        <v>211311</v>
      </c>
      <c r="C118">
        <v>0</v>
      </c>
      <c r="D118" t="s">
        <v>2041</v>
      </c>
      <c r="E118">
        <v>233026</v>
      </c>
      <c r="F118">
        <v>0</v>
      </c>
    </row>
    <row r="119" spans="1:6">
      <c r="A119" t="s">
        <v>2042</v>
      </c>
      <c r="B119">
        <v>211312</v>
      </c>
      <c r="C119">
        <v>0</v>
      </c>
      <c r="D119" t="s">
        <v>2043</v>
      </c>
      <c r="E119">
        <v>233028</v>
      </c>
      <c r="F119">
        <v>0</v>
      </c>
    </row>
    <row r="120" spans="1:6">
      <c r="A120" t="s">
        <v>2044</v>
      </c>
      <c r="B120">
        <v>211313</v>
      </c>
      <c r="C120">
        <v>0</v>
      </c>
      <c r="D120" t="s">
        <v>2045</v>
      </c>
      <c r="E120">
        <v>233029</v>
      </c>
      <c r="F120">
        <v>0</v>
      </c>
    </row>
    <row r="121" spans="1:6">
      <c r="A121" t="s">
        <v>2046</v>
      </c>
      <c r="B121">
        <v>211321</v>
      </c>
      <c r="C121">
        <v>164691</v>
      </c>
      <c r="D121" t="s">
        <v>2047</v>
      </c>
      <c r="E121">
        <v>233030</v>
      </c>
      <c r="F121">
        <v>0</v>
      </c>
    </row>
    <row r="122" spans="1:6">
      <c r="A122" t="s">
        <v>1650</v>
      </c>
      <c r="B122">
        <v>211331</v>
      </c>
      <c r="C122">
        <v>0</v>
      </c>
      <c r="D122" t="s">
        <v>2048</v>
      </c>
      <c r="E122">
        <v>233031</v>
      </c>
      <c r="F122">
        <v>0</v>
      </c>
    </row>
    <row r="123" spans="1:6">
      <c r="A123" t="s">
        <v>1652</v>
      </c>
      <c r="B123">
        <v>211400</v>
      </c>
      <c r="C123">
        <v>0</v>
      </c>
      <c r="D123" t="s">
        <v>2049</v>
      </c>
      <c r="E123">
        <v>233033</v>
      </c>
      <c r="F123">
        <v>0</v>
      </c>
    </row>
    <row r="124" spans="1:6">
      <c r="A124" t="s">
        <v>1459</v>
      </c>
      <c r="B124">
        <v>211401</v>
      </c>
      <c r="C124">
        <v>0</v>
      </c>
      <c r="D124" t="s">
        <v>2050</v>
      </c>
      <c r="E124">
        <v>233034</v>
      </c>
      <c r="F124">
        <v>0</v>
      </c>
    </row>
    <row r="125" spans="1:6">
      <c r="A125" t="s">
        <v>2051</v>
      </c>
      <c r="B125">
        <v>211402</v>
      </c>
      <c r="C125">
        <v>0</v>
      </c>
      <c r="D125" t="s">
        <v>2052</v>
      </c>
      <c r="E125">
        <v>233035</v>
      </c>
      <c r="F125">
        <v>0</v>
      </c>
    </row>
    <row r="126" spans="1:6">
      <c r="A126" t="s">
        <v>2053</v>
      </c>
      <c r="B126">
        <v>211403</v>
      </c>
      <c r="C126">
        <v>0</v>
      </c>
      <c r="D126" t="s">
        <v>2054</v>
      </c>
      <c r="E126">
        <v>233036</v>
      </c>
      <c r="F126">
        <v>0</v>
      </c>
    </row>
    <row r="127" spans="1:6">
      <c r="A127" t="s">
        <v>1657</v>
      </c>
      <c r="B127">
        <v>211411</v>
      </c>
      <c r="C127">
        <v>0</v>
      </c>
      <c r="D127" t="s">
        <v>2055</v>
      </c>
      <c r="E127">
        <v>233038</v>
      </c>
      <c r="F127">
        <v>0</v>
      </c>
    </row>
    <row r="128" spans="1:6">
      <c r="A128" t="s">
        <v>1583</v>
      </c>
      <c r="B128">
        <v>211500</v>
      </c>
      <c r="C128">
        <v>26470</v>
      </c>
      <c r="D128" t="s">
        <v>2056</v>
      </c>
      <c r="E128">
        <v>233039</v>
      </c>
      <c r="F128">
        <v>0</v>
      </c>
    </row>
    <row r="129" spans="1:6">
      <c r="A129" t="s">
        <v>2057</v>
      </c>
      <c r="B129">
        <v>211501</v>
      </c>
      <c r="C129">
        <v>0</v>
      </c>
      <c r="D129" t="s">
        <v>2058</v>
      </c>
      <c r="E129">
        <v>233040</v>
      </c>
      <c r="F129">
        <v>0</v>
      </c>
    </row>
    <row r="130" spans="1:6">
      <c r="A130" t="s">
        <v>2059</v>
      </c>
      <c r="B130">
        <v>211515</v>
      </c>
      <c r="C130">
        <v>0</v>
      </c>
      <c r="D130" t="s">
        <v>2060</v>
      </c>
      <c r="E130">
        <v>233041</v>
      </c>
      <c r="F130">
        <v>0</v>
      </c>
    </row>
    <row r="131" spans="1:6">
      <c r="A131" t="s">
        <v>2061</v>
      </c>
      <c r="B131">
        <v>211516</v>
      </c>
      <c r="C131">
        <v>0</v>
      </c>
      <c r="D131" t="s">
        <v>2062</v>
      </c>
      <c r="E131">
        <v>233042</v>
      </c>
      <c r="F131">
        <v>0</v>
      </c>
    </row>
    <row r="132" spans="1:6">
      <c r="A132" t="s">
        <v>2063</v>
      </c>
      <c r="B132">
        <v>211502</v>
      </c>
      <c r="C132">
        <v>0</v>
      </c>
      <c r="D132" t="s">
        <v>2064</v>
      </c>
      <c r="E132">
        <v>233048</v>
      </c>
      <c r="F132">
        <v>0</v>
      </c>
    </row>
    <row r="133" spans="1:6">
      <c r="A133" t="s">
        <v>2065</v>
      </c>
      <c r="B133">
        <v>211509</v>
      </c>
      <c r="C133">
        <v>0</v>
      </c>
      <c r="D133" t="s">
        <v>2066</v>
      </c>
      <c r="E133">
        <v>233050</v>
      </c>
      <c r="F133">
        <v>0</v>
      </c>
    </row>
    <row r="134" spans="1:6">
      <c r="A134" t="s">
        <v>2067</v>
      </c>
      <c r="B134">
        <v>211510</v>
      </c>
      <c r="C134">
        <v>0</v>
      </c>
      <c r="D134" t="s">
        <v>2068</v>
      </c>
      <c r="E134">
        <v>233051</v>
      </c>
      <c r="F134">
        <v>0</v>
      </c>
    </row>
    <row r="135" spans="1:6">
      <c r="A135" t="s">
        <v>1957</v>
      </c>
      <c r="B135">
        <v>211503</v>
      </c>
      <c r="C135">
        <v>25987</v>
      </c>
      <c r="D135" t="s">
        <v>2069</v>
      </c>
      <c r="E135">
        <v>233052</v>
      </c>
      <c r="F135">
        <v>0</v>
      </c>
    </row>
    <row r="136" spans="1:6">
      <c r="A136" t="s">
        <v>1928</v>
      </c>
      <c r="B136">
        <v>211504</v>
      </c>
      <c r="C136">
        <v>0</v>
      </c>
      <c r="D136" t="s">
        <v>2070</v>
      </c>
      <c r="E136">
        <v>233053</v>
      </c>
      <c r="F136">
        <v>0</v>
      </c>
    </row>
    <row r="137" spans="1:6">
      <c r="A137" t="s">
        <v>1960</v>
      </c>
      <c r="B137">
        <v>211505</v>
      </c>
      <c r="C137">
        <v>0</v>
      </c>
      <c r="D137" t="s">
        <v>2071</v>
      </c>
      <c r="E137">
        <v>233054</v>
      </c>
      <c r="F137">
        <v>0</v>
      </c>
    </row>
    <row r="138" spans="1:6">
      <c r="A138" t="s">
        <v>1962</v>
      </c>
      <c r="B138">
        <v>211506</v>
      </c>
      <c r="C138">
        <v>0</v>
      </c>
      <c r="D138" t="s">
        <v>2072</v>
      </c>
      <c r="E138">
        <v>233055</v>
      </c>
      <c r="F138">
        <v>0</v>
      </c>
    </row>
    <row r="139" spans="1:6">
      <c r="A139" t="s">
        <v>2073</v>
      </c>
      <c r="B139">
        <v>211507</v>
      </c>
      <c r="C139">
        <v>0</v>
      </c>
      <c r="D139" t="s">
        <v>2074</v>
      </c>
      <c r="E139">
        <v>233056</v>
      </c>
      <c r="F139">
        <v>0</v>
      </c>
    </row>
    <row r="140" spans="1:6">
      <c r="A140" t="s">
        <v>2075</v>
      </c>
      <c r="B140">
        <v>211508</v>
      </c>
      <c r="C140">
        <v>0</v>
      </c>
      <c r="D140" t="s">
        <v>2025</v>
      </c>
      <c r="E140">
        <v>233060</v>
      </c>
      <c r="F140">
        <v>2480000</v>
      </c>
    </row>
    <row r="141" spans="1:6">
      <c r="A141" t="s">
        <v>1589</v>
      </c>
      <c r="B141">
        <v>211511</v>
      </c>
      <c r="C141">
        <v>0</v>
      </c>
      <c r="D141" t="s">
        <v>2076</v>
      </c>
      <c r="E141">
        <v>233061</v>
      </c>
      <c r="F141">
        <v>0</v>
      </c>
    </row>
    <row r="142" spans="1:6">
      <c r="A142" t="s">
        <v>1591</v>
      </c>
      <c r="B142">
        <v>211512</v>
      </c>
      <c r="C142">
        <v>0</v>
      </c>
      <c r="D142" t="s">
        <v>2077</v>
      </c>
      <c r="E142">
        <v>233062</v>
      </c>
      <c r="F142">
        <v>1480000</v>
      </c>
    </row>
    <row r="143" spans="1:6">
      <c r="A143" t="s">
        <v>1593</v>
      </c>
      <c r="B143">
        <v>211513</v>
      </c>
      <c r="C143">
        <v>0</v>
      </c>
      <c r="D143" t="s">
        <v>2078</v>
      </c>
      <c r="E143">
        <v>233063</v>
      </c>
      <c r="F143">
        <v>0</v>
      </c>
    </row>
    <row r="144" spans="1:6">
      <c r="A144" t="s">
        <v>1597</v>
      </c>
      <c r="B144">
        <v>211514</v>
      </c>
      <c r="C144">
        <v>0</v>
      </c>
      <c r="D144" t="s">
        <v>2079</v>
      </c>
      <c r="E144">
        <v>233064</v>
      </c>
      <c r="F144">
        <v>0</v>
      </c>
    </row>
    <row r="145" spans="1:6">
      <c r="A145" t="s">
        <v>2080</v>
      </c>
      <c r="B145">
        <v>211517</v>
      </c>
      <c r="C145">
        <v>0</v>
      </c>
      <c r="D145" t="s">
        <v>2081</v>
      </c>
      <c r="E145">
        <v>233065</v>
      </c>
      <c r="F145">
        <v>1000000</v>
      </c>
    </row>
    <row r="146" spans="1:6">
      <c r="A146" t="s">
        <v>2082</v>
      </c>
      <c r="B146">
        <v>211518</v>
      </c>
      <c r="C146">
        <v>0</v>
      </c>
      <c r="D146" t="s">
        <v>2083</v>
      </c>
      <c r="E146">
        <v>233066</v>
      </c>
      <c r="F146">
        <v>0</v>
      </c>
    </row>
    <row r="147" spans="1:6">
      <c r="A147" t="s">
        <v>1609</v>
      </c>
      <c r="B147">
        <v>211521</v>
      </c>
      <c r="C147">
        <v>483</v>
      </c>
      <c r="D147" t="s">
        <v>2084</v>
      </c>
      <c r="E147">
        <v>233067</v>
      </c>
      <c r="F147">
        <v>0</v>
      </c>
    </row>
    <row r="148" spans="1:6">
      <c r="A148" t="s">
        <v>1673</v>
      </c>
      <c r="B148">
        <v>211600</v>
      </c>
      <c r="C148">
        <v>236846</v>
      </c>
      <c r="D148" t="s">
        <v>2085</v>
      </c>
      <c r="E148">
        <v>233068</v>
      </c>
      <c r="F148">
        <v>0</v>
      </c>
    </row>
    <row r="149" spans="1:6">
      <c r="A149" t="s">
        <v>2086</v>
      </c>
      <c r="B149">
        <v>211601</v>
      </c>
      <c r="C149">
        <v>3855</v>
      </c>
      <c r="D149" t="s">
        <v>2087</v>
      </c>
      <c r="E149">
        <v>233069</v>
      </c>
      <c r="F149">
        <v>0</v>
      </c>
    </row>
    <row r="150" spans="1:6">
      <c r="A150" t="s">
        <v>1710</v>
      </c>
      <c r="B150">
        <v>211602</v>
      </c>
      <c r="C150">
        <v>0</v>
      </c>
      <c r="D150" t="s">
        <v>2088</v>
      </c>
      <c r="E150">
        <v>233070</v>
      </c>
      <c r="F150">
        <v>0</v>
      </c>
    </row>
    <row r="151" spans="1:6">
      <c r="A151" t="s">
        <v>2089</v>
      </c>
      <c r="B151">
        <v>211603</v>
      </c>
      <c r="C151">
        <v>0</v>
      </c>
      <c r="D151" t="s">
        <v>2090</v>
      </c>
      <c r="E151">
        <v>233071</v>
      </c>
      <c r="F151">
        <v>0</v>
      </c>
    </row>
    <row r="152" spans="1:6">
      <c r="A152" t="s">
        <v>2091</v>
      </c>
      <c r="B152">
        <v>211604</v>
      </c>
      <c r="C152">
        <v>0</v>
      </c>
      <c r="D152" t="s">
        <v>2092</v>
      </c>
      <c r="E152">
        <v>233072</v>
      </c>
      <c r="F152">
        <v>0</v>
      </c>
    </row>
    <row r="153" spans="1:6">
      <c r="A153" t="s">
        <v>2093</v>
      </c>
      <c r="B153">
        <v>211605</v>
      </c>
      <c r="C153">
        <v>0</v>
      </c>
      <c r="D153" t="s">
        <v>2094</v>
      </c>
      <c r="E153">
        <v>233073</v>
      </c>
      <c r="F153">
        <v>0</v>
      </c>
    </row>
    <row r="154" spans="1:6">
      <c r="A154" t="s">
        <v>2095</v>
      </c>
      <c r="B154">
        <v>211606</v>
      </c>
      <c r="C154">
        <v>0</v>
      </c>
      <c r="D154" t="s">
        <v>2096</v>
      </c>
      <c r="E154">
        <v>233074</v>
      </c>
      <c r="F154">
        <v>0</v>
      </c>
    </row>
    <row r="155" spans="1:6">
      <c r="A155" t="s">
        <v>2097</v>
      </c>
      <c r="B155">
        <v>211607</v>
      </c>
      <c r="C155">
        <v>195091</v>
      </c>
      <c r="D155" t="s">
        <v>2098</v>
      </c>
      <c r="E155">
        <v>233076</v>
      </c>
      <c r="F155">
        <v>0</v>
      </c>
    </row>
    <row r="156" spans="1:6">
      <c r="A156" t="s">
        <v>2099</v>
      </c>
      <c r="B156">
        <v>211608</v>
      </c>
      <c r="C156">
        <v>0</v>
      </c>
      <c r="D156" t="s">
        <v>2100</v>
      </c>
      <c r="E156">
        <v>233077</v>
      </c>
      <c r="F156">
        <v>0</v>
      </c>
    </row>
    <row r="157" spans="1:6">
      <c r="A157" t="s">
        <v>1698</v>
      </c>
      <c r="B157">
        <v>211609</v>
      </c>
      <c r="C157">
        <v>0</v>
      </c>
      <c r="D157" t="s">
        <v>2101</v>
      </c>
      <c r="E157">
        <v>233078</v>
      </c>
      <c r="F157">
        <v>0</v>
      </c>
    </row>
    <row r="158" spans="1:6">
      <c r="A158" t="s">
        <v>2102</v>
      </c>
      <c r="B158">
        <v>211610</v>
      </c>
      <c r="C158">
        <v>0</v>
      </c>
      <c r="D158" t="s">
        <v>2103</v>
      </c>
      <c r="E158">
        <v>233079</v>
      </c>
      <c r="F158">
        <v>0</v>
      </c>
    </row>
    <row r="159" spans="1:6">
      <c r="A159" t="s">
        <v>2104</v>
      </c>
      <c r="B159">
        <v>211611</v>
      </c>
      <c r="C159">
        <v>0</v>
      </c>
      <c r="D159" t="s">
        <v>2105</v>
      </c>
      <c r="E159">
        <v>233080</v>
      </c>
      <c r="F159">
        <v>0</v>
      </c>
    </row>
    <row r="160" spans="1:6">
      <c r="A160" t="s">
        <v>2106</v>
      </c>
      <c r="B160">
        <v>211612</v>
      </c>
      <c r="C160">
        <v>0</v>
      </c>
      <c r="D160" t="s">
        <v>2107</v>
      </c>
      <c r="E160">
        <v>233081</v>
      </c>
      <c r="F160">
        <v>0</v>
      </c>
    </row>
    <row r="161" spans="1:6">
      <c r="A161" t="s">
        <v>2108</v>
      </c>
      <c r="B161">
        <v>211613</v>
      </c>
      <c r="C161">
        <v>0</v>
      </c>
      <c r="D161" t="s">
        <v>2109</v>
      </c>
      <c r="E161">
        <v>233084</v>
      </c>
      <c r="F161">
        <v>0</v>
      </c>
    </row>
    <row r="162" spans="1:6">
      <c r="A162" t="s">
        <v>2110</v>
      </c>
      <c r="B162">
        <v>211614</v>
      </c>
      <c r="C162">
        <v>0</v>
      </c>
      <c r="D162" t="s">
        <v>2111</v>
      </c>
      <c r="E162">
        <v>233085</v>
      </c>
      <c r="F162">
        <v>0</v>
      </c>
    </row>
    <row r="163" spans="1:6">
      <c r="A163" t="s">
        <v>2112</v>
      </c>
      <c r="B163">
        <v>211615</v>
      </c>
      <c r="C163">
        <v>0</v>
      </c>
      <c r="D163" t="s">
        <v>2113</v>
      </c>
      <c r="E163">
        <v>233086</v>
      </c>
      <c r="F163">
        <v>0</v>
      </c>
    </row>
    <row r="164" spans="1:6">
      <c r="A164" t="s">
        <v>1712</v>
      </c>
      <c r="B164">
        <v>211631</v>
      </c>
      <c r="C164">
        <v>37900</v>
      </c>
      <c r="D164" t="s">
        <v>2114</v>
      </c>
      <c r="E164">
        <v>233087</v>
      </c>
      <c r="F164">
        <v>0</v>
      </c>
    </row>
    <row r="165" spans="1:6">
      <c r="A165" t="s">
        <v>2115</v>
      </c>
      <c r="B165">
        <v>211700</v>
      </c>
      <c r="C165">
        <v>0</v>
      </c>
      <c r="D165" t="s">
        <v>2116</v>
      </c>
      <c r="E165">
        <v>233088</v>
      </c>
      <c r="F165">
        <v>0</v>
      </c>
    </row>
    <row r="166" spans="1:6">
      <c r="A166" t="s">
        <v>2117</v>
      </c>
      <c r="B166">
        <v>211701</v>
      </c>
      <c r="C166">
        <v>0</v>
      </c>
      <c r="D166" t="s">
        <v>2118</v>
      </c>
      <c r="E166">
        <v>233089</v>
      </c>
      <c r="F166">
        <v>0</v>
      </c>
    </row>
    <row r="167" spans="1:6">
      <c r="A167" t="s">
        <v>2119</v>
      </c>
      <c r="B167">
        <v>211702</v>
      </c>
      <c r="C167">
        <v>0</v>
      </c>
      <c r="D167" t="s">
        <v>2120</v>
      </c>
      <c r="E167">
        <v>233090</v>
      </c>
      <c r="F167">
        <v>0</v>
      </c>
    </row>
    <row r="168" spans="1:6">
      <c r="A168" t="s">
        <v>2121</v>
      </c>
      <c r="B168">
        <v>211703</v>
      </c>
      <c r="C168">
        <v>0</v>
      </c>
      <c r="D168" t="s">
        <v>2122</v>
      </c>
      <c r="E168">
        <v>233091</v>
      </c>
      <c r="F168">
        <v>4990000</v>
      </c>
    </row>
    <row r="169" spans="1:6">
      <c r="A169" t="s">
        <v>2123</v>
      </c>
      <c r="B169">
        <v>211704</v>
      </c>
      <c r="C169">
        <v>0</v>
      </c>
      <c r="D169" t="s">
        <v>2124</v>
      </c>
      <c r="E169">
        <v>233092</v>
      </c>
      <c r="F169">
        <v>4990000</v>
      </c>
    </row>
    <row r="170" spans="1:6">
      <c r="A170" t="s">
        <v>2125</v>
      </c>
      <c r="B170">
        <v>211705</v>
      </c>
      <c r="C170">
        <v>0</v>
      </c>
      <c r="D170" t="s">
        <v>2126</v>
      </c>
      <c r="E170">
        <v>233093</v>
      </c>
      <c r="F170">
        <v>0</v>
      </c>
    </row>
    <row r="171" spans="1:6">
      <c r="A171" t="s">
        <v>2127</v>
      </c>
      <c r="B171">
        <v>211711</v>
      </c>
      <c r="C171">
        <v>0</v>
      </c>
      <c r="D171" t="s">
        <v>2128</v>
      </c>
      <c r="E171">
        <v>233094</v>
      </c>
      <c r="F171">
        <v>0</v>
      </c>
    </row>
    <row r="172" spans="1:6">
      <c r="A172" t="s">
        <v>2129</v>
      </c>
      <c r="B172">
        <v>211712</v>
      </c>
      <c r="C172">
        <v>0</v>
      </c>
      <c r="D172" t="s">
        <v>2130</v>
      </c>
      <c r="E172">
        <v>233096</v>
      </c>
      <c r="F172">
        <v>0</v>
      </c>
    </row>
    <row r="173" spans="1:6">
      <c r="A173" t="s">
        <v>2131</v>
      </c>
      <c r="B173">
        <v>211713</v>
      </c>
      <c r="C173">
        <v>0</v>
      </c>
      <c r="D173" t="s">
        <v>2132</v>
      </c>
      <c r="E173">
        <v>233097</v>
      </c>
      <c r="F173">
        <v>0</v>
      </c>
    </row>
    <row r="174" spans="1:6">
      <c r="A174" t="s">
        <v>2133</v>
      </c>
      <c r="B174">
        <v>211721</v>
      </c>
      <c r="C174">
        <v>0</v>
      </c>
      <c r="D174" t="s">
        <v>2134</v>
      </c>
      <c r="E174">
        <v>233098</v>
      </c>
      <c r="F174">
        <v>0</v>
      </c>
    </row>
    <row r="175" spans="1:6">
      <c r="A175" t="s">
        <v>2135</v>
      </c>
      <c r="B175">
        <v>211731</v>
      </c>
      <c r="C175">
        <v>0</v>
      </c>
      <c r="D175" t="s">
        <v>1457</v>
      </c>
      <c r="E175">
        <v>233300</v>
      </c>
      <c r="F175">
        <v>35337</v>
      </c>
    </row>
    <row r="176" spans="1:6">
      <c r="A176" t="s">
        <v>2136</v>
      </c>
      <c r="B176">
        <v>211800</v>
      </c>
      <c r="C176">
        <v>0</v>
      </c>
      <c r="D176" t="s">
        <v>1459</v>
      </c>
      <c r="E176">
        <v>233301</v>
      </c>
      <c r="F176">
        <v>35337</v>
      </c>
    </row>
    <row r="177" spans="1:6">
      <c r="A177" t="s">
        <v>2137</v>
      </c>
      <c r="B177">
        <v>211801</v>
      </c>
      <c r="C177">
        <v>0</v>
      </c>
      <c r="D177" t="s">
        <v>2022</v>
      </c>
      <c r="E177">
        <v>233302</v>
      </c>
      <c r="F177">
        <v>0</v>
      </c>
    </row>
    <row r="178" spans="1:6">
      <c r="A178" t="s">
        <v>2138</v>
      </c>
      <c r="B178">
        <v>211802</v>
      </c>
      <c r="C178">
        <v>0</v>
      </c>
      <c r="D178" t="s">
        <v>2024</v>
      </c>
      <c r="E178">
        <v>233303</v>
      </c>
      <c r="F178">
        <v>0</v>
      </c>
    </row>
    <row r="179" spans="1:6">
      <c r="A179" t="s">
        <v>2139</v>
      </c>
      <c r="B179">
        <v>211900</v>
      </c>
      <c r="C179">
        <v>0</v>
      </c>
      <c r="D179" t="s">
        <v>2026</v>
      </c>
      <c r="E179">
        <v>233304</v>
      </c>
      <c r="F179">
        <v>0</v>
      </c>
    </row>
    <row r="180" spans="1:6">
      <c r="A180" t="s">
        <v>2140</v>
      </c>
      <c r="B180">
        <v>211901</v>
      </c>
      <c r="C180">
        <v>0</v>
      </c>
      <c r="D180" t="s">
        <v>2028</v>
      </c>
      <c r="E180">
        <v>233305</v>
      </c>
      <c r="F180">
        <v>0</v>
      </c>
    </row>
    <row r="181" spans="1:6">
      <c r="A181" t="s">
        <v>2141</v>
      </c>
      <c r="B181">
        <v>211902</v>
      </c>
      <c r="C181">
        <v>0</v>
      </c>
      <c r="D181" t="s">
        <v>2142</v>
      </c>
      <c r="E181">
        <v>233306</v>
      </c>
      <c r="F181">
        <v>0</v>
      </c>
    </row>
    <row r="182" spans="1:6">
      <c r="A182" t="s">
        <v>2143</v>
      </c>
      <c r="B182">
        <v>211903</v>
      </c>
      <c r="C182">
        <v>0</v>
      </c>
      <c r="D182" t="s">
        <v>2032</v>
      </c>
      <c r="E182">
        <v>233307</v>
      </c>
      <c r="F182">
        <v>0</v>
      </c>
    </row>
    <row r="183" spans="1:6">
      <c r="A183" t="s">
        <v>2144</v>
      </c>
      <c r="B183">
        <v>211911</v>
      </c>
      <c r="C183">
        <v>0</v>
      </c>
      <c r="D183" t="s">
        <v>2034</v>
      </c>
      <c r="E183">
        <v>233308</v>
      </c>
      <c r="F183">
        <v>0</v>
      </c>
    </row>
    <row r="184" spans="1:6">
      <c r="A184" t="s">
        <v>2145</v>
      </c>
      <c r="B184">
        <v>212800</v>
      </c>
      <c r="C184">
        <v>0</v>
      </c>
      <c r="D184" t="s">
        <v>2036</v>
      </c>
      <c r="E184">
        <v>233309</v>
      </c>
      <c r="F184">
        <v>0</v>
      </c>
    </row>
    <row r="185" spans="1:6">
      <c r="A185" t="s">
        <v>2146</v>
      </c>
      <c r="B185">
        <v>212900</v>
      </c>
      <c r="C185">
        <v>33</v>
      </c>
      <c r="D185" t="s">
        <v>2038</v>
      </c>
      <c r="E185">
        <v>233310</v>
      </c>
      <c r="F185">
        <v>0</v>
      </c>
    </row>
    <row r="186" spans="1:6">
      <c r="A186" t="s">
        <v>2147</v>
      </c>
      <c r="B186">
        <v>212901</v>
      </c>
      <c r="C186">
        <v>33</v>
      </c>
      <c r="D186" t="s">
        <v>2040</v>
      </c>
      <c r="E186">
        <v>233311</v>
      </c>
      <c r="F186">
        <v>0</v>
      </c>
    </row>
    <row r="187" spans="1:6">
      <c r="A187" t="s">
        <v>2148</v>
      </c>
      <c r="B187">
        <v>212902</v>
      </c>
      <c r="C187">
        <v>0</v>
      </c>
      <c r="D187" t="s">
        <v>2042</v>
      </c>
      <c r="E187">
        <v>233312</v>
      </c>
      <c r="F187">
        <v>0</v>
      </c>
    </row>
    <row r="188" spans="1:6">
      <c r="A188" t="s">
        <v>1499</v>
      </c>
      <c r="B188">
        <v>212940</v>
      </c>
      <c r="C188">
        <v>0</v>
      </c>
      <c r="D188" t="s">
        <v>2149</v>
      </c>
      <c r="E188">
        <v>233321</v>
      </c>
      <c r="F188">
        <v>35337</v>
      </c>
    </row>
    <row r="189" spans="1:6">
      <c r="A189" t="s">
        <v>2150</v>
      </c>
      <c r="B189">
        <v>213000</v>
      </c>
      <c r="C189">
        <v>784596</v>
      </c>
      <c r="D189" t="s">
        <v>1463</v>
      </c>
      <c r="E189">
        <v>233331</v>
      </c>
      <c r="F189">
        <v>0</v>
      </c>
    </row>
    <row r="190" spans="1:6">
      <c r="A190" t="s">
        <v>2151</v>
      </c>
      <c r="B190">
        <v>213100</v>
      </c>
      <c r="C190">
        <v>693991</v>
      </c>
      <c r="D190" t="s">
        <v>1465</v>
      </c>
      <c r="E190">
        <v>233400</v>
      </c>
      <c r="F190">
        <v>1446655</v>
      </c>
    </row>
    <row r="191" spans="1:6">
      <c r="A191" t="s">
        <v>2152</v>
      </c>
      <c r="B191">
        <v>213200</v>
      </c>
      <c r="C191">
        <v>0</v>
      </c>
      <c r="D191" t="s">
        <v>1459</v>
      </c>
      <c r="E191">
        <v>233401</v>
      </c>
      <c r="F191">
        <v>0</v>
      </c>
    </row>
    <row r="192" spans="1:6">
      <c r="A192" t="s">
        <v>2153</v>
      </c>
      <c r="B192">
        <v>213201</v>
      </c>
      <c r="C192">
        <v>0</v>
      </c>
      <c r="D192" t="s">
        <v>2154</v>
      </c>
      <c r="E192">
        <v>233411</v>
      </c>
      <c r="F192">
        <v>1446655</v>
      </c>
    </row>
    <row r="193" spans="1:6">
      <c r="A193" t="s">
        <v>2155</v>
      </c>
      <c r="B193">
        <v>213202</v>
      </c>
      <c r="C193">
        <v>0</v>
      </c>
      <c r="D193" t="s">
        <v>1470</v>
      </c>
      <c r="E193">
        <v>233421</v>
      </c>
      <c r="F193">
        <v>0</v>
      </c>
    </row>
    <row r="194" spans="1:6">
      <c r="A194" t="s">
        <v>2156</v>
      </c>
      <c r="B194">
        <v>213203</v>
      </c>
      <c r="C194">
        <v>0</v>
      </c>
      <c r="D194" t="s">
        <v>1494</v>
      </c>
      <c r="E194">
        <v>233500</v>
      </c>
      <c r="F194">
        <v>411233</v>
      </c>
    </row>
    <row r="195" spans="1:6">
      <c r="A195" t="s">
        <v>2157</v>
      </c>
      <c r="B195">
        <v>213204</v>
      </c>
      <c r="C195">
        <v>0</v>
      </c>
      <c r="D195" t="s">
        <v>1928</v>
      </c>
      <c r="E195">
        <v>233501</v>
      </c>
      <c r="F195">
        <v>0</v>
      </c>
    </row>
    <row r="196" spans="1:6">
      <c r="A196" t="s">
        <v>2158</v>
      </c>
      <c r="B196">
        <v>213205</v>
      </c>
      <c r="C196">
        <v>0</v>
      </c>
      <c r="D196" t="s">
        <v>2159</v>
      </c>
      <c r="E196">
        <v>233502</v>
      </c>
      <c r="F196">
        <v>0</v>
      </c>
    </row>
    <row r="197" spans="1:6">
      <c r="A197" t="s">
        <v>2160</v>
      </c>
      <c r="B197">
        <v>213206</v>
      </c>
      <c r="C197">
        <v>0</v>
      </c>
      <c r="D197" t="s">
        <v>2161</v>
      </c>
      <c r="E197">
        <v>233505</v>
      </c>
      <c r="F197">
        <v>0</v>
      </c>
    </row>
    <row r="198" spans="1:6">
      <c r="A198" t="s">
        <v>2162</v>
      </c>
      <c r="B198">
        <v>213211</v>
      </c>
      <c r="C198">
        <v>0</v>
      </c>
      <c r="D198" t="s">
        <v>1496</v>
      </c>
      <c r="E198">
        <v>233513</v>
      </c>
      <c r="F198">
        <v>0</v>
      </c>
    </row>
    <row r="199" spans="1:6">
      <c r="A199" t="s">
        <v>2163</v>
      </c>
      <c r="B199">
        <v>213212</v>
      </c>
      <c r="C199">
        <v>0</v>
      </c>
      <c r="D199" t="s">
        <v>1498</v>
      </c>
      <c r="E199">
        <v>233514</v>
      </c>
      <c r="F199">
        <v>2155</v>
      </c>
    </row>
    <row r="200" spans="1:6">
      <c r="A200" t="s">
        <v>2164</v>
      </c>
      <c r="B200">
        <v>213213</v>
      </c>
      <c r="C200">
        <v>0</v>
      </c>
      <c r="D200" t="s">
        <v>2165</v>
      </c>
      <c r="E200">
        <v>233515</v>
      </c>
      <c r="F200">
        <v>0</v>
      </c>
    </row>
    <row r="201" spans="1:6">
      <c r="A201" t="s">
        <v>2166</v>
      </c>
      <c r="B201">
        <v>213300</v>
      </c>
      <c r="C201">
        <v>0</v>
      </c>
      <c r="D201" t="s">
        <v>2073</v>
      </c>
      <c r="E201">
        <v>233516</v>
      </c>
      <c r="F201">
        <v>0</v>
      </c>
    </row>
    <row r="202" spans="1:6">
      <c r="A202" t="s">
        <v>2167</v>
      </c>
      <c r="B202">
        <v>213301</v>
      </c>
      <c r="C202">
        <v>0</v>
      </c>
      <c r="D202" t="s">
        <v>2168</v>
      </c>
      <c r="E202">
        <v>233517</v>
      </c>
      <c r="F202">
        <v>0</v>
      </c>
    </row>
    <row r="203" spans="1:6">
      <c r="A203" t="s">
        <v>2169</v>
      </c>
      <c r="B203">
        <v>213302</v>
      </c>
      <c r="C203">
        <v>0</v>
      </c>
      <c r="D203" t="s">
        <v>1514</v>
      </c>
      <c r="E203">
        <v>233518</v>
      </c>
      <c r="F203">
        <v>140183</v>
      </c>
    </row>
    <row r="204" spans="1:6">
      <c r="A204" t="s">
        <v>2170</v>
      </c>
      <c r="B204">
        <v>213400</v>
      </c>
      <c r="C204">
        <v>0</v>
      </c>
      <c r="D204" t="s">
        <v>2171</v>
      </c>
      <c r="E204">
        <v>233519</v>
      </c>
      <c r="F204">
        <v>0</v>
      </c>
    </row>
    <row r="205" spans="1:6">
      <c r="A205" t="s">
        <v>1898</v>
      </c>
      <c r="B205">
        <v>213401</v>
      </c>
      <c r="C205">
        <v>0</v>
      </c>
      <c r="D205" t="s">
        <v>2172</v>
      </c>
      <c r="E205">
        <v>233520</v>
      </c>
      <c r="F205">
        <v>0</v>
      </c>
    </row>
    <row r="206" spans="1:6">
      <c r="A206" t="s">
        <v>2173</v>
      </c>
      <c r="B206">
        <v>213402</v>
      </c>
      <c r="C206">
        <v>0</v>
      </c>
      <c r="D206" t="s">
        <v>1516</v>
      </c>
      <c r="E206">
        <v>233521</v>
      </c>
      <c r="F206">
        <v>268895</v>
      </c>
    </row>
    <row r="207" spans="1:6">
      <c r="A207" t="s">
        <v>2174</v>
      </c>
      <c r="B207">
        <v>213403</v>
      </c>
      <c r="C207">
        <v>0</v>
      </c>
      <c r="D207" t="s">
        <v>2175</v>
      </c>
      <c r="E207">
        <v>233600</v>
      </c>
      <c r="F207">
        <v>0</v>
      </c>
    </row>
    <row r="208" spans="1:6">
      <c r="A208" t="s">
        <v>1929</v>
      </c>
      <c r="B208">
        <v>213404</v>
      </c>
      <c r="C208">
        <v>0</v>
      </c>
      <c r="D208" t="s">
        <v>2176</v>
      </c>
      <c r="E208">
        <v>233601</v>
      </c>
      <c r="F208">
        <v>0</v>
      </c>
    </row>
    <row r="209" spans="1:6">
      <c r="A209" t="s">
        <v>2177</v>
      </c>
      <c r="B209">
        <v>213405</v>
      </c>
      <c r="C209">
        <v>0</v>
      </c>
      <c r="D209" t="s">
        <v>2178</v>
      </c>
      <c r="E209">
        <v>233602</v>
      </c>
      <c r="F209">
        <v>0</v>
      </c>
    </row>
    <row r="210" spans="1:6">
      <c r="A210" t="s">
        <v>2179</v>
      </c>
      <c r="B210">
        <v>213406</v>
      </c>
      <c r="C210">
        <v>0</v>
      </c>
      <c r="D210" t="s">
        <v>2180</v>
      </c>
      <c r="E210">
        <v>233603</v>
      </c>
      <c r="F210">
        <v>0</v>
      </c>
    </row>
    <row r="211" spans="1:6">
      <c r="A211" t="s">
        <v>2181</v>
      </c>
      <c r="B211">
        <v>213407</v>
      </c>
      <c r="C211">
        <v>0</v>
      </c>
      <c r="D211" t="s">
        <v>2182</v>
      </c>
      <c r="E211">
        <v>233604</v>
      </c>
      <c r="F211">
        <v>0</v>
      </c>
    </row>
    <row r="212" spans="1:6">
      <c r="A212" t="s">
        <v>2183</v>
      </c>
      <c r="B212">
        <v>213408</v>
      </c>
      <c r="C212">
        <v>0</v>
      </c>
      <c r="D212" t="s">
        <v>2184</v>
      </c>
      <c r="E212">
        <v>233610</v>
      </c>
      <c r="F212">
        <v>0</v>
      </c>
    </row>
    <row r="213" spans="1:6">
      <c r="A213" t="s">
        <v>2185</v>
      </c>
      <c r="B213">
        <v>213409</v>
      </c>
      <c r="C213">
        <v>0</v>
      </c>
      <c r="D213" t="s">
        <v>2186</v>
      </c>
      <c r="E213">
        <v>233611</v>
      </c>
      <c r="F213">
        <v>0</v>
      </c>
    </row>
    <row r="214" spans="1:6">
      <c r="A214" t="s">
        <v>2187</v>
      </c>
      <c r="B214">
        <v>213500</v>
      </c>
      <c r="C214">
        <v>0</v>
      </c>
      <c r="D214" t="s">
        <v>2188</v>
      </c>
      <c r="E214">
        <v>233612</v>
      </c>
      <c r="F214">
        <v>0</v>
      </c>
    </row>
    <row r="215" spans="1:6">
      <c r="A215" t="s">
        <v>1899</v>
      </c>
      <c r="B215">
        <v>213501</v>
      </c>
      <c r="C215">
        <v>0</v>
      </c>
      <c r="D215" t="s">
        <v>2189</v>
      </c>
      <c r="E215">
        <v>233700</v>
      </c>
      <c r="F215">
        <v>0</v>
      </c>
    </row>
    <row r="216" spans="1:6">
      <c r="A216" t="s">
        <v>2190</v>
      </c>
      <c r="B216">
        <v>213502</v>
      </c>
      <c r="C216">
        <v>0</v>
      </c>
      <c r="D216" t="s">
        <v>1990</v>
      </c>
      <c r="E216">
        <v>233701</v>
      </c>
      <c r="F216">
        <v>0</v>
      </c>
    </row>
    <row r="217" spans="1:6">
      <c r="A217" t="s">
        <v>2191</v>
      </c>
      <c r="B217">
        <v>213503</v>
      </c>
      <c r="C217">
        <v>0</v>
      </c>
      <c r="D217" t="s">
        <v>2192</v>
      </c>
      <c r="E217">
        <v>233711</v>
      </c>
      <c r="F217">
        <v>0</v>
      </c>
    </row>
    <row r="218" spans="1:6">
      <c r="A218" t="s">
        <v>2193</v>
      </c>
      <c r="B218">
        <v>213504</v>
      </c>
      <c r="C218">
        <v>0</v>
      </c>
      <c r="D218" t="s">
        <v>2194</v>
      </c>
      <c r="E218">
        <v>234000</v>
      </c>
      <c r="F218">
        <v>0</v>
      </c>
    </row>
    <row r="219" spans="1:6">
      <c r="A219" t="s">
        <v>2195</v>
      </c>
      <c r="B219">
        <v>213505</v>
      </c>
      <c r="C219">
        <v>0</v>
      </c>
      <c r="D219" t="s">
        <v>1939</v>
      </c>
      <c r="E219">
        <v>234001</v>
      </c>
      <c r="F219">
        <v>0</v>
      </c>
    </row>
    <row r="220" spans="1:6">
      <c r="A220" t="s">
        <v>2196</v>
      </c>
      <c r="B220">
        <v>213506</v>
      </c>
      <c r="C220">
        <v>0</v>
      </c>
      <c r="D220" t="s">
        <v>2197</v>
      </c>
      <c r="E220">
        <v>234002</v>
      </c>
      <c r="F220">
        <v>0</v>
      </c>
    </row>
    <row r="221" spans="1:6">
      <c r="A221" t="s">
        <v>2198</v>
      </c>
      <c r="B221">
        <v>213507</v>
      </c>
      <c r="C221">
        <v>0</v>
      </c>
      <c r="D221" t="s">
        <v>2199</v>
      </c>
      <c r="E221">
        <v>234003</v>
      </c>
      <c r="F221">
        <v>0</v>
      </c>
    </row>
    <row r="222" spans="1:6">
      <c r="A222" t="s">
        <v>2200</v>
      </c>
      <c r="B222">
        <v>213508</v>
      </c>
      <c r="C222">
        <v>0</v>
      </c>
      <c r="D222" t="s">
        <v>2201</v>
      </c>
      <c r="E222">
        <v>234004</v>
      </c>
      <c r="F222">
        <v>0</v>
      </c>
    </row>
    <row r="223" spans="1:6">
      <c r="A223" t="s">
        <v>2202</v>
      </c>
      <c r="B223">
        <v>213509</v>
      </c>
      <c r="C223">
        <v>0</v>
      </c>
      <c r="D223" t="s">
        <v>2203</v>
      </c>
      <c r="E223">
        <v>234005</v>
      </c>
      <c r="F223">
        <v>0</v>
      </c>
    </row>
    <row r="224" spans="1:6">
      <c r="A224" t="s">
        <v>2204</v>
      </c>
      <c r="B224">
        <v>213600</v>
      </c>
      <c r="C224">
        <v>55780</v>
      </c>
      <c r="D224" t="s">
        <v>2205</v>
      </c>
      <c r="E224">
        <v>234006</v>
      </c>
      <c r="F224">
        <v>0</v>
      </c>
    </row>
    <row r="225" spans="1:6">
      <c r="A225" t="s">
        <v>2206</v>
      </c>
      <c r="B225">
        <v>213601</v>
      </c>
      <c r="C225">
        <v>8336</v>
      </c>
      <c r="D225" t="s">
        <v>2207</v>
      </c>
      <c r="E225">
        <v>234007</v>
      </c>
      <c r="F225">
        <v>0</v>
      </c>
    </row>
    <row r="226" spans="1:6">
      <c r="A226" t="s">
        <v>2208</v>
      </c>
      <c r="B226">
        <v>213602</v>
      </c>
      <c r="C226">
        <v>0</v>
      </c>
      <c r="D226" t="s">
        <v>2209</v>
      </c>
      <c r="E226">
        <v>234008</v>
      </c>
      <c r="F226">
        <v>0</v>
      </c>
    </row>
    <row r="227" spans="1:6">
      <c r="A227" t="s">
        <v>2210</v>
      </c>
      <c r="B227">
        <v>213603</v>
      </c>
      <c r="C227">
        <v>8336</v>
      </c>
      <c r="D227" t="s">
        <v>2211</v>
      </c>
      <c r="E227">
        <v>234009</v>
      </c>
      <c r="F227">
        <v>0</v>
      </c>
    </row>
    <row r="228" spans="1:6">
      <c r="A228" t="s">
        <v>2212</v>
      </c>
      <c r="B228">
        <v>213604</v>
      </c>
      <c r="C228">
        <v>42822</v>
      </c>
      <c r="D228" t="s">
        <v>2213</v>
      </c>
      <c r="E228">
        <v>234010</v>
      </c>
      <c r="F228">
        <v>0</v>
      </c>
    </row>
    <row r="229" spans="1:6">
      <c r="A229" t="s">
        <v>2214</v>
      </c>
      <c r="B229">
        <v>213605</v>
      </c>
      <c r="C229">
        <v>42822</v>
      </c>
      <c r="D229" t="s">
        <v>2215</v>
      </c>
      <c r="E229">
        <v>234020</v>
      </c>
      <c r="F229">
        <v>0</v>
      </c>
    </row>
    <row r="230" spans="1:6">
      <c r="A230" t="s">
        <v>2216</v>
      </c>
      <c r="B230">
        <v>213606</v>
      </c>
      <c r="C230">
        <v>0</v>
      </c>
      <c r="D230" t="s">
        <v>1906</v>
      </c>
      <c r="E230">
        <v>234011</v>
      </c>
      <c r="F230">
        <v>0</v>
      </c>
    </row>
    <row r="231" spans="1:6">
      <c r="A231" t="s">
        <v>2217</v>
      </c>
      <c r="B231">
        <v>213607</v>
      </c>
      <c r="C231">
        <v>4622</v>
      </c>
      <c r="D231" t="s">
        <v>2218</v>
      </c>
      <c r="E231">
        <v>234021</v>
      </c>
      <c r="F231">
        <v>0</v>
      </c>
    </row>
    <row r="232" spans="1:6">
      <c r="A232" t="s">
        <v>2219</v>
      </c>
      <c r="B232">
        <v>213608</v>
      </c>
      <c r="C232">
        <v>0</v>
      </c>
      <c r="D232" t="s">
        <v>2220</v>
      </c>
      <c r="E232">
        <v>234022</v>
      </c>
      <c r="F232">
        <v>0</v>
      </c>
    </row>
    <row r="233" spans="1:6">
      <c r="A233" t="s">
        <v>2221</v>
      </c>
      <c r="B233">
        <v>213609</v>
      </c>
      <c r="C233">
        <v>4622</v>
      </c>
      <c r="D233" t="s">
        <v>2222</v>
      </c>
      <c r="E233">
        <v>234023</v>
      </c>
      <c r="F233">
        <v>0</v>
      </c>
    </row>
    <row r="234" spans="1:6">
      <c r="A234" t="s">
        <v>2223</v>
      </c>
      <c r="B234">
        <v>213700</v>
      </c>
      <c r="C234">
        <v>0</v>
      </c>
      <c r="D234" t="s">
        <v>2224</v>
      </c>
      <c r="E234">
        <v>234024</v>
      </c>
      <c r="F234">
        <v>0</v>
      </c>
    </row>
    <row r="235" spans="1:6">
      <c r="A235" t="s">
        <v>2225</v>
      </c>
      <c r="B235">
        <v>213701</v>
      </c>
      <c r="C235">
        <v>0</v>
      </c>
      <c r="D235" t="s">
        <v>2226</v>
      </c>
      <c r="E235">
        <v>234030</v>
      </c>
      <c r="F235">
        <v>0</v>
      </c>
    </row>
    <row r="236" spans="1:6">
      <c r="A236" t="s">
        <v>2227</v>
      </c>
      <c r="B236">
        <v>213702</v>
      </c>
      <c r="C236">
        <v>0</v>
      </c>
      <c r="D236" t="s">
        <v>2228</v>
      </c>
      <c r="E236">
        <v>234025</v>
      </c>
      <c r="F236">
        <v>0</v>
      </c>
    </row>
    <row r="237" spans="1:6">
      <c r="A237" t="s">
        <v>2229</v>
      </c>
      <c r="B237">
        <v>213703</v>
      </c>
      <c r="C237">
        <v>0</v>
      </c>
      <c r="D237" t="s">
        <v>2230</v>
      </c>
      <c r="E237">
        <v>234031</v>
      </c>
      <c r="F237">
        <v>0</v>
      </c>
    </row>
    <row r="238" spans="1:6">
      <c r="A238" t="s">
        <v>2231</v>
      </c>
      <c r="B238">
        <v>213704</v>
      </c>
      <c r="C238">
        <v>0</v>
      </c>
      <c r="D238" t="s">
        <v>2232</v>
      </c>
      <c r="E238">
        <v>234052</v>
      </c>
      <c r="F238">
        <v>0</v>
      </c>
    </row>
    <row r="239" spans="1:6">
      <c r="A239" t="s">
        <v>2233</v>
      </c>
      <c r="B239">
        <v>213705</v>
      </c>
      <c r="C239">
        <v>0</v>
      </c>
      <c r="D239" t="s">
        <v>2234</v>
      </c>
      <c r="E239">
        <v>234053</v>
      </c>
      <c r="F239">
        <v>0</v>
      </c>
    </row>
    <row r="240" spans="1:6">
      <c r="A240" t="s">
        <v>2235</v>
      </c>
      <c r="B240">
        <v>213706</v>
      </c>
      <c r="C240">
        <v>0</v>
      </c>
      <c r="D240" t="s">
        <v>2236</v>
      </c>
      <c r="E240">
        <v>234032</v>
      </c>
      <c r="F240">
        <v>0</v>
      </c>
    </row>
    <row r="241" spans="1:6">
      <c r="A241" t="s">
        <v>2237</v>
      </c>
      <c r="B241">
        <v>213707</v>
      </c>
      <c r="C241">
        <v>0</v>
      </c>
      <c r="D241" t="s">
        <v>1949</v>
      </c>
      <c r="E241">
        <v>234033</v>
      </c>
      <c r="F241">
        <v>0</v>
      </c>
    </row>
    <row r="242" spans="1:6">
      <c r="A242" t="s">
        <v>2238</v>
      </c>
      <c r="B242">
        <v>213708</v>
      </c>
      <c r="C242">
        <v>0</v>
      </c>
      <c r="D242" t="s">
        <v>1953</v>
      </c>
      <c r="E242">
        <v>234034</v>
      </c>
      <c r="F242">
        <v>0</v>
      </c>
    </row>
    <row r="243" spans="1:6">
      <c r="A243" t="s">
        <v>2239</v>
      </c>
      <c r="B243">
        <v>213709</v>
      </c>
      <c r="C243">
        <v>0</v>
      </c>
      <c r="D243" t="s">
        <v>1890</v>
      </c>
      <c r="E243">
        <v>234035</v>
      </c>
      <c r="F243">
        <v>0</v>
      </c>
    </row>
    <row r="244" spans="1:6">
      <c r="A244" t="s">
        <v>2240</v>
      </c>
      <c r="B244">
        <v>213710</v>
      </c>
      <c r="C244">
        <v>0</v>
      </c>
      <c r="D244" t="s">
        <v>2241</v>
      </c>
      <c r="E244">
        <v>234036</v>
      </c>
      <c r="F244">
        <v>0</v>
      </c>
    </row>
    <row r="245" spans="1:6">
      <c r="A245" t="s">
        <v>2242</v>
      </c>
      <c r="B245">
        <v>213711</v>
      </c>
      <c r="C245">
        <v>0</v>
      </c>
      <c r="D245" t="s">
        <v>2243</v>
      </c>
      <c r="E245">
        <v>234037</v>
      </c>
      <c r="F245">
        <v>0</v>
      </c>
    </row>
    <row r="246" spans="1:6">
      <c r="A246" t="s">
        <v>2244</v>
      </c>
      <c r="B246">
        <v>213712</v>
      </c>
      <c r="C246">
        <v>0</v>
      </c>
      <c r="D246" t="s">
        <v>2245</v>
      </c>
      <c r="E246">
        <v>234038</v>
      </c>
      <c r="F246">
        <v>0</v>
      </c>
    </row>
    <row r="247" spans="1:6">
      <c r="A247" t="s">
        <v>2246</v>
      </c>
      <c r="B247">
        <v>213713</v>
      </c>
      <c r="C247">
        <v>0</v>
      </c>
      <c r="D247" t="s">
        <v>1923</v>
      </c>
      <c r="E247">
        <v>234044</v>
      </c>
      <c r="F247">
        <v>0</v>
      </c>
    </row>
    <row r="248" spans="1:6">
      <c r="A248" t="s">
        <v>2247</v>
      </c>
      <c r="B248">
        <v>213714</v>
      </c>
      <c r="C248">
        <v>0</v>
      </c>
      <c r="D248" t="s">
        <v>2248</v>
      </c>
      <c r="E248">
        <v>234045</v>
      </c>
      <c r="F248">
        <v>0</v>
      </c>
    </row>
    <row r="249" spans="1:6">
      <c r="A249" t="s">
        <v>2249</v>
      </c>
      <c r="B249">
        <v>213715</v>
      </c>
      <c r="C249">
        <v>0</v>
      </c>
      <c r="D249" t="s">
        <v>2250</v>
      </c>
      <c r="E249">
        <v>234046</v>
      </c>
      <c r="F249">
        <v>0</v>
      </c>
    </row>
    <row r="250" spans="1:6">
      <c r="A250" t="s">
        <v>2251</v>
      </c>
      <c r="B250">
        <v>213716</v>
      </c>
      <c r="C250">
        <v>0</v>
      </c>
      <c r="D250" t="s">
        <v>2252</v>
      </c>
      <c r="E250">
        <v>234047</v>
      </c>
      <c r="F250">
        <v>0</v>
      </c>
    </row>
    <row r="251" spans="1:6">
      <c r="A251" t="s">
        <v>2253</v>
      </c>
      <c r="B251">
        <v>213717</v>
      </c>
      <c r="C251">
        <v>0</v>
      </c>
      <c r="D251" t="s">
        <v>1926</v>
      </c>
      <c r="E251">
        <v>234048</v>
      </c>
      <c r="F251">
        <v>0</v>
      </c>
    </row>
    <row r="252" spans="1:6">
      <c r="A252" t="s">
        <v>2254</v>
      </c>
      <c r="B252">
        <v>213718</v>
      </c>
      <c r="C252">
        <v>0</v>
      </c>
      <c r="D252" t="s">
        <v>1942</v>
      </c>
      <c r="E252">
        <v>234049</v>
      </c>
      <c r="F252">
        <v>0</v>
      </c>
    </row>
    <row r="253" spans="1:6">
      <c r="A253" t="s">
        <v>2255</v>
      </c>
      <c r="B253">
        <v>213719</v>
      </c>
      <c r="C253">
        <v>0</v>
      </c>
      <c r="D253" t="s">
        <v>2256</v>
      </c>
      <c r="E253">
        <v>234061</v>
      </c>
      <c r="F253">
        <v>0</v>
      </c>
    </row>
    <row r="254" spans="1:6">
      <c r="A254" t="s">
        <v>2257</v>
      </c>
      <c r="B254">
        <v>213720</v>
      </c>
      <c r="C254">
        <v>0</v>
      </c>
      <c r="D254" t="s">
        <v>2258</v>
      </c>
      <c r="E254">
        <v>234100</v>
      </c>
      <c r="F254">
        <v>0</v>
      </c>
    </row>
    <row r="255" spans="1:6">
      <c r="A255" t="s">
        <v>2259</v>
      </c>
      <c r="B255">
        <v>213721</v>
      </c>
      <c r="C255">
        <v>0</v>
      </c>
      <c r="D255" t="s">
        <v>2260</v>
      </c>
      <c r="E255">
        <v>234101</v>
      </c>
      <c r="F255">
        <v>0</v>
      </c>
    </row>
    <row r="256" spans="1:6">
      <c r="A256" t="s">
        <v>2261</v>
      </c>
      <c r="B256">
        <v>213731</v>
      </c>
      <c r="C256">
        <v>0</v>
      </c>
      <c r="D256" t="s">
        <v>2015</v>
      </c>
      <c r="E256">
        <v>234102</v>
      </c>
      <c r="F256">
        <v>0</v>
      </c>
    </row>
    <row r="257" spans="1:6">
      <c r="A257" t="s">
        <v>2262</v>
      </c>
      <c r="B257">
        <v>213732</v>
      </c>
      <c r="C257">
        <v>0</v>
      </c>
      <c r="D257" t="s">
        <v>2263</v>
      </c>
      <c r="E257">
        <v>234103</v>
      </c>
      <c r="F257">
        <v>0</v>
      </c>
    </row>
    <row r="258" spans="1:6">
      <c r="A258" t="s">
        <v>2264</v>
      </c>
      <c r="B258">
        <v>213733</v>
      </c>
      <c r="C258">
        <v>0</v>
      </c>
      <c r="D258" t="s">
        <v>2265</v>
      </c>
      <c r="E258">
        <v>234104</v>
      </c>
      <c r="F258">
        <v>0</v>
      </c>
    </row>
    <row r="259" spans="1:6">
      <c r="A259" t="s">
        <v>2266</v>
      </c>
      <c r="B259">
        <v>213800</v>
      </c>
      <c r="C259">
        <v>117813</v>
      </c>
      <c r="D259" t="s">
        <v>2267</v>
      </c>
      <c r="E259">
        <v>234105</v>
      </c>
      <c r="F259">
        <v>0</v>
      </c>
    </row>
    <row r="260" spans="1:6">
      <c r="A260" t="s">
        <v>2268</v>
      </c>
      <c r="B260">
        <v>213801</v>
      </c>
      <c r="C260">
        <v>61813</v>
      </c>
      <c r="D260" t="s">
        <v>2269</v>
      </c>
      <c r="E260">
        <v>234106</v>
      </c>
      <c r="F260">
        <v>0</v>
      </c>
    </row>
    <row r="261" spans="1:6">
      <c r="A261" t="s">
        <v>2270</v>
      </c>
      <c r="B261">
        <v>213802</v>
      </c>
      <c r="C261">
        <v>0</v>
      </c>
      <c r="D261" t="s">
        <v>2271</v>
      </c>
      <c r="E261">
        <v>234107</v>
      </c>
      <c r="F261">
        <v>0</v>
      </c>
    </row>
    <row r="262" spans="1:6">
      <c r="A262" t="s">
        <v>2272</v>
      </c>
      <c r="B262">
        <v>213803</v>
      </c>
      <c r="C262">
        <v>61813</v>
      </c>
      <c r="D262" t="s">
        <v>2273</v>
      </c>
      <c r="E262">
        <v>234108</v>
      </c>
      <c r="F262">
        <v>0</v>
      </c>
    </row>
    <row r="263" spans="1:6">
      <c r="A263" t="s">
        <v>2274</v>
      </c>
      <c r="B263">
        <v>213811</v>
      </c>
      <c r="C263">
        <v>55999</v>
      </c>
      <c r="D263" t="s">
        <v>2275</v>
      </c>
      <c r="E263">
        <v>234109</v>
      </c>
      <c r="F263">
        <v>0</v>
      </c>
    </row>
    <row r="264" spans="1:6">
      <c r="A264" t="s">
        <v>2276</v>
      </c>
      <c r="B264">
        <v>213812</v>
      </c>
      <c r="C264">
        <v>0</v>
      </c>
      <c r="D264" t="s">
        <v>2277</v>
      </c>
      <c r="E264">
        <v>234110</v>
      </c>
      <c r="F264">
        <v>0</v>
      </c>
    </row>
    <row r="265" spans="1:6">
      <c r="A265" t="s">
        <v>2278</v>
      </c>
      <c r="B265">
        <v>213813</v>
      </c>
      <c r="C265">
        <v>55999</v>
      </c>
      <c r="D265" t="s">
        <v>2279</v>
      </c>
      <c r="E265">
        <v>234111</v>
      </c>
      <c r="F265">
        <v>0</v>
      </c>
    </row>
    <row r="266" spans="1:6">
      <c r="A266" t="s">
        <v>2280</v>
      </c>
      <c r="B266">
        <v>213900</v>
      </c>
      <c r="C266">
        <v>0</v>
      </c>
      <c r="D266" t="s">
        <v>2281</v>
      </c>
      <c r="E266">
        <v>234115</v>
      </c>
      <c r="F266">
        <v>0</v>
      </c>
    </row>
    <row r="267" spans="1:6">
      <c r="A267" t="s">
        <v>1906</v>
      </c>
      <c r="B267">
        <v>213901</v>
      </c>
      <c r="C267">
        <v>0</v>
      </c>
      <c r="D267" t="s">
        <v>2250</v>
      </c>
      <c r="E267">
        <v>234116</v>
      </c>
      <c r="F267">
        <v>0</v>
      </c>
    </row>
    <row r="268" spans="1:6">
      <c r="A268" t="s">
        <v>2282</v>
      </c>
      <c r="B268">
        <v>214300</v>
      </c>
      <c r="C268">
        <v>325986</v>
      </c>
      <c r="D268" t="s">
        <v>2283</v>
      </c>
      <c r="E268">
        <v>234131</v>
      </c>
      <c r="F268">
        <v>0</v>
      </c>
    </row>
    <row r="269" spans="1:6">
      <c r="A269" t="s">
        <v>2284</v>
      </c>
      <c r="B269">
        <v>214301</v>
      </c>
      <c r="C269">
        <v>0</v>
      </c>
      <c r="D269" t="s">
        <v>2285</v>
      </c>
      <c r="E269">
        <v>234200</v>
      </c>
      <c r="F269">
        <v>0</v>
      </c>
    </row>
    <row r="270" spans="1:6">
      <c r="A270" t="s">
        <v>2286</v>
      </c>
      <c r="B270">
        <v>214302</v>
      </c>
      <c r="C270">
        <v>0</v>
      </c>
      <c r="D270" t="s">
        <v>2287</v>
      </c>
      <c r="E270">
        <v>234201</v>
      </c>
      <c r="F270">
        <v>0</v>
      </c>
    </row>
    <row r="271" spans="1:6">
      <c r="A271" t="s">
        <v>2288</v>
      </c>
      <c r="B271">
        <v>214303</v>
      </c>
      <c r="C271">
        <v>0</v>
      </c>
      <c r="D271" t="s">
        <v>2289</v>
      </c>
      <c r="E271">
        <v>234202</v>
      </c>
      <c r="F271">
        <v>0</v>
      </c>
    </row>
    <row r="272" spans="1:6">
      <c r="A272" t="s">
        <v>2290</v>
      </c>
      <c r="B272">
        <v>214304</v>
      </c>
      <c r="C272">
        <v>0</v>
      </c>
      <c r="D272" t="s">
        <v>2291</v>
      </c>
      <c r="E272">
        <v>234203</v>
      </c>
      <c r="F272">
        <v>0</v>
      </c>
    </row>
    <row r="273" spans="1:6">
      <c r="A273" t="s">
        <v>2292</v>
      </c>
      <c r="B273">
        <v>214305</v>
      </c>
      <c r="C273">
        <v>0</v>
      </c>
      <c r="D273" t="s">
        <v>2293</v>
      </c>
      <c r="E273">
        <v>234204</v>
      </c>
      <c r="F273">
        <v>0</v>
      </c>
    </row>
    <row r="274" spans="1:6">
      <c r="A274" t="s">
        <v>2294</v>
      </c>
      <c r="B274">
        <v>214306</v>
      </c>
      <c r="C274">
        <v>0</v>
      </c>
      <c r="D274" t="s">
        <v>2295</v>
      </c>
      <c r="E274">
        <v>234205</v>
      </c>
      <c r="F274">
        <v>0</v>
      </c>
    </row>
    <row r="275" spans="1:6">
      <c r="A275" t="s">
        <v>2296</v>
      </c>
      <c r="B275">
        <v>214307</v>
      </c>
      <c r="C275">
        <v>0</v>
      </c>
      <c r="D275" t="s">
        <v>2297</v>
      </c>
      <c r="E275">
        <v>234207</v>
      </c>
      <c r="F275">
        <v>0</v>
      </c>
    </row>
    <row r="276" spans="1:6">
      <c r="A276" t="s">
        <v>2298</v>
      </c>
      <c r="B276">
        <v>214308</v>
      </c>
      <c r="C276">
        <v>0</v>
      </c>
      <c r="D276" t="s">
        <v>2299</v>
      </c>
      <c r="E276">
        <v>234208</v>
      </c>
      <c r="F276">
        <v>0</v>
      </c>
    </row>
    <row r="277" spans="1:6">
      <c r="A277" t="s">
        <v>2300</v>
      </c>
      <c r="B277">
        <v>214309</v>
      </c>
      <c r="C277">
        <v>0</v>
      </c>
      <c r="D277" t="s">
        <v>2301</v>
      </c>
      <c r="E277">
        <v>234209</v>
      </c>
      <c r="F277">
        <v>0</v>
      </c>
    </row>
    <row r="278" spans="1:6">
      <c r="A278" t="s">
        <v>2302</v>
      </c>
      <c r="B278">
        <v>214310</v>
      </c>
      <c r="C278">
        <v>0</v>
      </c>
      <c r="D278" t="s">
        <v>2303</v>
      </c>
      <c r="E278">
        <v>234211</v>
      </c>
      <c r="F278">
        <v>0</v>
      </c>
    </row>
    <row r="279" spans="1:6">
      <c r="A279" t="s">
        <v>2304</v>
      </c>
      <c r="B279">
        <v>214311</v>
      </c>
      <c r="C279">
        <v>0</v>
      </c>
      <c r="D279" t="s">
        <v>1544</v>
      </c>
      <c r="E279">
        <v>234500</v>
      </c>
      <c r="F279">
        <v>14544</v>
      </c>
    </row>
    <row r="280" spans="1:6">
      <c r="A280" t="s">
        <v>2305</v>
      </c>
      <c r="B280">
        <v>214312</v>
      </c>
      <c r="C280">
        <v>0</v>
      </c>
      <c r="D280" t="s">
        <v>1546</v>
      </c>
      <c r="E280">
        <v>234501</v>
      </c>
      <c r="F280">
        <v>0</v>
      </c>
    </row>
    <row r="281" spans="1:6">
      <c r="A281" t="s">
        <v>2306</v>
      </c>
      <c r="B281">
        <v>214313</v>
      </c>
      <c r="C281">
        <v>0</v>
      </c>
      <c r="D281" t="s">
        <v>1548</v>
      </c>
      <c r="E281">
        <v>234502</v>
      </c>
      <c r="F281">
        <v>12837</v>
      </c>
    </row>
    <row r="282" spans="1:6">
      <c r="A282" t="s">
        <v>2307</v>
      </c>
      <c r="B282">
        <v>214314</v>
      </c>
      <c r="C282">
        <v>0</v>
      </c>
      <c r="D282" t="s">
        <v>1550</v>
      </c>
      <c r="E282">
        <v>234521</v>
      </c>
      <c r="F282">
        <v>0</v>
      </c>
    </row>
    <row r="283" spans="1:6">
      <c r="A283" t="s">
        <v>2308</v>
      </c>
      <c r="B283">
        <v>214315</v>
      </c>
      <c r="C283">
        <v>0</v>
      </c>
      <c r="D283" t="s">
        <v>1552</v>
      </c>
      <c r="E283">
        <v>234522</v>
      </c>
      <c r="F283">
        <v>12636</v>
      </c>
    </row>
    <row r="284" spans="1:6">
      <c r="A284" t="s">
        <v>2309</v>
      </c>
      <c r="B284">
        <v>214316</v>
      </c>
      <c r="C284">
        <v>0</v>
      </c>
      <c r="D284" t="s">
        <v>1554</v>
      </c>
      <c r="E284">
        <v>234523</v>
      </c>
      <c r="F284">
        <v>201</v>
      </c>
    </row>
    <row r="285" spans="1:6">
      <c r="A285" t="s">
        <v>2310</v>
      </c>
      <c r="B285">
        <v>214317</v>
      </c>
      <c r="C285">
        <v>0</v>
      </c>
      <c r="D285" t="s">
        <v>1556</v>
      </c>
      <c r="E285">
        <v>234524</v>
      </c>
      <c r="F285">
        <v>0</v>
      </c>
    </row>
    <row r="286" spans="1:6">
      <c r="A286" t="s">
        <v>2311</v>
      </c>
      <c r="B286">
        <v>214318</v>
      </c>
      <c r="C286">
        <v>0</v>
      </c>
      <c r="D286" t="s">
        <v>1558</v>
      </c>
      <c r="E286">
        <v>234525</v>
      </c>
      <c r="F286">
        <v>0</v>
      </c>
    </row>
    <row r="287" spans="1:6">
      <c r="A287" t="s">
        <v>2312</v>
      </c>
      <c r="B287">
        <v>214319</v>
      </c>
      <c r="C287">
        <v>0</v>
      </c>
      <c r="D287" t="s">
        <v>1560</v>
      </c>
      <c r="E287">
        <v>234526</v>
      </c>
      <c r="F287">
        <v>0</v>
      </c>
    </row>
    <row r="288" spans="1:6">
      <c r="A288" t="s">
        <v>2313</v>
      </c>
      <c r="B288">
        <v>214320</v>
      </c>
      <c r="C288">
        <v>0</v>
      </c>
      <c r="D288" t="s">
        <v>1562</v>
      </c>
      <c r="E288">
        <v>234527</v>
      </c>
      <c r="F288">
        <v>0</v>
      </c>
    </row>
    <row r="289" spans="1:6">
      <c r="A289" t="s">
        <v>2314</v>
      </c>
      <c r="B289">
        <v>214321</v>
      </c>
      <c r="C289">
        <v>0</v>
      </c>
      <c r="D289" t="s">
        <v>1564</v>
      </c>
      <c r="E289">
        <v>234528</v>
      </c>
      <c r="F289">
        <v>0</v>
      </c>
    </row>
    <row r="290" spans="1:6">
      <c r="A290" t="s">
        <v>2315</v>
      </c>
      <c r="B290">
        <v>214330</v>
      </c>
      <c r="C290">
        <v>0</v>
      </c>
      <c r="D290" t="s">
        <v>2316</v>
      </c>
      <c r="E290">
        <v>234541</v>
      </c>
      <c r="F290">
        <v>0</v>
      </c>
    </row>
    <row r="291" spans="1:6">
      <c r="A291" t="s">
        <v>1953</v>
      </c>
      <c r="B291">
        <v>214331</v>
      </c>
      <c r="C291">
        <v>0</v>
      </c>
      <c r="D291" t="s">
        <v>1566</v>
      </c>
      <c r="E291">
        <v>234503</v>
      </c>
      <c r="F291">
        <v>1283</v>
      </c>
    </row>
    <row r="292" spans="1:6">
      <c r="A292" t="s">
        <v>2317</v>
      </c>
      <c r="B292">
        <v>214332</v>
      </c>
      <c r="C292">
        <v>0</v>
      </c>
      <c r="D292" t="s">
        <v>1568</v>
      </c>
      <c r="E292">
        <v>234504</v>
      </c>
      <c r="F292">
        <v>0</v>
      </c>
    </row>
    <row r="293" spans="1:6">
      <c r="A293" t="s">
        <v>2318</v>
      </c>
      <c r="B293">
        <v>214351</v>
      </c>
      <c r="C293">
        <v>0</v>
      </c>
      <c r="D293" t="s">
        <v>1570</v>
      </c>
      <c r="E293">
        <v>234505</v>
      </c>
      <c r="F293">
        <v>0</v>
      </c>
    </row>
    <row r="294" spans="1:6">
      <c r="A294" t="s">
        <v>2319</v>
      </c>
      <c r="B294">
        <v>214360</v>
      </c>
      <c r="C294">
        <v>325986</v>
      </c>
      <c r="D294" t="s">
        <v>1572</v>
      </c>
      <c r="E294">
        <v>234506</v>
      </c>
      <c r="F294">
        <v>0</v>
      </c>
    </row>
    <row r="295" spans="1:6">
      <c r="A295" t="s">
        <v>2320</v>
      </c>
      <c r="B295">
        <v>214400</v>
      </c>
      <c r="C295">
        <v>194413</v>
      </c>
      <c r="D295" t="s">
        <v>1574</v>
      </c>
      <c r="E295">
        <v>234507</v>
      </c>
      <c r="F295">
        <v>424</v>
      </c>
    </row>
    <row r="296" spans="1:6">
      <c r="A296" t="s">
        <v>2218</v>
      </c>
      <c r="B296">
        <v>214401</v>
      </c>
      <c r="C296">
        <v>0</v>
      </c>
      <c r="D296" t="s">
        <v>1576</v>
      </c>
      <c r="E296">
        <v>234600</v>
      </c>
      <c r="F296">
        <v>0</v>
      </c>
    </row>
    <row r="297" spans="1:6">
      <c r="A297" t="s">
        <v>2220</v>
      </c>
      <c r="B297">
        <v>214402</v>
      </c>
      <c r="C297">
        <v>0</v>
      </c>
      <c r="D297" t="s">
        <v>1584</v>
      </c>
      <c r="E297">
        <v>234700</v>
      </c>
      <c r="F297">
        <v>127807</v>
      </c>
    </row>
    <row r="298" spans="1:6">
      <c r="A298" t="s">
        <v>2222</v>
      </c>
      <c r="B298">
        <v>214403</v>
      </c>
      <c r="C298">
        <v>0</v>
      </c>
      <c r="D298" t="s">
        <v>2321</v>
      </c>
      <c r="E298">
        <v>234701</v>
      </c>
      <c r="F298">
        <v>0</v>
      </c>
    </row>
    <row r="299" spans="1:6">
      <c r="A299" t="s">
        <v>2224</v>
      </c>
      <c r="B299">
        <v>214404</v>
      </c>
      <c r="C299">
        <v>0</v>
      </c>
      <c r="D299" t="s">
        <v>2322</v>
      </c>
      <c r="E299">
        <v>234702</v>
      </c>
      <c r="F299">
        <v>0</v>
      </c>
    </row>
    <row r="300" spans="1:6">
      <c r="A300" t="s">
        <v>2226</v>
      </c>
      <c r="B300">
        <v>214409</v>
      </c>
      <c r="C300">
        <v>0</v>
      </c>
      <c r="D300" t="s">
        <v>2323</v>
      </c>
      <c r="E300">
        <v>234703</v>
      </c>
      <c r="F300">
        <v>0</v>
      </c>
    </row>
    <row r="301" spans="1:6">
      <c r="A301" t="s">
        <v>1949</v>
      </c>
      <c r="B301">
        <v>214410</v>
      </c>
      <c r="C301">
        <v>0</v>
      </c>
      <c r="D301" t="s">
        <v>2171</v>
      </c>
      <c r="E301">
        <v>234704</v>
      </c>
      <c r="F301">
        <v>0</v>
      </c>
    </row>
    <row r="302" spans="1:6">
      <c r="A302" t="s">
        <v>2324</v>
      </c>
      <c r="B302">
        <v>214411</v>
      </c>
      <c r="C302">
        <v>0</v>
      </c>
      <c r="D302" t="s">
        <v>2172</v>
      </c>
      <c r="E302">
        <v>234705</v>
      </c>
      <c r="F302">
        <v>0</v>
      </c>
    </row>
    <row r="303" spans="1:6">
      <c r="A303" t="s">
        <v>2325</v>
      </c>
      <c r="B303">
        <v>214412</v>
      </c>
      <c r="C303">
        <v>0</v>
      </c>
      <c r="D303" t="s">
        <v>2326</v>
      </c>
      <c r="E303">
        <v>234706</v>
      </c>
      <c r="F303">
        <v>0</v>
      </c>
    </row>
    <row r="304" spans="1:6">
      <c r="A304" t="s">
        <v>2327</v>
      </c>
      <c r="B304">
        <v>214413</v>
      </c>
      <c r="C304">
        <v>0</v>
      </c>
      <c r="D304" t="s">
        <v>2328</v>
      </c>
      <c r="E304">
        <v>234707</v>
      </c>
      <c r="F304">
        <v>0</v>
      </c>
    </row>
    <row r="305" spans="1:6">
      <c r="A305" t="s">
        <v>2329</v>
      </c>
      <c r="B305">
        <v>214419</v>
      </c>
      <c r="C305">
        <v>0</v>
      </c>
      <c r="D305" t="s">
        <v>2330</v>
      </c>
      <c r="E305">
        <v>234708</v>
      </c>
      <c r="F305">
        <v>0</v>
      </c>
    </row>
    <row r="306" spans="1:6">
      <c r="A306" t="s">
        <v>1953</v>
      </c>
      <c r="B306">
        <v>214420</v>
      </c>
      <c r="C306">
        <v>0</v>
      </c>
      <c r="D306" t="s">
        <v>1594</v>
      </c>
      <c r="E306">
        <v>234709</v>
      </c>
      <c r="F306">
        <v>0</v>
      </c>
    </row>
    <row r="307" spans="1:6">
      <c r="A307" t="s">
        <v>2331</v>
      </c>
      <c r="B307">
        <v>214421</v>
      </c>
      <c r="C307">
        <v>0</v>
      </c>
      <c r="D307" t="s">
        <v>2332</v>
      </c>
      <c r="E307">
        <v>234710</v>
      </c>
      <c r="F307">
        <v>0</v>
      </c>
    </row>
    <row r="308" spans="1:6">
      <c r="A308" t="s">
        <v>2333</v>
      </c>
      <c r="B308">
        <v>214422</v>
      </c>
      <c r="C308">
        <v>0</v>
      </c>
      <c r="D308" t="s">
        <v>2334</v>
      </c>
      <c r="E308">
        <v>234711</v>
      </c>
      <c r="F308">
        <v>0</v>
      </c>
    </row>
    <row r="309" spans="1:6">
      <c r="A309" t="s">
        <v>2335</v>
      </c>
      <c r="B309">
        <v>214423</v>
      </c>
      <c r="C309">
        <v>0</v>
      </c>
      <c r="D309" t="s">
        <v>2336</v>
      </c>
      <c r="E309">
        <v>234712</v>
      </c>
      <c r="F309">
        <v>0</v>
      </c>
    </row>
    <row r="310" spans="1:6">
      <c r="A310" t="s">
        <v>2337</v>
      </c>
      <c r="B310">
        <v>214424</v>
      </c>
      <c r="C310">
        <v>0</v>
      </c>
      <c r="D310" t="s">
        <v>2338</v>
      </c>
      <c r="E310">
        <v>234713</v>
      </c>
      <c r="F310">
        <v>0</v>
      </c>
    </row>
    <row r="311" spans="1:6">
      <c r="A311" t="s">
        <v>1955</v>
      </c>
      <c r="B311">
        <v>214429</v>
      </c>
      <c r="C311">
        <v>0</v>
      </c>
      <c r="D311" t="s">
        <v>2339</v>
      </c>
      <c r="E311">
        <v>234714</v>
      </c>
      <c r="F311">
        <v>0</v>
      </c>
    </row>
    <row r="312" spans="1:6">
      <c r="A312" t="s">
        <v>2250</v>
      </c>
      <c r="B312">
        <v>214430</v>
      </c>
      <c r="C312">
        <v>194413</v>
      </c>
      <c r="D312" t="s">
        <v>2340</v>
      </c>
      <c r="E312">
        <v>234715</v>
      </c>
      <c r="F312">
        <v>0</v>
      </c>
    </row>
    <row r="313" spans="1:6">
      <c r="A313" t="s">
        <v>1926</v>
      </c>
      <c r="B313">
        <v>214431</v>
      </c>
      <c r="C313">
        <v>0</v>
      </c>
      <c r="D313" t="s">
        <v>2341</v>
      </c>
      <c r="E313">
        <v>234716</v>
      </c>
      <c r="F313">
        <v>0</v>
      </c>
    </row>
    <row r="314" spans="1:6">
      <c r="A314" t="s">
        <v>2342</v>
      </c>
      <c r="B314">
        <v>214441</v>
      </c>
      <c r="C314">
        <v>0</v>
      </c>
      <c r="D314" t="s">
        <v>2343</v>
      </c>
      <c r="E314">
        <v>234717</v>
      </c>
      <c r="F314">
        <v>0</v>
      </c>
    </row>
    <row r="315" spans="1:6">
      <c r="A315" t="s">
        <v>2344</v>
      </c>
      <c r="B315">
        <v>214442</v>
      </c>
      <c r="C315">
        <v>0</v>
      </c>
      <c r="D315" t="s">
        <v>2345</v>
      </c>
      <c r="E315">
        <v>234718</v>
      </c>
      <c r="F315">
        <v>0</v>
      </c>
    </row>
    <row r="316" spans="1:6">
      <c r="A316" t="s">
        <v>2346</v>
      </c>
      <c r="B316">
        <v>214432</v>
      </c>
      <c r="C316">
        <v>0</v>
      </c>
      <c r="D316" t="s">
        <v>2347</v>
      </c>
      <c r="E316">
        <v>234719</v>
      </c>
      <c r="F316">
        <v>0</v>
      </c>
    </row>
    <row r="317" spans="1:6">
      <c r="A317" t="s">
        <v>2348</v>
      </c>
      <c r="B317">
        <v>214433</v>
      </c>
      <c r="C317">
        <v>0</v>
      </c>
      <c r="D317" t="s">
        <v>1618</v>
      </c>
      <c r="E317">
        <v>234720</v>
      </c>
      <c r="F317">
        <v>0</v>
      </c>
    </row>
    <row r="318" spans="1:6">
      <c r="A318" t="s">
        <v>2349</v>
      </c>
      <c r="B318">
        <v>214451</v>
      </c>
      <c r="C318">
        <v>0</v>
      </c>
      <c r="D318" t="s">
        <v>2350</v>
      </c>
      <c r="E318">
        <v>234721</v>
      </c>
      <c r="F318">
        <v>0</v>
      </c>
    </row>
    <row r="319" spans="1:6">
      <c r="A319" t="s">
        <v>2228</v>
      </c>
      <c r="B319">
        <v>214461</v>
      </c>
      <c r="C319">
        <v>0</v>
      </c>
      <c r="D319" t="s">
        <v>1632</v>
      </c>
      <c r="E319">
        <v>234731</v>
      </c>
      <c r="F319">
        <v>127807</v>
      </c>
    </row>
    <row r="320" spans="1:6">
      <c r="A320" t="s">
        <v>2351</v>
      </c>
      <c r="B320">
        <v>214500</v>
      </c>
      <c r="C320">
        <v>0</v>
      </c>
      <c r="D320" t="s">
        <v>2352</v>
      </c>
      <c r="E320">
        <v>234900</v>
      </c>
      <c r="F320">
        <v>0</v>
      </c>
    </row>
    <row r="321" spans="1:6">
      <c r="A321" t="s">
        <v>2353</v>
      </c>
      <c r="B321">
        <v>214501</v>
      </c>
      <c r="C321">
        <v>0</v>
      </c>
      <c r="D321" t="s">
        <v>2354</v>
      </c>
      <c r="E321">
        <v>235000</v>
      </c>
      <c r="F321">
        <v>0</v>
      </c>
    </row>
    <row r="322" spans="1:6">
      <c r="A322" t="s">
        <v>2355</v>
      </c>
      <c r="B322">
        <v>214502</v>
      </c>
      <c r="C322">
        <v>0</v>
      </c>
      <c r="D322" t="s">
        <v>2356</v>
      </c>
      <c r="E322">
        <v>235100</v>
      </c>
      <c r="F322">
        <v>0</v>
      </c>
    </row>
    <row r="323" spans="1:6">
      <c r="A323" t="s">
        <v>2357</v>
      </c>
      <c r="B323">
        <v>214503</v>
      </c>
      <c r="C323">
        <v>0</v>
      </c>
      <c r="D323" t="s">
        <v>2358</v>
      </c>
      <c r="E323">
        <v>235200</v>
      </c>
      <c r="F323">
        <v>0</v>
      </c>
    </row>
    <row r="324" spans="1:6">
      <c r="A324" t="s">
        <v>2359</v>
      </c>
      <c r="B324">
        <v>214508</v>
      </c>
      <c r="C324">
        <v>0</v>
      </c>
      <c r="D324" t="s">
        <v>2360</v>
      </c>
      <c r="E324">
        <v>235300</v>
      </c>
      <c r="F324">
        <v>0</v>
      </c>
    </row>
    <row r="325" spans="1:6">
      <c r="A325" t="s">
        <v>2361</v>
      </c>
      <c r="B325">
        <v>214509</v>
      </c>
      <c r="C325">
        <v>0</v>
      </c>
      <c r="D325" t="s">
        <v>2362</v>
      </c>
      <c r="E325">
        <v>236000</v>
      </c>
      <c r="F325">
        <v>0</v>
      </c>
    </row>
    <row r="326" spans="1:6">
      <c r="A326" t="s">
        <v>2363</v>
      </c>
      <c r="B326">
        <v>214510</v>
      </c>
      <c r="C326">
        <v>0</v>
      </c>
      <c r="D326" t="s">
        <v>2364</v>
      </c>
      <c r="E326">
        <v>236100</v>
      </c>
      <c r="F326">
        <v>0</v>
      </c>
    </row>
    <row r="327" spans="1:6">
      <c r="A327" t="s">
        <v>2365</v>
      </c>
      <c r="B327">
        <v>214511</v>
      </c>
      <c r="C327">
        <v>0</v>
      </c>
      <c r="D327" t="s">
        <v>2366</v>
      </c>
      <c r="E327">
        <v>236101</v>
      </c>
      <c r="F327">
        <v>0</v>
      </c>
    </row>
    <row r="328" spans="1:6">
      <c r="A328" t="s">
        <v>2367</v>
      </c>
      <c r="B328">
        <v>214512</v>
      </c>
      <c r="C328">
        <v>0</v>
      </c>
      <c r="D328" t="s">
        <v>2368</v>
      </c>
      <c r="E328">
        <v>236122</v>
      </c>
      <c r="F328">
        <v>0</v>
      </c>
    </row>
    <row r="329" spans="1:6">
      <c r="A329" t="s">
        <v>2369</v>
      </c>
      <c r="B329">
        <v>214516</v>
      </c>
      <c r="C329">
        <v>0</v>
      </c>
      <c r="D329" t="s">
        <v>2370</v>
      </c>
      <c r="E329">
        <v>236123</v>
      </c>
      <c r="F329">
        <v>0</v>
      </c>
    </row>
    <row r="330" spans="1:6">
      <c r="A330" t="s">
        <v>2371</v>
      </c>
      <c r="B330">
        <v>214600</v>
      </c>
      <c r="C330">
        <v>57168</v>
      </c>
      <c r="D330" t="s">
        <v>2372</v>
      </c>
      <c r="E330">
        <v>236124</v>
      </c>
      <c r="F330">
        <v>0</v>
      </c>
    </row>
    <row r="331" spans="1:6">
      <c r="A331" t="s">
        <v>1925</v>
      </c>
      <c r="B331">
        <v>214601</v>
      </c>
      <c r="C331">
        <v>57168</v>
      </c>
      <c r="D331" t="s">
        <v>2373</v>
      </c>
      <c r="E331">
        <v>236125</v>
      </c>
      <c r="F331">
        <v>0</v>
      </c>
    </row>
    <row r="332" spans="1:6">
      <c r="A332" t="s">
        <v>2374</v>
      </c>
      <c r="B332">
        <v>214602</v>
      </c>
      <c r="C332">
        <v>0</v>
      </c>
      <c r="D332" t="s">
        <v>2375</v>
      </c>
      <c r="E332">
        <v>236126</v>
      </c>
      <c r="F332">
        <v>0</v>
      </c>
    </row>
    <row r="333" spans="1:6">
      <c r="A333" t="s">
        <v>2376</v>
      </c>
      <c r="B333">
        <v>214603</v>
      </c>
      <c r="C333">
        <v>0</v>
      </c>
      <c r="D333" t="s">
        <v>2377</v>
      </c>
      <c r="E333">
        <v>236102</v>
      </c>
      <c r="F333">
        <v>0</v>
      </c>
    </row>
    <row r="334" spans="1:6">
      <c r="A334" t="s">
        <v>2378</v>
      </c>
      <c r="B334">
        <v>214604</v>
      </c>
      <c r="C334">
        <v>0</v>
      </c>
      <c r="D334" t="s">
        <v>2379</v>
      </c>
      <c r="E334">
        <v>236103</v>
      </c>
      <c r="F334">
        <v>0</v>
      </c>
    </row>
    <row r="335" spans="1:6">
      <c r="A335" t="s">
        <v>2380</v>
      </c>
      <c r="B335">
        <v>214605</v>
      </c>
      <c r="C335">
        <v>0</v>
      </c>
      <c r="D335" t="s">
        <v>2381</v>
      </c>
      <c r="E335">
        <v>236104</v>
      </c>
      <c r="F335">
        <v>0</v>
      </c>
    </row>
    <row r="336" spans="1:6">
      <c r="A336" t="s">
        <v>2382</v>
      </c>
      <c r="B336">
        <v>214606</v>
      </c>
      <c r="C336">
        <v>57168</v>
      </c>
      <c r="D336" t="s">
        <v>2383</v>
      </c>
      <c r="E336">
        <v>236105</v>
      </c>
      <c r="F336">
        <v>0</v>
      </c>
    </row>
    <row r="337" spans="1:6">
      <c r="A337" t="s">
        <v>2384</v>
      </c>
      <c r="B337">
        <v>214619</v>
      </c>
      <c r="C337">
        <v>0</v>
      </c>
      <c r="D337" t="s">
        <v>2385</v>
      </c>
      <c r="E337">
        <v>236106</v>
      </c>
      <c r="F337">
        <v>0</v>
      </c>
    </row>
    <row r="338" spans="1:6">
      <c r="A338" t="s">
        <v>2386</v>
      </c>
      <c r="B338">
        <v>214620</v>
      </c>
      <c r="C338">
        <v>0</v>
      </c>
      <c r="D338" t="s">
        <v>2387</v>
      </c>
      <c r="E338">
        <v>236107</v>
      </c>
      <c r="F338">
        <v>0</v>
      </c>
    </row>
    <row r="339" spans="1:6">
      <c r="A339" t="s">
        <v>2388</v>
      </c>
      <c r="B339">
        <v>214621</v>
      </c>
      <c r="C339">
        <v>0</v>
      </c>
      <c r="D339" t="s">
        <v>2389</v>
      </c>
      <c r="E339">
        <v>236108</v>
      </c>
      <c r="F339">
        <v>0</v>
      </c>
    </row>
    <row r="340" spans="1:6">
      <c r="A340" t="s">
        <v>2390</v>
      </c>
      <c r="B340">
        <v>214622</v>
      </c>
      <c r="C340">
        <v>0</v>
      </c>
      <c r="D340" t="s">
        <v>2391</v>
      </c>
      <c r="E340">
        <v>236111</v>
      </c>
      <c r="F340">
        <v>0</v>
      </c>
    </row>
    <row r="341" spans="1:6">
      <c r="A341" t="s">
        <v>2392</v>
      </c>
      <c r="B341">
        <v>214623</v>
      </c>
      <c r="C341">
        <v>0</v>
      </c>
      <c r="D341" t="s">
        <v>2393</v>
      </c>
      <c r="E341">
        <v>236200</v>
      </c>
      <c r="F341">
        <v>0</v>
      </c>
    </row>
    <row r="342" spans="1:6">
      <c r="A342" t="s">
        <v>2394</v>
      </c>
      <c r="B342">
        <v>214624</v>
      </c>
      <c r="C342">
        <v>0</v>
      </c>
      <c r="D342" t="s">
        <v>2395</v>
      </c>
      <c r="E342">
        <v>236201</v>
      </c>
      <c r="F342">
        <v>0</v>
      </c>
    </row>
    <row r="343" spans="1:6">
      <c r="A343" t="s">
        <v>2396</v>
      </c>
      <c r="B343">
        <v>214625</v>
      </c>
      <c r="C343">
        <v>0</v>
      </c>
      <c r="D343" t="s">
        <v>2397</v>
      </c>
      <c r="E343">
        <v>236202</v>
      </c>
      <c r="F343">
        <v>0</v>
      </c>
    </row>
    <row r="344" spans="1:6">
      <c r="A344" t="s">
        <v>2398</v>
      </c>
      <c r="B344">
        <v>214626</v>
      </c>
      <c r="C344">
        <v>0</v>
      </c>
      <c r="D344" t="s">
        <v>2399</v>
      </c>
      <c r="E344">
        <v>236203</v>
      </c>
      <c r="F344">
        <v>0</v>
      </c>
    </row>
    <row r="345" spans="1:6">
      <c r="A345" t="s">
        <v>2400</v>
      </c>
      <c r="B345">
        <v>214639</v>
      </c>
      <c r="C345">
        <v>0</v>
      </c>
      <c r="D345" t="s">
        <v>2401</v>
      </c>
      <c r="E345">
        <v>236221</v>
      </c>
      <c r="F345">
        <v>0</v>
      </c>
    </row>
    <row r="346" spans="1:6">
      <c r="A346" t="s">
        <v>2402</v>
      </c>
      <c r="B346">
        <v>214700</v>
      </c>
      <c r="C346">
        <v>0</v>
      </c>
      <c r="D346" t="s">
        <v>2403</v>
      </c>
      <c r="E346">
        <v>236300</v>
      </c>
      <c r="F346">
        <v>0</v>
      </c>
    </row>
    <row r="347" spans="1:6">
      <c r="A347" t="s">
        <v>2404</v>
      </c>
      <c r="B347">
        <v>214800</v>
      </c>
      <c r="C347">
        <v>22011</v>
      </c>
      <c r="D347" t="s">
        <v>2405</v>
      </c>
      <c r="E347">
        <v>236301</v>
      </c>
      <c r="F347">
        <v>0</v>
      </c>
    </row>
    <row r="348" spans="1:6">
      <c r="A348" t="s">
        <v>2406</v>
      </c>
      <c r="B348">
        <v>214801</v>
      </c>
      <c r="C348">
        <v>20219</v>
      </c>
      <c r="D348" t="s">
        <v>2407</v>
      </c>
      <c r="E348">
        <v>236302</v>
      </c>
      <c r="F348">
        <v>0</v>
      </c>
    </row>
    <row r="349" spans="1:6">
      <c r="A349" t="s">
        <v>2408</v>
      </c>
      <c r="B349">
        <v>214802</v>
      </c>
      <c r="C349">
        <v>0</v>
      </c>
      <c r="D349" t="s">
        <v>2409</v>
      </c>
      <c r="E349">
        <v>236303</v>
      </c>
      <c r="F349">
        <v>0</v>
      </c>
    </row>
    <row r="350" spans="1:6">
      <c r="A350" t="s">
        <v>2410</v>
      </c>
      <c r="B350">
        <v>214803</v>
      </c>
      <c r="C350">
        <v>0</v>
      </c>
      <c r="D350" t="s">
        <v>2411</v>
      </c>
      <c r="E350">
        <v>236400</v>
      </c>
      <c r="F350">
        <v>0</v>
      </c>
    </row>
    <row r="351" spans="1:6">
      <c r="A351" t="s">
        <v>2412</v>
      </c>
      <c r="B351">
        <v>214804</v>
      </c>
      <c r="C351">
        <v>0</v>
      </c>
      <c r="D351" t="s">
        <v>2413</v>
      </c>
      <c r="E351">
        <v>236401</v>
      </c>
      <c r="F351">
        <v>0</v>
      </c>
    </row>
    <row r="352" spans="1:6">
      <c r="A352" t="s">
        <v>2414</v>
      </c>
      <c r="B352">
        <v>214805</v>
      </c>
      <c r="C352">
        <v>0</v>
      </c>
      <c r="D352" t="s">
        <v>2415</v>
      </c>
      <c r="E352">
        <v>236402</v>
      </c>
      <c r="F352">
        <v>0</v>
      </c>
    </row>
    <row r="353" spans="1:6">
      <c r="A353" t="s">
        <v>2416</v>
      </c>
      <c r="B353">
        <v>214806</v>
      </c>
      <c r="C353">
        <v>20219</v>
      </c>
      <c r="D353" t="s">
        <v>2417</v>
      </c>
      <c r="E353">
        <v>236403</v>
      </c>
      <c r="F353">
        <v>0</v>
      </c>
    </row>
    <row r="354" spans="1:6">
      <c r="A354" t="s">
        <v>2418</v>
      </c>
      <c r="B354">
        <v>214820</v>
      </c>
      <c r="C354">
        <v>0</v>
      </c>
      <c r="D354" t="s">
        <v>2419</v>
      </c>
      <c r="E354">
        <v>236404</v>
      </c>
      <c r="F354">
        <v>0</v>
      </c>
    </row>
    <row r="355" spans="1:6">
      <c r="A355" t="s">
        <v>2420</v>
      </c>
      <c r="B355">
        <v>214821</v>
      </c>
      <c r="C355">
        <v>1792</v>
      </c>
      <c r="D355" t="s">
        <v>2421</v>
      </c>
      <c r="E355">
        <v>236405</v>
      </c>
      <c r="F355">
        <v>0</v>
      </c>
    </row>
    <row r="356" spans="1:6">
      <c r="A356" t="s">
        <v>2422</v>
      </c>
      <c r="B356">
        <v>214822</v>
      </c>
      <c r="C356">
        <v>0</v>
      </c>
      <c r="D356" t="s">
        <v>2423</v>
      </c>
      <c r="E356">
        <v>236406</v>
      </c>
      <c r="F356">
        <v>0</v>
      </c>
    </row>
    <row r="357" spans="1:6">
      <c r="A357" t="s">
        <v>2424</v>
      </c>
      <c r="B357">
        <v>214823</v>
      </c>
      <c r="C357">
        <v>0</v>
      </c>
      <c r="D357" t="s">
        <v>2425</v>
      </c>
      <c r="E357">
        <v>236421</v>
      </c>
      <c r="F357">
        <v>0</v>
      </c>
    </row>
    <row r="358" spans="1:6">
      <c r="A358" t="s">
        <v>2426</v>
      </c>
      <c r="B358">
        <v>214824</v>
      </c>
      <c r="C358">
        <v>0</v>
      </c>
      <c r="D358" t="s">
        <v>2427</v>
      </c>
      <c r="E358">
        <v>236500</v>
      </c>
      <c r="F358">
        <v>0</v>
      </c>
    </row>
    <row r="359" spans="1:6">
      <c r="A359" t="s">
        <v>2428</v>
      </c>
      <c r="B359">
        <v>214825</v>
      </c>
      <c r="C359">
        <v>0</v>
      </c>
      <c r="D359" t="s">
        <v>2429</v>
      </c>
      <c r="E359">
        <v>236600</v>
      </c>
      <c r="F359">
        <v>0</v>
      </c>
    </row>
    <row r="360" spans="1:6">
      <c r="A360" t="s">
        <v>2430</v>
      </c>
      <c r="B360">
        <v>214826</v>
      </c>
      <c r="C360">
        <v>1792</v>
      </c>
      <c r="D360" t="s">
        <v>2431</v>
      </c>
      <c r="E360">
        <v>236700</v>
      </c>
      <c r="F360">
        <v>0</v>
      </c>
    </row>
    <row r="361" spans="1:6">
      <c r="A361" t="s">
        <v>2432</v>
      </c>
      <c r="B361">
        <v>214840</v>
      </c>
      <c r="C361">
        <v>0</v>
      </c>
      <c r="D361" t="s">
        <v>2433</v>
      </c>
      <c r="E361">
        <v>236701</v>
      </c>
      <c r="F361">
        <v>0</v>
      </c>
    </row>
    <row r="362" spans="1:6">
      <c r="A362" t="s">
        <v>2434</v>
      </c>
      <c r="B362">
        <v>214841</v>
      </c>
      <c r="C362">
        <v>0</v>
      </c>
      <c r="D362" t="s">
        <v>2435</v>
      </c>
      <c r="E362">
        <v>236702</v>
      </c>
      <c r="F362">
        <v>0</v>
      </c>
    </row>
    <row r="363" spans="1:6">
      <c r="A363" t="s">
        <v>2436</v>
      </c>
      <c r="B363">
        <v>214842</v>
      </c>
      <c r="C363">
        <v>0</v>
      </c>
      <c r="D363" t="s">
        <v>2437</v>
      </c>
      <c r="E363">
        <v>236703</v>
      </c>
      <c r="F363">
        <v>0</v>
      </c>
    </row>
    <row r="364" spans="1:6">
      <c r="A364" t="s">
        <v>2438</v>
      </c>
      <c r="B364">
        <v>214850</v>
      </c>
      <c r="C364">
        <v>0</v>
      </c>
      <c r="D364" t="s">
        <v>2439</v>
      </c>
      <c r="E364">
        <v>236704</v>
      </c>
      <c r="F364">
        <v>0</v>
      </c>
    </row>
    <row r="365" spans="1:6">
      <c r="A365" t="s">
        <v>2440</v>
      </c>
      <c r="B365">
        <v>214900</v>
      </c>
      <c r="C365">
        <v>11426</v>
      </c>
      <c r="D365" t="s">
        <v>2441</v>
      </c>
      <c r="E365">
        <v>236705</v>
      </c>
      <c r="F365">
        <v>0</v>
      </c>
    </row>
    <row r="366" spans="1:6">
      <c r="A366" t="s">
        <v>1667</v>
      </c>
      <c r="B366">
        <v>214901</v>
      </c>
      <c r="C366">
        <v>0</v>
      </c>
      <c r="D366" t="s">
        <v>2442</v>
      </c>
      <c r="E366">
        <v>236706</v>
      </c>
      <c r="F366">
        <v>0</v>
      </c>
    </row>
    <row r="367" spans="1:6">
      <c r="A367" t="s">
        <v>2443</v>
      </c>
      <c r="B367">
        <v>214902</v>
      </c>
      <c r="C367">
        <v>0</v>
      </c>
      <c r="D367" t="s">
        <v>273</v>
      </c>
      <c r="E367">
        <v>237000</v>
      </c>
      <c r="F367">
        <v>0</v>
      </c>
    </row>
    <row r="368" spans="1:6">
      <c r="A368" t="s">
        <v>2444</v>
      </c>
      <c r="B368">
        <v>214903</v>
      </c>
      <c r="C368">
        <v>0</v>
      </c>
      <c r="D368" t="s">
        <v>2445</v>
      </c>
      <c r="E368">
        <v>237100</v>
      </c>
      <c r="F368">
        <v>0</v>
      </c>
    </row>
    <row r="369" spans="1:6">
      <c r="A369" t="s">
        <v>2446</v>
      </c>
      <c r="B369">
        <v>214904</v>
      </c>
      <c r="C369">
        <v>0</v>
      </c>
      <c r="D369" t="s">
        <v>2447</v>
      </c>
      <c r="E369">
        <v>237200</v>
      </c>
      <c r="F369">
        <v>0</v>
      </c>
    </row>
    <row r="370" spans="1:6">
      <c r="A370" t="s">
        <v>2448</v>
      </c>
      <c r="B370">
        <v>214905</v>
      </c>
      <c r="C370">
        <v>0</v>
      </c>
      <c r="D370" t="s">
        <v>1697</v>
      </c>
      <c r="E370">
        <v>237201</v>
      </c>
      <c r="F370">
        <v>0</v>
      </c>
    </row>
    <row r="371" spans="1:6">
      <c r="A371" t="s">
        <v>2008</v>
      </c>
      <c r="B371">
        <v>214906</v>
      </c>
      <c r="C371">
        <v>1290</v>
      </c>
      <c r="D371" t="s">
        <v>2449</v>
      </c>
      <c r="E371">
        <v>237202</v>
      </c>
      <c r="F371">
        <v>0</v>
      </c>
    </row>
    <row r="372" spans="1:6">
      <c r="A372" t="s">
        <v>2450</v>
      </c>
      <c r="B372">
        <v>214921</v>
      </c>
      <c r="C372">
        <v>10136</v>
      </c>
      <c r="D372" t="s">
        <v>2415</v>
      </c>
      <c r="E372">
        <v>237203</v>
      </c>
      <c r="F372">
        <v>0</v>
      </c>
    </row>
    <row r="373" spans="1:6">
      <c r="A373" t="s">
        <v>2451</v>
      </c>
      <c r="B373">
        <v>215000</v>
      </c>
      <c r="C373">
        <v>0</v>
      </c>
      <c r="D373" t="s">
        <v>2452</v>
      </c>
      <c r="E373">
        <v>237221</v>
      </c>
      <c r="F373">
        <v>0</v>
      </c>
    </row>
    <row r="374" spans="1:6">
      <c r="A374" t="s">
        <v>1895</v>
      </c>
      <c r="B374">
        <v>215001</v>
      </c>
      <c r="C374">
        <v>0</v>
      </c>
      <c r="D374" t="s">
        <v>2453</v>
      </c>
      <c r="E374">
        <v>237300</v>
      </c>
      <c r="F374">
        <v>0</v>
      </c>
    </row>
    <row r="375" spans="1:6">
      <c r="A375" t="s">
        <v>1897</v>
      </c>
      <c r="B375">
        <v>215002</v>
      </c>
      <c r="C375">
        <v>0</v>
      </c>
      <c r="D375" t="s">
        <v>2454</v>
      </c>
      <c r="E375">
        <v>237301</v>
      </c>
      <c r="F375">
        <v>0</v>
      </c>
    </row>
    <row r="376" spans="1:6">
      <c r="A376" t="s">
        <v>1898</v>
      </c>
      <c r="B376">
        <v>215003</v>
      </c>
      <c r="C376">
        <v>0</v>
      </c>
      <c r="D376" t="s">
        <v>2455</v>
      </c>
      <c r="E376">
        <v>237302</v>
      </c>
      <c r="F376">
        <v>0</v>
      </c>
    </row>
    <row r="377" spans="1:6">
      <c r="A377" t="s">
        <v>1899</v>
      </c>
      <c r="B377">
        <v>215004</v>
      </c>
      <c r="C377">
        <v>0</v>
      </c>
      <c r="D377" t="s">
        <v>2456</v>
      </c>
      <c r="E377">
        <v>240000</v>
      </c>
      <c r="F377">
        <v>4555933</v>
      </c>
    </row>
    <row r="378" spans="1:6">
      <c r="A378" t="s">
        <v>1908</v>
      </c>
      <c r="B378">
        <v>215005</v>
      </c>
      <c r="C378">
        <v>0</v>
      </c>
      <c r="D378" t="s">
        <v>2457</v>
      </c>
      <c r="E378">
        <v>241000</v>
      </c>
      <c r="F378">
        <v>3822450</v>
      </c>
    </row>
    <row r="379" spans="1:6">
      <c r="A379" t="s">
        <v>1909</v>
      </c>
      <c r="B379">
        <v>215006</v>
      </c>
      <c r="C379">
        <v>0</v>
      </c>
      <c r="D379" t="s">
        <v>2027</v>
      </c>
      <c r="E379">
        <v>241001</v>
      </c>
      <c r="F379">
        <v>0</v>
      </c>
    </row>
    <row r="380" spans="1:6">
      <c r="A380" t="s">
        <v>1920</v>
      </c>
      <c r="B380">
        <v>215007</v>
      </c>
      <c r="C380">
        <v>0</v>
      </c>
      <c r="D380" t="s">
        <v>2029</v>
      </c>
      <c r="E380">
        <v>241002</v>
      </c>
      <c r="F380">
        <v>0</v>
      </c>
    </row>
    <row r="381" spans="1:6">
      <c r="A381" t="s">
        <v>1890</v>
      </c>
      <c r="B381">
        <v>215008</v>
      </c>
      <c r="C381">
        <v>0</v>
      </c>
      <c r="D381" t="s">
        <v>2031</v>
      </c>
      <c r="E381">
        <v>241003</v>
      </c>
      <c r="F381">
        <v>0</v>
      </c>
    </row>
    <row r="382" spans="1:6">
      <c r="A382" t="s">
        <v>1925</v>
      </c>
      <c r="B382">
        <v>215009</v>
      </c>
      <c r="C382">
        <v>0</v>
      </c>
      <c r="D382" t="s">
        <v>2033</v>
      </c>
      <c r="E382">
        <v>241004</v>
      </c>
      <c r="F382">
        <v>0</v>
      </c>
    </row>
    <row r="383" spans="1:6">
      <c r="A383" t="s">
        <v>1924</v>
      </c>
      <c r="B383">
        <v>215010</v>
      </c>
      <c r="C383">
        <v>0</v>
      </c>
      <c r="D383" t="s">
        <v>2035</v>
      </c>
      <c r="E383">
        <v>241006</v>
      </c>
      <c r="F383">
        <v>0</v>
      </c>
    </row>
    <row r="384" spans="1:6">
      <c r="A384" t="s">
        <v>2458</v>
      </c>
      <c r="B384">
        <v>215011</v>
      </c>
      <c r="C384">
        <v>0</v>
      </c>
      <c r="D384" t="s">
        <v>2037</v>
      </c>
      <c r="E384">
        <v>241007</v>
      </c>
      <c r="F384">
        <v>0</v>
      </c>
    </row>
    <row r="385" spans="1:6">
      <c r="A385" t="s">
        <v>1906</v>
      </c>
      <c r="B385">
        <v>215012</v>
      </c>
      <c r="C385">
        <v>0</v>
      </c>
      <c r="D385" t="s">
        <v>2459</v>
      </c>
      <c r="E385">
        <v>241008</v>
      </c>
      <c r="F385">
        <v>0</v>
      </c>
    </row>
    <row r="386" spans="1:6">
      <c r="A386" t="s">
        <v>2460</v>
      </c>
      <c r="B386">
        <v>215031</v>
      </c>
      <c r="C386">
        <v>0</v>
      </c>
      <c r="D386" t="s">
        <v>2041</v>
      </c>
      <c r="E386">
        <v>241009</v>
      </c>
      <c r="F386">
        <v>0</v>
      </c>
    </row>
    <row r="387" spans="1:6">
      <c r="A387" t="s">
        <v>2461</v>
      </c>
      <c r="B387">
        <v>216000</v>
      </c>
      <c r="C387">
        <v>380741</v>
      </c>
      <c r="D387" t="s">
        <v>2043</v>
      </c>
      <c r="E387">
        <v>241011</v>
      </c>
      <c r="F387">
        <v>0</v>
      </c>
    </row>
    <row r="388" spans="1:6">
      <c r="A388" t="s">
        <v>2462</v>
      </c>
      <c r="B388">
        <v>216100</v>
      </c>
      <c r="C388">
        <v>380554</v>
      </c>
      <c r="D388" t="s">
        <v>2463</v>
      </c>
      <c r="E388">
        <v>241012</v>
      </c>
      <c r="F388">
        <v>0</v>
      </c>
    </row>
    <row r="389" spans="1:6">
      <c r="A389" t="s">
        <v>2464</v>
      </c>
      <c r="B389">
        <v>216101</v>
      </c>
      <c r="C389">
        <v>380554</v>
      </c>
      <c r="D389" t="s">
        <v>2465</v>
      </c>
      <c r="E389">
        <v>241013</v>
      </c>
      <c r="F389">
        <v>0</v>
      </c>
    </row>
    <row r="390" spans="1:6">
      <c r="A390" t="s">
        <v>2466</v>
      </c>
      <c r="B390">
        <v>216102</v>
      </c>
      <c r="C390">
        <v>380554</v>
      </c>
      <c r="D390" t="s">
        <v>2467</v>
      </c>
      <c r="E390">
        <v>241014</v>
      </c>
      <c r="F390">
        <v>0</v>
      </c>
    </row>
    <row r="391" spans="1:6">
      <c r="A391" t="s">
        <v>2468</v>
      </c>
      <c r="B391">
        <v>216103</v>
      </c>
      <c r="C391">
        <v>0</v>
      </c>
      <c r="D391" t="s">
        <v>2049</v>
      </c>
      <c r="E391">
        <v>241016</v>
      </c>
      <c r="F391">
        <v>0</v>
      </c>
    </row>
    <row r="392" spans="1:6">
      <c r="A392" t="s">
        <v>2469</v>
      </c>
      <c r="B392">
        <v>216104</v>
      </c>
      <c r="C392">
        <v>0</v>
      </c>
      <c r="D392" t="s">
        <v>2050</v>
      </c>
      <c r="E392">
        <v>241017</v>
      </c>
      <c r="F392">
        <v>0</v>
      </c>
    </row>
    <row r="393" spans="1:6">
      <c r="A393" t="s">
        <v>2470</v>
      </c>
      <c r="B393">
        <v>216109</v>
      </c>
      <c r="C393">
        <v>0</v>
      </c>
      <c r="D393" t="s">
        <v>2052</v>
      </c>
      <c r="E393">
        <v>241018</v>
      </c>
      <c r="F393">
        <v>0</v>
      </c>
    </row>
    <row r="394" spans="1:6">
      <c r="A394" t="s">
        <v>2471</v>
      </c>
      <c r="B394">
        <v>216111</v>
      </c>
      <c r="C394">
        <v>0</v>
      </c>
      <c r="D394" t="s">
        <v>2054</v>
      </c>
      <c r="E394">
        <v>241019</v>
      </c>
      <c r="F394">
        <v>0</v>
      </c>
    </row>
    <row r="395" spans="1:6">
      <c r="A395" t="s">
        <v>2472</v>
      </c>
      <c r="B395">
        <v>216112</v>
      </c>
      <c r="C395">
        <v>0</v>
      </c>
      <c r="D395" t="s">
        <v>1377</v>
      </c>
      <c r="E395">
        <v>241020</v>
      </c>
      <c r="F395">
        <v>0</v>
      </c>
    </row>
    <row r="396" spans="1:6">
      <c r="A396" t="s">
        <v>2473</v>
      </c>
      <c r="B396">
        <v>216113</v>
      </c>
      <c r="C396">
        <v>0</v>
      </c>
      <c r="D396" t="s">
        <v>2066</v>
      </c>
      <c r="E396">
        <v>241021</v>
      </c>
      <c r="F396">
        <v>0</v>
      </c>
    </row>
    <row r="397" spans="1:6">
      <c r="A397" t="s">
        <v>2474</v>
      </c>
      <c r="B397">
        <v>216119</v>
      </c>
      <c r="C397">
        <v>0</v>
      </c>
      <c r="D397" t="s">
        <v>2475</v>
      </c>
      <c r="E397">
        <v>241052</v>
      </c>
      <c r="F397">
        <v>0</v>
      </c>
    </row>
    <row r="398" spans="1:6">
      <c r="A398" t="s">
        <v>2476</v>
      </c>
      <c r="B398">
        <v>216200</v>
      </c>
      <c r="C398">
        <v>0</v>
      </c>
      <c r="D398" t="s">
        <v>2477</v>
      </c>
      <c r="E398">
        <v>241053</v>
      </c>
      <c r="F398">
        <v>0</v>
      </c>
    </row>
    <row r="399" spans="1:6">
      <c r="A399" t="s">
        <v>2464</v>
      </c>
      <c r="B399">
        <v>216201</v>
      </c>
      <c r="C399">
        <v>0</v>
      </c>
      <c r="D399" t="s">
        <v>2478</v>
      </c>
      <c r="E399">
        <v>241022</v>
      </c>
      <c r="F399">
        <v>0</v>
      </c>
    </row>
    <row r="400" spans="1:6">
      <c r="A400" t="s">
        <v>2471</v>
      </c>
      <c r="B400">
        <v>216211</v>
      </c>
      <c r="C400">
        <v>0</v>
      </c>
      <c r="D400" t="s">
        <v>2479</v>
      </c>
      <c r="E400">
        <v>241065</v>
      </c>
      <c r="F400">
        <v>0</v>
      </c>
    </row>
    <row r="401" spans="1:6">
      <c r="A401" t="s">
        <v>2402</v>
      </c>
      <c r="B401">
        <v>216300</v>
      </c>
      <c r="C401">
        <v>0</v>
      </c>
      <c r="D401" t="s">
        <v>2480</v>
      </c>
      <c r="E401">
        <v>241066</v>
      </c>
      <c r="F401">
        <v>0</v>
      </c>
    </row>
    <row r="402" spans="1:6">
      <c r="A402" t="s">
        <v>2481</v>
      </c>
      <c r="B402">
        <v>216500</v>
      </c>
      <c r="C402">
        <v>188</v>
      </c>
      <c r="D402" t="s">
        <v>2482</v>
      </c>
      <c r="E402">
        <v>241023</v>
      </c>
      <c r="F402">
        <v>0</v>
      </c>
    </row>
    <row r="403" spans="1:6">
      <c r="A403" t="s">
        <v>2354</v>
      </c>
      <c r="B403">
        <v>217000</v>
      </c>
      <c r="C403">
        <v>0</v>
      </c>
      <c r="D403" t="s">
        <v>2122</v>
      </c>
      <c r="E403">
        <v>241026</v>
      </c>
      <c r="F403">
        <v>0</v>
      </c>
    </row>
    <row r="404" spans="1:6">
      <c r="A404" t="s">
        <v>2483</v>
      </c>
      <c r="B404">
        <v>217100</v>
      </c>
      <c r="C404">
        <v>0</v>
      </c>
      <c r="D404" t="s">
        <v>2124</v>
      </c>
      <c r="E404">
        <v>241027</v>
      </c>
      <c r="F404">
        <v>0</v>
      </c>
    </row>
    <row r="405" spans="1:6">
      <c r="A405" t="s">
        <v>2484</v>
      </c>
      <c r="B405">
        <v>217200</v>
      </c>
      <c r="C405">
        <v>0</v>
      </c>
      <c r="D405" t="s">
        <v>2485</v>
      </c>
      <c r="E405">
        <v>241028</v>
      </c>
      <c r="F405">
        <v>0</v>
      </c>
    </row>
    <row r="406" spans="1:6">
      <c r="A406" t="s">
        <v>2486</v>
      </c>
      <c r="B406">
        <v>217201</v>
      </c>
      <c r="C406">
        <v>0</v>
      </c>
      <c r="D406" t="s">
        <v>2487</v>
      </c>
      <c r="E406">
        <v>241029</v>
      </c>
      <c r="F406">
        <v>0</v>
      </c>
    </row>
    <row r="407" spans="1:6">
      <c r="A407" t="s">
        <v>2488</v>
      </c>
      <c r="B407">
        <v>217202</v>
      </c>
      <c r="C407">
        <v>0</v>
      </c>
      <c r="D407" t="s">
        <v>2489</v>
      </c>
      <c r="E407">
        <v>241030</v>
      </c>
      <c r="F407">
        <v>0</v>
      </c>
    </row>
    <row r="408" spans="1:6">
      <c r="A408" t="s">
        <v>2490</v>
      </c>
      <c r="B408">
        <v>217203</v>
      </c>
      <c r="C408">
        <v>0</v>
      </c>
      <c r="D408" t="s">
        <v>2491</v>
      </c>
      <c r="E408">
        <v>241035</v>
      </c>
      <c r="F408">
        <v>0</v>
      </c>
    </row>
    <row r="409" spans="1:6">
      <c r="A409" t="s">
        <v>2492</v>
      </c>
      <c r="B409">
        <v>217204</v>
      </c>
      <c r="C409">
        <v>0</v>
      </c>
      <c r="D409" t="s">
        <v>2128</v>
      </c>
      <c r="E409">
        <v>241058</v>
      </c>
      <c r="F409">
        <v>0</v>
      </c>
    </row>
    <row r="410" spans="1:6">
      <c r="A410" t="s">
        <v>2493</v>
      </c>
      <c r="B410">
        <v>217205</v>
      </c>
      <c r="C410">
        <v>0</v>
      </c>
      <c r="D410" t="s">
        <v>2494</v>
      </c>
      <c r="E410">
        <v>241031</v>
      </c>
      <c r="F410">
        <v>0</v>
      </c>
    </row>
    <row r="411" spans="1:6">
      <c r="A411" t="s">
        <v>2495</v>
      </c>
      <c r="B411">
        <v>217221</v>
      </c>
      <c r="C411">
        <v>0</v>
      </c>
      <c r="D411" t="s">
        <v>2496</v>
      </c>
      <c r="E411">
        <v>241032</v>
      </c>
      <c r="F411">
        <v>0</v>
      </c>
    </row>
    <row r="412" spans="1:6">
      <c r="A412" t="s">
        <v>2497</v>
      </c>
      <c r="B412">
        <v>217222</v>
      </c>
      <c r="C412">
        <v>0</v>
      </c>
      <c r="D412" t="s">
        <v>2498</v>
      </c>
      <c r="E412">
        <v>241033</v>
      </c>
      <c r="F412">
        <v>0</v>
      </c>
    </row>
    <row r="413" spans="1:6">
      <c r="A413" t="s">
        <v>2499</v>
      </c>
      <c r="B413">
        <v>217223</v>
      </c>
      <c r="C413">
        <v>0</v>
      </c>
      <c r="D413" t="s">
        <v>2500</v>
      </c>
      <c r="E413">
        <v>241034</v>
      </c>
      <c r="F413">
        <v>0</v>
      </c>
    </row>
    <row r="414" spans="1:6">
      <c r="A414" t="s">
        <v>2501</v>
      </c>
      <c r="B414">
        <v>217224</v>
      </c>
      <c r="C414">
        <v>0</v>
      </c>
      <c r="D414" t="s">
        <v>2502</v>
      </c>
      <c r="E414">
        <v>241036</v>
      </c>
      <c r="F414">
        <v>0</v>
      </c>
    </row>
    <row r="415" spans="1:6">
      <c r="A415" t="s">
        <v>2503</v>
      </c>
      <c r="B415">
        <v>217225</v>
      </c>
      <c r="C415">
        <v>0</v>
      </c>
      <c r="D415" t="s">
        <v>2504</v>
      </c>
      <c r="E415">
        <v>241037</v>
      </c>
      <c r="F415">
        <v>0</v>
      </c>
    </row>
    <row r="416" spans="1:6">
      <c r="A416" t="s">
        <v>2505</v>
      </c>
      <c r="B416">
        <v>217226</v>
      </c>
      <c r="C416">
        <v>0</v>
      </c>
      <c r="D416" t="s">
        <v>2506</v>
      </c>
      <c r="E416">
        <v>241038</v>
      </c>
      <c r="F416">
        <v>0</v>
      </c>
    </row>
    <row r="417" spans="1:6">
      <c r="A417" t="s">
        <v>2507</v>
      </c>
      <c r="B417">
        <v>217300</v>
      </c>
      <c r="C417">
        <v>0</v>
      </c>
      <c r="D417" t="s">
        <v>2508</v>
      </c>
      <c r="E417">
        <v>241039</v>
      </c>
      <c r="F417">
        <v>0</v>
      </c>
    </row>
    <row r="418" spans="1:6">
      <c r="A418" t="s">
        <v>2509</v>
      </c>
      <c r="B418">
        <v>217301</v>
      </c>
      <c r="C418">
        <v>0</v>
      </c>
      <c r="D418" t="s">
        <v>2510</v>
      </c>
      <c r="E418">
        <v>241041</v>
      </c>
      <c r="F418">
        <v>0</v>
      </c>
    </row>
    <row r="419" spans="1:6">
      <c r="A419" t="s">
        <v>2511</v>
      </c>
      <c r="B419">
        <v>217302</v>
      </c>
      <c r="C419">
        <v>0</v>
      </c>
      <c r="D419" t="s">
        <v>2512</v>
      </c>
      <c r="E419">
        <v>241042</v>
      </c>
      <c r="F419">
        <v>0</v>
      </c>
    </row>
    <row r="420" spans="1:6">
      <c r="A420" t="s">
        <v>2513</v>
      </c>
      <c r="B420">
        <v>217303</v>
      </c>
      <c r="C420">
        <v>0</v>
      </c>
      <c r="D420" t="s">
        <v>2514</v>
      </c>
      <c r="E420">
        <v>241043</v>
      </c>
      <c r="F420">
        <v>0</v>
      </c>
    </row>
    <row r="421" spans="1:6">
      <c r="A421" t="s">
        <v>2515</v>
      </c>
      <c r="B421">
        <v>217304</v>
      </c>
      <c r="C421">
        <v>0</v>
      </c>
      <c r="D421" t="s">
        <v>2516</v>
      </c>
      <c r="E421">
        <v>241044</v>
      </c>
      <c r="F421">
        <v>0</v>
      </c>
    </row>
    <row r="422" spans="1:6">
      <c r="A422" t="s">
        <v>2517</v>
      </c>
      <c r="B422">
        <v>217305</v>
      </c>
      <c r="C422">
        <v>0</v>
      </c>
      <c r="D422" t="s">
        <v>2518</v>
      </c>
      <c r="E422">
        <v>241046</v>
      </c>
      <c r="F422">
        <v>0</v>
      </c>
    </row>
    <row r="423" spans="1:6">
      <c r="A423" t="s">
        <v>2519</v>
      </c>
      <c r="B423">
        <v>217306</v>
      </c>
      <c r="C423">
        <v>0</v>
      </c>
      <c r="D423" t="s">
        <v>2520</v>
      </c>
      <c r="E423">
        <v>241047</v>
      </c>
      <c r="F423">
        <v>0</v>
      </c>
    </row>
    <row r="424" spans="1:6">
      <c r="A424" t="s">
        <v>2521</v>
      </c>
      <c r="B424">
        <v>217307</v>
      </c>
      <c r="C424">
        <v>0</v>
      </c>
      <c r="D424" t="s">
        <v>2522</v>
      </c>
      <c r="E424">
        <v>241048</v>
      </c>
      <c r="F424">
        <v>0</v>
      </c>
    </row>
    <row r="425" spans="1:6">
      <c r="A425" t="s">
        <v>2523</v>
      </c>
      <c r="B425">
        <v>217308</v>
      </c>
      <c r="C425">
        <v>0</v>
      </c>
      <c r="D425" t="s">
        <v>2524</v>
      </c>
      <c r="E425">
        <v>241049</v>
      </c>
      <c r="F425">
        <v>0</v>
      </c>
    </row>
    <row r="426" spans="1:6">
      <c r="A426" t="s">
        <v>2525</v>
      </c>
      <c r="B426">
        <v>217309</v>
      </c>
      <c r="C426">
        <v>0</v>
      </c>
      <c r="D426" t="s">
        <v>2130</v>
      </c>
      <c r="E426">
        <v>241050</v>
      </c>
      <c r="F426">
        <v>0</v>
      </c>
    </row>
    <row r="427" spans="1:6">
      <c r="A427" t="s">
        <v>2526</v>
      </c>
      <c r="B427">
        <v>217310</v>
      </c>
      <c r="C427">
        <v>0</v>
      </c>
      <c r="D427" t="s">
        <v>2132</v>
      </c>
      <c r="E427">
        <v>241055</v>
      </c>
      <c r="F427">
        <v>0</v>
      </c>
    </row>
    <row r="428" spans="1:6">
      <c r="A428" t="s">
        <v>1697</v>
      </c>
      <c r="B428">
        <v>217311</v>
      </c>
      <c r="C428">
        <v>0</v>
      </c>
      <c r="D428" t="s">
        <v>2134</v>
      </c>
      <c r="E428">
        <v>241056</v>
      </c>
      <c r="F428">
        <v>0</v>
      </c>
    </row>
    <row r="429" spans="1:6">
      <c r="A429" t="s">
        <v>2527</v>
      </c>
      <c r="B429">
        <v>217312</v>
      </c>
      <c r="C429">
        <v>0</v>
      </c>
      <c r="D429" t="s">
        <v>2528</v>
      </c>
      <c r="E429">
        <v>241061</v>
      </c>
      <c r="F429">
        <v>0</v>
      </c>
    </row>
    <row r="430" spans="1:6">
      <c r="A430" t="s">
        <v>2529</v>
      </c>
      <c r="B430">
        <v>217313</v>
      </c>
      <c r="C430">
        <v>0</v>
      </c>
      <c r="D430" t="s">
        <v>2530</v>
      </c>
      <c r="E430">
        <v>241067</v>
      </c>
      <c r="F430">
        <v>0</v>
      </c>
    </row>
    <row r="431" spans="1:6">
      <c r="A431" t="s">
        <v>2531</v>
      </c>
      <c r="B431">
        <v>217314</v>
      </c>
      <c r="C431">
        <v>0</v>
      </c>
      <c r="D431" t="s">
        <v>2068</v>
      </c>
      <c r="E431">
        <v>241070</v>
      </c>
      <c r="F431">
        <v>3822450</v>
      </c>
    </row>
    <row r="432" spans="1:6">
      <c r="A432" t="s">
        <v>2532</v>
      </c>
      <c r="B432">
        <v>217315</v>
      </c>
      <c r="C432">
        <v>0</v>
      </c>
      <c r="D432" t="s">
        <v>2069</v>
      </c>
      <c r="E432">
        <v>241071</v>
      </c>
      <c r="F432">
        <v>0</v>
      </c>
    </row>
    <row r="433" spans="1:6">
      <c r="A433" t="s">
        <v>2533</v>
      </c>
      <c r="B433">
        <v>217316</v>
      </c>
      <c r="C433">
        <v>0</v>
      </c>
      <c r="D433" t="s">
        <v>2070</v>
      </c>
      <c r="E433">
        <v>241072</v>
      </c>
      <c r="F433">
        <v>0</v>
      </c>
    </row>
    <row r="434" spans="1:6">
      <c r="A434" t="s">
        <v>2534</v>
      </c>
      <c r="B434">
        <v>217317</v>
      </c>
      <c r="C434">
        <v>0</v>
      </c>
      <c r="D434" t="s">
        <v>2535</v>
      </c>
      <c r="E434">
        <v>241073</v>
      </c>
      <c r="F434">
        <v>0</v>
      </c>
    </row>
    <row r="435" spans="1:6">
      <c r="A435" t="s">
        <v>2536</v>
      </c>
      <c r="B435">
        <v>217318</v>
      </c>
      <c r="C435">
        <v>0</v>
      </c>
      <c r="D435" t="s">
        <v>2537</v>
      </c>
      <c r="E435">
        <v>241074</v>
      </c>
      <c r="F435">
        <v>0</v>
      </c>
    </row>
    <row r="436" spans="1:6">
      <c r="A436" t="s">
        <v>2538</v>
      </c>
      <c r="B436">
        <v>217319</v>
      </c>
      <c r="C436">
        <v>0</v>
      </c>
      <c r="D436" t="s">
        <v>2074</v>
      </c>
      <c r="E436">
        <v>241075</v>
      </c>
      <c r="F436">
        <v>0</v>
      </c>
    </row>
    <row r="437" spans="1:6">
      <c r="A437" t="s">
        <v>2539</v>
      </c>
      <c r="B437">
        <v>217320</v>
      </c>
      <c r="C437">
        <v>0</v>
      </c>
      <c r="D437" t="s">
        <v>2072</v>
      </c>
      <c r="E437">
        <v>241076</v>
      </c>
      <c r="F437">
        <v>3822450</v>
      </c>
    </row>
    <row r="438" spans="1:6">
      <c r="A438" t="s">
        <v>2540</v>
      </c>
      <c r="B438">
        <v>217321</v>
      </c>
      <c r="C438">
        <v>0</v>
      </c>
      <c r="D438" t="s">
        <v>2541</v>
      </c>
      <c r="E438">
        <v>241077</v>
      </c>
      <c r="F438">
        <v>0</v>
      </c>
    </row>
    <row r="439" spans="1:6">
      <c r="A439" t="s">
        <v>2542</v>
      </c>
      <c r="B439">
        <v>217322</v>
      </c>
      <c r="C439">
        <v>0</v>
      </c>
      <c r="D439" t="s">
        <v>2543</v>
      </c>
      <c r="E439">
        <v>241078</v>
      </c>
      <c r="F439">
        <v>0</v>
      </c>
    </row>
    <row r="440" spans="1:6">
      <c r="A440" t="s">
        <v>2544</v>
      </c>
      <c r="B440">
        <v>217323</v>
      </c>
      <c r="C440">
        <v>0</v>
      </c>
      <c r="D440" t="s">
        <v>2088</v>
      </c>
      <c r="E440">
        <v>241080</v>
      </c>
      <c r="F440">
        <v>0</v>
      </c>
    </row>
    <row r="441" spans="1:6">
      <c r="A441" t="s">
        <v>2545</v>
      </c>
      <c r="B441">
        <v>217324</v>
      </c>
      <c r="C441">
        <v>0</v>
      </c>
      <c r="D441" t="s">
        <v>2546</v>
      </c>
      <c r="E441">
        <v>241081</v>
      </c>
      <c r="F441">
        <v>0</v>
      </c>
    </row>
    <row r="442" spans="1:6">
      <c r="A442" t="s">
        <v>2547</v>
      </c>
      <c r="B442">
        <v>217325</v>
      </c>
      <c r="C442">
        <v>0</v>
      </c>
      <c r="D442" t="s">
        <v>2092</v>
      </c>
      <c r="E442">
        <v>241082</v>
      </c>
      <c r="F442">
        <v>0</v>
      </c>
    </row>
    <row r="443" spans="1:6">
      <c r="A443" t="s">
        <v>2548</v>
      </c>
      <c r="B443">
        <v>217326</v>
      </c>
      <c r="C443">
        <v>0</v>
      </c>
      <c r="D443" t="s">
        <v>2094</v>
      </c>
      <c r="E443">
        <v>241083</v>
      </c>
      <c r="F443">
        <v>0</v>
      </c>
    </row>
    <row r="444" spans="1:6">
      <c r="A444" t="s">
        <v>2549</v>
      </c>
      <c r="B444">
        <v>217327</v>
      </c>
      <c r="C444">
        <v>0</v>
      </c>
      <c r="D444" t="s">
        <v>2098</v>
      </c>
      <c r="E444">
        <v>241084</v>
      </c>
      <c r="F444">
        <v>0</v>
      </c>
    </row>
    <row r="445" spans="1:6">
      <c r="A445" t="s">
        <v>2550</v>
      </c>
      <c r="B445">
        <v>217351</v>
      </c>
      <c r="C445">
        <v>0</v>
      </c>
      <c r="D445" t="s">
        <v>2103</v>
      </c>
      <c r="E445">
        <v>241085</v>
      </c>
      <c r="F445">
        <v>0</v>
      </c>
    </row>
    <row r="446" spans="1:6">
      <c r="A446" t="s">
        <v>2551</v>
      </c>
      <c r="B446">
        <v>217700</v>
      </c>
      <c r="C446">
        <v>0</v>
      </c>
      <c r="D446" t="s">
        <v>2109</v>
      </c>
      <c r="E446">
        <v>241086</v>
      </c>
      <c r="F446">
        <v>0</v>
      </c>
    </row>
    <row r="447" spans="1:6">
      <c r="A447" t="s">
        <v>2552</v>
      </c>
      <c r="B447">
        <v>217800</v>
      </c>
      <c r="C447">
        <v>0</v>
      </c>
      <c r="D447" t="s">
        <v>2553</v>
      </c>
      <c r="E447">
        <v>241087</v>
      </c>
      <c r="F447">
        <v>0</v>
      </c>
    </row>
    <row r="448" spans="1:6">
      <c r="A448" t="s">
        <v>2554</v>
      </c>
      <c r="B448">
        <v>218000</v>
      </c>
      <c r="C448">
        <v>0</v>
      </c>
      <c r="D448" t="s">
        <v>2555</v>
      </c>
      <c r="E448">
        <v>241100</v>
      </c>
      <c r="F448">
        <v>0</v>
      </c>
    </row>
    <row r="449" spans="1:6">
      <c r="A449" t="s">
        <v>2556</v>
      </c>
      <c r="B449">
        <v>218100</v>
      </c>
      <c r="C449">
        <v>0</v>
      </c>
      <c r="D449" t="s">
        <v>1496</v>
      </c>
      <c r="E449">
        <v>241101</v>
      </c>
      <c r="F449">
        <v>0</v>
      </c>
    </row>
    <row r="450" spans="1:6">
      <c r="A450" t="s">
        <v>2557</v>
      </c>
      <c r="B450">
        <v>218101</v>
      </c>
      <c r="C450">
        <v>0</v>
      </c>
      <c r="D450" t="s">
        <v>2558</v>
      </c>
      <c r="E450">
        <v>241102</v>
      </c>
      <c r="F450">
        <v>0</v>
      </c>
    </row>
    <row r="451" spans="1:6">
      <c r="A451" t="s">
        <v>2559</v>
      </c>
      <c r="B451">
        <v>218112</v>
      </c>
      <c r="C451">
        <v>0</v>
      </c>
      <c r="D451" t="s">
        <v>2560</v>
      </c>
      <c r="E451">
        <v>241110</v>
      </c>
      <c r="F451">
        <v>0</v>
      </c>
    </row>
    <row r="452" spans="1:6">
      <c r="A452" t="s">
        <v>2561</v>
      </c>
      <c r="B452">
        <v>218113</v>
      </c>
      <c r="C452">
        <v>0</v>
      </c>
      <c r="D452" t="s">
        <v>2562</v>
      </c>
      <c r="E452">
        <v>241121</v>
      </c>
      <c r="F452">
        <v>0</v>
      </c>
    </row>
    <row r="453" spans="1:6">
      <c r="A453" t="s">
        <v>2563</v>
      </c>
      <c r="B453">
        <v>218114</v>
      </c>
      <c r="C453">
        <v>0</v>
      </c>
      <c r="D453" t="s">
        <v>1578</v>
      </c>
      <c r="E453">
        <v>241200</v>
      </c>
      <c r="F453">
        <v>120000</v>
      </c>
    </row>
    <row r="454" spans="1:6">
      <c r="A454" t="s">
        <v>2564</v>
      </c>
      <c r="B454">
        <v>218115</v>
      </c>
      <c r="C454">
        <v>0</v>
      </c>
      <c r="D454" t="s">
        <v>2565</v>
      </c>
      <c r="E454">
        <v>241300</v>
      </c>
      <c r="F454">
        <v>0</v>
      </c>
    </row>
    <row r="455" spans="1:6">
      <c r="A455" t="s">
        <v>2566</v>
      </c>
      <c r="B455">
        <v>218116</v>
      </c>
      <c r="C455">
        <v>0</v>
      </c>
      <c r="D455" t="s">
        <v>2567</v>
      </c>
      <c r="E455">
        <v>241301</v>
      </c>
      <c r="F455">
        <v>0</v>
      </c>
    </row>
    <row r="456" spans="1:6">
      <c r="A456" t="s">
        <v>2568</v>
      </c>
      <c r="B456">
        <v>218102</v>
      </c>
      <c r="C456">
        <v>0</v>
      </c>
      <c r="D456" t="s">
        <v>2569</v>
      </c>
      <c r="E456">
        <v>241302</v>
      </c>
      <c r="F456">
        <v>0</v>
      </c>
    </row>
    <row r="457" spans="1:6">
      <c r="A457" t="s">
        <v>2570</v>
      </c>
      <c r="B457">
        <v>218103</v>
      </c>
      <c r="C457">
        <v>0</v>
      </c>
      <c r="D457" t="s">
        <v>2571</v>
      </c>
      <c r="E457">
        <v>241303</v>
      </c>
      <c r="F457">
        <v>0</v>
      </c>
    </row>
    <row r="458" spans="1:6">
      <c r="A458" t="s">
        <v>2572</v>
      </c>
      <c r="B458">
        <v>218104</v>
      </c>
      <c r="C458">
        <v>0</v>
      </c>
      <c r="D458" t="s">
        <v>2573</v>
      </c>
      <c r="E458">
        <v>241310</v>
      </c>
      <c r="F458">
        <v>0</v>
      </c>
    </row>
    <row r="459" spans="1:6">
      <c r="A459" t="s">
        <v>2574</v>
      </c>
      <c r="B459">
        <v>218105</v>
      </c>
      <c r="C459">
        <v>0</v>
      </c>
      <c r="D459" t="s">
        <v>2575</v>
      </c>
      <c r="E459">
        <v>241311</v>
      </c>
      <c r="F459">
        <v>0</v>
      </c>
    </row>
    <row r="460" spans="1:6">
      <c r="A460" t="s">
        <v>2576</v>
      </c>
      <c r="B460">
        <v>218106</v>
      </c>
      <c r="C460">
        <v>0</v>
      </c>
      <c r="D460" t="s">
        <v>2577</v>
      </c>
      <c r="E460">
        <v>241400</v>
      </c>
      <c r="F460">
        <v>0</v>
      </c>
    </row>
    <row r="461" spans="1:6">
      <c r="A461" t="s">
        <v>2578</v>
      </c>
      <c r="B461">
        <v>218107</v>
      </c>
      <c r="C461">
        <v>0</v>
      </c>
      <c r="D461" t="s">
        <v>2579</v>
      </c>
      <c r="E461">
        <v>241500</v>
      </c>
      <c r="F461">
        <v>0</v>
      </c>
    </row>
    <row r="462" spans="1:6">
      <c r="A462" t="s">
        <v>2580</v>
      </c>
      <c r="B462">
        <v>218108</v>
      </c>
      <c r="C462">
        <v>0</v>
      </c>
      <c r="D462" t="s">
        <v>2581</v>
      </c>
      <c r="E462">
        <v>241501</v>
      </c>
      <c r="F462">
        <v>0</v>
      </c>
    </row>
    <row r="463" spans="1:6">
      <c r="A463" t="s">
        <v>2582</v>
      </c>
      <c r="B463">
        <v>218111</v>
      </c>
      <c r="C463">
        <v>0</v>
      </c>
      <c r="D463" t="s">
        <v>2583</v>
      </c>
      <c r="E463">
        <v>241502</v>
      </c>
      <c r="F463">
        <v>0</v>
      </c>
    </row>
    <row r="464" spans="1:6">
      <c r="A464" t="s">
        <v>2584</v>
      </c>
      <c r="B464">
        <v>218200</v>
      </c>
      <c r="C464">
        <v>0</v>
      </c>
      <c r="D464" t="s">
        <v>2585</v>
      </c>
      <c r="E464">
        <v>241503</v>
      </c>
      <c r="F464">
        <v>0</v>
      </c>
    </row>
    <row r="465" spans="1:6">
      <c r="A465" t="s">
        <v>2429</v>
      </c>
      <c r="B465">
        <v>218500</v>
      </c>
      <c r="C465">
        <v>0</v>
      </c>
      <c r="D465" t="s">
        <v>2586</v>
      </c>
      <c r="E465">
        <v>241521</v>
      </c>
      <c r="F465">
        <v>0</v>
      </c>
    </row>
    <row r="466" spans="1:6">
      <c r="A466" t="s">
        <v>2587</v>
      </c>
      <c r="B466">
        <v>218600</v>
      </c>
      <c r="C466">
        <v>0</v>
      </c>
      <c r="D466" t="s">
        <v>2588</v>
      </c>
      <c r="E466">
        <v>241600</v>
      </c>
      <c r="F466">
        <v>0</v>
      </c>
    </row>
    <row r="467" spans="1:6">
      <c r="A467" t="s">
        <v>2433</v>
      </c>
      <c r="B467">
        <v>218601</v>
      </c>
      <c r="C467">
        <v>0</v>
      </c>
      <c r="D467" t="s">
        <v>2589</v>
      </c>
      <c r="E467">
        <v>241700</v>
      </c>
      <c r="F467">
        <v>0</v>
      </c>
    </row>
    <row r="468" spans="1:6">
      <c r="A468" t="s">
        <v>2435</v>
      </c>
      <c r="B468">
        <v>218602</v>
      </c>
      <c r="C468">
        <v>0</v>
      </c>
      <c r="D468" t="s">
        <v>2590</v>
      </c>
      <c r="E468">
        <v>241701</v>
      </c>
      <c r="F468">
        <v>0</v>
      </c>
    </row>
    <row r="469" spans="1:6">
      <c r="A469" t="s">
        <v>2437</v>
      </c>
      <c r="B469">
        <v>218603</v>
      </c>
      <c r="C469">
        <v>0</v>
      </c>
      <c r="D469" t="s">
        <v>2591</v>
      </c>
      <c r="E469">
        <v>241702</v>
      </c>
      <c r="F469">
        <v>0</v>
      </c>
    </row>
    <row r="470" spans="1:6">
      <c r="A470" t="s">
        <v>2439</v>
      </c>
      <c r="B470">
        <v>218604</v>
      </c>
      <c r="C470">
        <v>0</v>
      </c>
      <c r="D470" t="s">
        <v>2592</v>
      </c>
      <c r="E470">
        <v>241703</v>
      </c>
      <c r="F470">
        <v>0</v>
      </c>
    </row>
    <row r="471" spans="1:6">
      <c r="A471" t="s">
        <v>2441</v>
      </c>
      <c r="B471">
        <v>218605</v>
      </c>
      <c r="C471">
        <v>0</v>
      </c>
      <c r="D471" t="s">
        <v>2593</v>
      </c>
      <c r="E471">
        <v>241704</v>
      </c>
      <c r="F471">
        <v>0</v>
      </c>
    </row>
    <row r="472" spans="1:6">
      <c r="A472" t="s">
        <v>2442</v>
      </c>
      <c r="B472">
        <v>218606</v>
      </c>
      <c r="C472">
        <v>0</v>
      </c>
      <c r="D472" t="s">
        <v>2594</v>
      </c>
      <c r="E472">
        <v>241705</v>
      </c>
      <c r="F472">
        <v>0</v>
      </c>
    </row>
    <row r="473" spans="1:6">
      <c r="A473" t="s">
        <v>283</v>
      </c>
      <c r="B473">
        <v>219000</v>
      </c>
      <c r="C473">
        <v>0</v>
      </c>
      <c r="D473" t="s">
        <v>2595</v>
      </c>
      <c r="E473">
        <v>241706</v>
      </c>
      <c r="F473">
        <v>0</v>
      </c>
    </row>
    <row r="474" spans="1:6">
      <c r="A474" t="s">
        <v>2596</v>
      </c>
      <c r="B474">
        <v>219100</v>
      </c>
      <c r="C474">
        <v>0</v>
      </c>
      <c r="D474" t="s">
        <v>1640</v>
      </c>
      <c r="E474">
        <v>241800</v>
      </c>
      <c r="F474">
        <v>581546</v>
      </c>
    </row>
    <row r="475" spans="1:6">
      <c r="A475" t="s">
        <v>2454</v>
      </c>
      <c r="B475">
        <v>219101</v>
      </c>
      <c r="C475">
        <v>0</v>
      </c>
      <c r="D475" t="s">
        <v>1642</v>
      </c>
      <c r="E475">
        <v>241801</v>
      </c>
      <c r="F475">
        <v>0</v>
      </c>
    </row>
    <row r="476" spans="1:6">
      <c r="A476" t="s">
        <v>2455</v>
      </c>
      <c r="B476">
        <v>219102</v>
      </c>
      <c r="C476">
        <v>0</v>
      </c>
      <c r="D476" t="s">
        <v>1644</v>
      </c>
      <c r="E476">
        <v>241802</v>
      </c>
      <c r="F476">
        <v>581546</v>
      </c>
    </row>
    <row r="477" spans="1:6">
      <c r="A477" t="s">
        <v>1424</v>
      </c>
      <c r="B477">
        <v>220000</v>
      </c>
      <c r="C477">
        <v>15096386</v>
      </c>
      <c r="D477" t="s">
        <v>2597</v>
      </c>
      <c r="E477">
        <v>241900</v>
      </c>
      <c r="F477">
        <v>0</v>
      </c>
    </row>
    <row r="478" spans="1:6">
      <c r="A478" t="s">
        <v>1426</v>
      </c>
      <c r="B478">
        <v>220100</v>
      </c>
      <c r="C478">
        <v>5640840</v>
      </c>
      <c r="D478" t="s">
        <v>2598</v>
      </c>
      <c r="E478">
        <v>242100</v>
      </c>
      <c r="F478">
        <v>31936</v>
      </c>
    </row>
    <row r="479" spans="1:6">
      <c r="A479" t="s">
        <v>2599</v>
      </c>
      <c r="B479">
        <v>220200</v>
      </c>
      <c r="C479">
        <v>0</v>
      </c>
      <c r="D479" t="s">
        <v>1957</v>
      </c>
      <c r="E479">
        <v>242101</v>
      </c>
      <c r="F479">
        <v>0</v>
      </c>
    </row>
    <row r="480" spans="1:6">
      <c r="A480" t="s">
        <v>2600</v>
      </c>
      <c r="B480">
        <v>220300</v>
      </c>
      <c r="C480">
        <v>160000</v>
      </c>
      <c r="D480" t="s">
        <v>1962</v>
      </c>
      <c r="E480">
        <v>242102</v>
      </c>
      <c r="F480">
        <v>31936</v>
      </c>
    </row>
    <row r="481" spans="1:6">
      <c r="A481" t="s">
        <v>2601</v>
      </c>
      <c r="B481">
        <v>220301</v>
      </c>
      <c r="C481">
        <v>160000</v>
      </c>
      <c r="D481" t="s">
        <v>1960</v>
      </c>
      <c r="E481">
        <v>242103</v>
      </c>
      <c r="F481">
        <v>0</v>
      </c>
    </row>
    <row r="482" spans="1:6">
      <c r="A482" t="s">
        <v>2602</v>
      </c>
      <c r="B482">
        <v>220302</v>
      </c>
      <c r="C482">
        <v>0</v>
      </c>
      <c r="D482" t="s">
        <v>2603</v>
      </c>
      <c r="E482">
        <v>242104</v>
      </c>
      <c r="F482">
        <v>0</v>
      </c>
    </row>
    <row r="483" spans="1:6">
      <c r="A483" t="s">
        <v>1499</v>
      </c>
      <c r="B483">
        <v>220320</v>
      </c>
      <c r="C483">
        <v>0</v>
      </c>
      <c r="D483" t="s">
        <v>1499</v>
      </c>
      <c r="E483">
        <v>242121</v>
      </c>
      <c r="F483">
        <v>0</v>
      </c>
    </row>
    <row r="484" spans="1:6">
      <c r="A484" t="s">
        <v>1428</v>
      </c>
      <c r="B484">
        <v>220400</v>
      </c>
      <c r="C484">
        <v>5476840</v>
      </c>
      <c r="D484" t="s">
        <v>1660</v>
      </c>
      <c r="E484">
        <v>242200</v>
      </c>
      <c r="F484">
        <v>0</v>
      </c>
    </row>
    <row r="485" spans="1:6">
      <c r="A485" t="s">
        <v>1430</v>
      </c>
      <c r="B485">
        <v>220401</v>
      </c>
      <c r="C485">
        <v>4700190</v>
      </c>
      <c r="D485" t="s">
        <v>1668</v>
      </c>
      <c r="E485">
        <v>242201</v>
      </c>
      <c r="F485">
        <v>0</v>
      </c>
    </row>
    <row r="486" spans="1:6">
      <c r="A486" t="s">
        <v>2604</v>
      </c>
      <c r="B486">
        <v>220405</v>
      </c>
      <c r="C486">
        <v>4575750</v>
      </c>
      <c r="D486" t="s">
        <v>1499</v>
      </c>
      <c r="E486">
        <v>242209</v>
      </c>
      <c r="F486">
        <v>0</v>
      </c>
    </row>
    <row r="487" spans="1:6">
      <c r="A487" t="s">
        <v>2605</v>
      </c>
      <c r="B487">
        <v>220406</v>
      </c>
      <c r="C487">
        <v>124440</v>
      </c>
      <c r="D487" t="s">
        <v>1733</v>
      </c>
      <c r="E487">
        <v>242300</v>
      </c>
      <c r="F487">
        <v>0</v>
      </c>
    </row>
    <row r="488" spans="1:6">
      <c r="A488" t="s">
        <v>1432</v>
      </c>
      <c r="B488">
        <v>220402</v>
      </c>
      <c r="C488">
        <v>0</v>
      </c>
      <c r="D488" t="s">
        <v>1735</v>
      </c>
      <c r="E488">
        <v>242301</v>
      </c>
      <c r="F488">
        <v>0</v>
      </c>
    </row>
    <row r="489" spans="1:6">
      <c r="A489" t="s">
        <v>1434</v>
      </c>
      <c r="B489">
        <v>220403</v>
      </c>
      <c r="C489">
        <v>776390</v>
      </c>
      <c r="D489" t="s">
        <v>1737</v>
      </c>
      <c r="E489">
        <v>242302</v>
      </c>
      <c r="F489">
        <v>0</v>
      </c>
    </row>
    <row r="490" spans="1:6">
      <c r="A490" t="s">
        <v>2606</v>
      </c>
      <c r="B490">
        <v>220404</v>
      </c>
      <c r="C490">
        <v>260</v>
      </c>
      <c r="D490" t="s">
        <v>1739</v>
      </c>
      <c r="E490">
        <v>244000</v>
      </c>
      <c r="F490">
        <v>3450930</v>
      </c>
    </row>
    <row r="491" spans="1:6">
      <c r="A491" t="s">
        <v>1267</v>
      </c>
      <c r="B491">
        <v>220500</v>
      </c>
      <c r="C491">
        <v>0</v>
      </c>
      <c r="D491" t="s">
        <v>1741</v>
      </c>
      <c r="E491">
        <v>244100</v>
      </c>
      <c r="F491">
        <v>354541</v>
      </c>
    </row>
    <row r="492" spans="1:6">
      <c r="A492" t="s">
        <v>1224</v>
      </c>
      <c r="B492">
        <v>220600</v>
      </c>
      <c r="C492">
        <v>0</v>
      </c>
      <c r="D492" t="s">
        <v>2607</v>
      </c>
      <c r="E492">
        <v>244101</v>
      </c>
      <c r="F492">
        <v>206183</v>
      </c>
    </row>
    <row r="493" spans="1:6">
      <c r="A493" t="s">
        <v>1226</v>
      </c>
      <c r="B493">
        <v>220601</v>
      </c>
      <c r="C493">
        <v>0</v>
      </c>
      <c r="D493" t="s">
        <v>2608</v>
      </c>
      <c r="E493">
        <v>244102</v>
      </c>
      <c r="F493">
        <v>0</v>
      </c>
    </row>
    <row r="494" spans="1:6">
      <c r="A494" t="s">
        <v>2609</v>
      </c>
      <c r="B494">
        <v>220602</v>
      </c>
      <c r="C494">
        <v>0</v>
      </c>
      <c r="D494" t="s">
        <v>1755</v>
      </c>
      <c r="E494">
        <v>244121</v>
      </c>
      <c r="F494">
        <v>148359</v>
      </c>
    </row>
    <row r="495" spans="1:6">
      <c r="A495" t="s">
        <v>1243</v>
      </c>
      <c r="B495">
        <v>220611</v>
      </c>
      <c r="C495">
        <v>0</v>
      </c>
      <c r="D495" t="s">
        <v>1757</v>
      </c>
      <c r="E495">
        <v>244200</v>
      </c>
      <c r="F495">
        <v>2681073</v>
      </c>
    </row>
    <row r="496" spans="1:6">
      <c r="A496" t="s">
        <v>2610</v>
      </c>
      <c r="B496">
        <v>220700</v>
      </c>
      <c r="C496">
        <v>0</v>
      </c>
      <c r="D496" t="s">
        <v>1759</v>
      </c>
      <c r="E496">
        <v>244201</v>
      </c>
      <c r="F496">
        <v>998375</v>
      </c>
    </row>
    <row r="497" spans="1:6">
      <c r="A497" t="s">
        <v>2611</v>
      </c>
      <c r="B497">
        <v>220701</v>
      </c>
      <c r="C497">
        <v>0</v>
      </c>
      <c r="D497" t="s">
        <v>1761</v>
      </c>
      <c r="E497">
        <v>244202</v>
      </c>
      <c r="F497">
        <v>7643</v>
      </c>
    </row>
    <row r="498" spans="1:6">
      <c r="A498" t="s">
        <v>2612</v>
      </c>
      <c r="B498">
        <v>220702</v>
      </c>
      <c r="C498">
        <v>0</v>
      </c>
      <c r="D498" t="s">
        <v>1763</v>
      </c>
      <c r="E498">
        <v>244203</v>
      </c>
      <c r="F498">
        <v>1675055</v>
      </c>
    </row>
    <row r="499" spans="1:6">
      <c r="A499" t="s">
        <v>2613</v>
      </c>
      <c r="B499">
        <v>220800</v>
      </c>
      <c r="C499">
        <v>0</v>
      </c>
      <c r="D499" t="s">
        <v>1765</v>
      </c>
      <c r="E499">
        <v>244204</v>
      </c>
      <c r="F499">
        <v>742895</v>
      </c>
    </row>
    <row r="500" spans="1:6">
      <c r="A500" t="s">
        <v>2614</v>
      </c>
      <c r="B500">
        <v>220801</v>
      </c>
      <c r="C500">
        <v>0</v>
      </c>
      <c r="D500" t="s">
        <v>2615</v>
      </c>
      <c r="E500">
        <v>244205</v>
      </c>
      <c r="F500">
        <v>0</v>
      </c>
    </row>
    <row r="501" spans="1:6">
      <c r="A501" t="s">
        <v>2616</v>
      </c>
      <c r="B501">
        <v>220802</v>
      </c>
      <c r="C501">
        <v>0</v>
      </c>
      <c r="D501" t="s">
        <v>1767</v>
      </c>
      <c r="E501">
        <v>244206</v>
      </c>
      <c r="F501">
        <v>639693</v>
      </c>
    </row>
    <row r="502" spans="1:6">
      <c r="A502" t="s">
        <v>2617</v>
      </c>
      <c r="B502">
        <v>220803</v>
      </c>
      <c r="C502">
        <v>0</v>
      </c>
      <c r="D502" t="s">
        <v>1769</v>
      </c>
      <c r="E502">
        <v>244207</v>
      </c>
      <c r="F502">
        <v>292467</v>
      </c>
    </row>
    <row r="503" spans="1:6">
      <c r="A503" t="s">
        <v>2618</v>
      </c>
      <c r="B503">
        <v>220811</v>
      </c>
      <c r="C503">
        <v>0</v>
      </c>
      <c r="D503" t="s">
        <v>2619</v>
      </c>
      <c r="E503">
        <v>244208</v>
      </c>
      <c r="F503">
        <v>0</v>
      </c>
    </row>
    <row r="504" spans="1:6">
      <c r="A504" t="s">
        <v>2620</v>
      </c>
      <c r="B504">
        <v>220900</v>
      </c>
      <c r="C504">
        <v>0</v>
      </c>
      <c r="D504" t="s">
        <v>1771</v>
      </c>
      <c r="E504">
        <v>244221</v>
      </c>
      <c r="F504">
        <v>0</v>
      </c>
    </row>
    <row r="505" spans="1:6">
      <c r="A505" t="s">
        <v>2621</v>
      </c>
      <c r="B505">
        <v>220901</v>
      </c>
      <c r="C505">
        <v>0</v>
      </c>
      <c r="D505" t="s">
        <v>1927</v>
      </c>
      <c r="E505">
        <v>244231</v>
      </c>
      <c r="F505">
        <v>0</v>
      </c>
    </row>
    <row r="506" spans="1:6">
      <c r="A506" t="s">
        <v>2622</v>
      </c>
      <c r="B506">
        <v>220910</v>
      </c>
      <c r="C506">
        <v>0</v>
      </c>
      <c r="D506" t="s">
        <v>1748</v>
      </c>
      <c r="E506">
        <v>244400</v>
      </c>
      <c r="F506">
        <v>0</v>
      </c>
    </row>
    <row r="507" spans="1:6">
      <c r="A507" t="s">
        <v>2623</v>
      </c>
      <c r="B507">
        <v>221000</v>
      </c>
      <c r="C507">
        <v>0</v>
      </c>
      <c r="D507" t="s">
        <v>1774</v>
      </c>
      <c r="E507">
        <v>244401</v>
      </c>
      <c r="F507">
        <v>0</v>
      </c>
    </row>
    <row r="508" spans="1:6">
      <c r="A508" t="s">
        <v>1438</v>
      </c>
      <c r="B508">
        <v>221100</v>
      </c>
      <c r="C508">
        <v>0</v>
      </c>
      <c r="D508" t="s">
        <v>2624</v>
      </c>
      <c r="E508">
        <v>244402</v>
      </c>
      <c r="F508">
        <v>0</v>
      </c>
    </row>
    <row r="509" spans="1:6">
      <c r="A509" t="s">
        <v>2625</v>
      </c>
      <c r="B509">
        <v>221200</v>
      </c>
      <c r="C509">
        <v>4000</v>
      </c>
      <c r="D509" t="s">
        <v>1752</v>
      </c>
      <c r="E509">
        <v>244411</v>
      </c>
      <c r="F509">
        <v>0</v>
      </c>
    </row>
    <row r="510" spans="1:6">
      <c r="A510" t="s">
        <v>2626</v>
      </c>
      <c r="B510">
        <v>221201</v>
      </c>
      <c r="C510">
        <v>0</v>
      </c>
      <c r="D510" t="s">
        <v>1779</v>
      </c>
      <c r="E510">
        <v>244500</v>
      </c>
      <c r="F510">
        <v>415316</v>
      </c>
    </row>
    <row r="511" spans="1:6">
      <c r="A511" t="s">
        <v>2627</v>
      </c>
      <c r="B511">
        <v>221202</v>
      </c>
      <c r="C511">
        <v>0</v>
      </c>
      <c r="D511" t="s">
        <v>1781</v>
      </c>
      <c r="E511">
        <v>244501</v>
      </c>
      <c r="F511">
        <v>180722</v>
      </c>
    </row>
    <row r="512" spans="1:6">
      <c r="A512" t="s">
        <v>2628</v>
      </c>
      <c r="B512">
        <v>221203</v>
      </c>
      <c r="C512">
        <v>4000</v>
      </c>
      <c r="D512" t="s">
        <v>1783</v>
      </c>
      <c r="E512">
        <v>244502</v>
      </c>
      <c r="F512">
        <v>0</v>
      </c>
    </row>
    <row r="513" spans="1:6">
      <c r="A513" t="s">
        <v>2629</v>
      </c>
      <c r="B513">
        <v>221211</v>
      </c>
      <c r="C513">
        <v>0</v>
      </c>
      <c r="D513" t="s">
        <v>1785</v>
      </c>
      <c r="E513">
        <v>244503</v>
      </c>
      <c r="F513">
        <v>174740</v>
      </c>
    </row>
    <row r="514" spans="1:6">
      <c r="A514" t="s">
        <v>1436</v>
      </c>
      <c r="B514">
        <v>221300</v>
      </c>
      <c r="C514">
        <v>0</v>
      </c>
      <c r="D514" t="s">
        <v>1787</v>
      </c>
      <c r="E514">
        <v>244504</v>
      </c>
      <c r="F514">
        <v>5982</v>
      </c>
    </row>
    <row r="515" spans="1:6">
      <c r="A515" t="s">
        <v>2630</v>
      </c>
      <c r="B515">
        <v>221400</v>
      </c>
      <c r="C515">
        <v>0</v>
      </c>
      <c r="D515" t="s">
        <v>1789</v>
      </c>
      <c r="E515">
        <v>244507</v>
      </c>
      <c r="F515">
        <v>0</v>
      </c>
    </row>
    <row r="516" spans="1:6">
      <c r="A516" t="s">
        <v>1440</v>
      </c>
      <c r="B516">
        <v>222000</v>
      </c>
      <c r="C516">
        <v>9242895</v>
      </c>
      <c r="D516" t="s">
        <v>1791</v>
      </c>
      <c r="E516">
        <v>244508</v>
      </c>
      <c r="F516">
        <v>10082</v>
      </c>
    </row>
    <row r="517" spans="1:6">
      <c r="A517" t="s">
        <v>1442</v>
      </c>
      <c r="B517">
        <v>222100</v>
      </c>
      <c r="C517">
        <v>2836508</v>
      </c>
      <c r="D517" t="s">
        <v>1793</v>
      </c>
      <c r="E517">
        <v>244509</v>
      </c>
      <c r="F517">
        <v>0</v>
      </c>
    </row>
    <row r="518" spans="1:6">
      <c r="A518" t="s">
        <v>1444</v>
      </c>
      <c r="B518">
        <v>222200</v>
      </c>
      <c r="C518">
        <v>3995790</v>
      </c>
      <c r="D518" t="s">
        <v>1795</v>
      </c>
      <c r="E518">
        <v>244510</v>
      </c>
      <c r="F518">
        <v>0</v>
      </c>
    </row>
    <row r="519" spans="1:6">
      <c r="A519" t="s">
        <v>1446</v>
      </c>
      <c r="B519">
        <v>222201</v>
      </c>
      <c r="C519">
        <v>3564958</v>
      </c>
      <c r="D519" t="s">
        <v>1797</v>
      </c>
      <c r="E519">
        <v>244511</v>
      </c>
      <c r="F519">
        <v>10082</v>
      </c>
    </row>
    <row r="520" spans="1:6">
      <c r="A520" t="s">
        <v>1448</v>
      </c>
      <c r="B520">
        <v>222202</v>
      </c>
      <c r="C520">
        <v>430833</v>
      </c>
      <c r="D520" t="s">
        <v>1799</v>
      </c>
      <c r="E520">
        <v>244514</v>
      </c>
      <c r="F520">
        <v>0</v>
      </c>
    </row>
    <row r="521" spans="1:6">
      <c r="A521" t="s">
        <v>1450</v>
      </c>
      <c r="B521">
        <v>222300</v>
      </c>
      <c r="C521">
        <v>16676</v>
      </c>
      <c r="D521" t="s">
        <v>1801</v>
      </c>
      <c r="E521">
        <v>244515</v>
      </c>
      <c r="F521">
        <v>51907</v>
      </c>
    </row>
    <row r="522" spans="1:6">
      <c r="A522" t="s">
        <v>1452</v>
      </c>
      <c r="B522">
        <v>222400</v>
      </c>
      <c r="C522">
        <v>2393920</v>
      </c>
      <c r="D522" t="s">
        <v>1803</v>
      </c>
      <c r="E522">
        <v>244516</v>
      </c>
      <c r="F522">
        <v>0</v>
      </c>
    </row>
    <row r="523" spans="1:6">
      <c r="A523" t="s">
        <v>1454</v>
      </c>
      <c r="B523">
        <v>222401</v>
      </c>
      <c r="C523">
        <v>1185227</v>
      </c>
      <c r="D523" t="s">
        <v>1805</v>
      </c>
      <c r="E523">
        <v>244517</v>
      </c>
      <c r="F523">
        <v>51907</v>
      </c>
    </row>
    <row r="524" spans="1:6">
      <c r="A524" t="s">
        <v>2631</v>
      </c>
      <c r="B524">
        <v>222402</v>
      </c>
      <c r="C524">
        <v>0</v>
      </c>
      <c r="D524" t="s">
        <v>1807</v>
      </c>
      <c r="E524">
        <v>244518</v>
      </c>
      <c r="F524">
        <v>0</v>
      </c>
    </row>
    <row r="525" spans="1:6">
      <c r="A525" t="s">
        <v>1456</v>
      </c>
      <c r="B525">
        <v>222403</v>
      </c>
      <c r="C525">
        <v>758012</v>
      </c>
      <c r="D525" t="s">
        <v>1809</v>
      </c>
      <c r="E525">
        <v>244521</v>
      </c>
      <c r="F525">
        <v>0</v>
      </c>
    </row>
    <row r="526" spans="1:6">
      <c r="A526" t="s">
        <v>1458</v>
      </c>
      <c r="B526">
        <v>222404</v>
      </c>
      <c r="C526">
        <v>450681</v>
      </c>
      <c r="D526" t="s">
        <v>1811</v>
      </c>
      <c r="E526">
        <v>244531</v>
      </c>
      <c r="F526">
        <v>172606</v>
      </c>
    </row>
    <row r="527" spans="1:6">
      <c r="A527" t="s">
        <v>2632</v>
      </c>
      <c r="B527">
        <v>222405</v>
      </c>
      <c r="C527">
        <v>0</v>
      </c>
      <c r="D527" t="s">
        <v>1813</v>
      </c>
      <c r="E527">
        <v>244532</v>
      </c>
      <c r="F527">
        <v>0</v>
      </c>
    </row>
    <row r="528" spans="1:6">
      <c r="A528" t="s">
        <v>1460</v>
      </c>
      <c r="B528">
        <v>222411</v>
      </c>
      <c r="C528">
        <v>0</v>
      </c>
      <c r="D528" t="s">
        <v>1815</v>
      </c>
      <c r="E528">
        <v>244533</v>
      </c>
      <c r="F528">
        <v>0</v>
      </c>
    </row>
    <row r="529" spans="1:6">
      <c r="A529" t="s">
        <v>1462</v>
      </c>
      <c r="B529">
        <v>222500</v>
      </c>
      <c r="C529">
        <v>0</v>
      </c>
      <c r="D529" t="s">
        <v>1817</v>
      </c>
      <c r="E529">
        <v>244534</v>
      </c>
      <c r="F529">
        <v>172606</v>
      </c>
    </row>
    <row r="530" spans="1:6">
      <c r="A530" t="s">
        <v>1464</v>
      </c>
      <c r="B530">
        <v>222501</v>
      </c>
      <c r="C530">
        <v>0</v>
      </c>
      <c r="D530" t="s">
        <v>1819</v>
      </c>
      <c r="E530">
        <v>244537</v>
      </c>
      <c r="F530">
        <v>0</v>
      </c>
    </row>
    <row r="531" spans="1:6">
      <c r="A531" t="s">
        <v>1466</v>
      </c>
      <c r="B531">
        <v>222502</v>
      </c>
      <c r="C531">
        <v>0</v>
      </c>
      <c r="D531" t="s">
        <v>1831</v>
      </c>
      <c r="E531">
        <v>244540</v>
      </c>
      <c r="F531">
        <v>0</v>
      </c>
    </row>
    <row r="532" spans="1:6">
      <c r="A532" t="s">
        <v>1467</v>
      </c>
      <c r="B532">
        <v>222503</v>
      </c>
      <c r="C532">
        <v>0</v>
      </c>
      <c r="D532" t="s">
        <v>2633</v>
      </c>
      <c r="E532">
        <v>244541</v>
      </c>
      <c r="F532">
        <v>0</v>
      </c>
    </row>
    <row r="533" spans="1:6">
      <c r="A533" t="s">
        <v>1469</v>
      </c>
      <c r="B533">
        <v>222504</v>
      </c>
      <c r="C533">
        <v>0</v>
      </c>
      <c r="D533" t="s">
        <v>2634</v>
      </c>
      <c r="E533">
        <v>244542</v>
      </c>
      <c r="F533">
        <v>0</v>
      </c>
    </row>
    <row r="534" spans="1:6">
      <c r="A534" t="s">
        <v>2635</v>
      </c>
      <c r="B534">
        <v>222900</v>
      </c>
      <c r="C534">
        <v>0</v>
      </c>
      <c r="D534" t="s">
        <v>1821</v>
      </c>
      <c r="E534">
        <v>244560</v>
      </c>
      <c r="F534">
        <v>0</v>
      </c>
    </row>
    <row r="535" spans="1:6">
      <c r="A535" t="s">
        <v>1471</v>
      </c>
      <c r="B535">
        <v>223000</v>
      </c>
      <c r="C535">
        <v>254</v>
      </c>
      <c r="D535" t="s">
        <v>1823</v>
      </c>
      <c r="E535">
        <v>244561</v>
      </c>
      <c r="F535">
        <v>0</v>
      </c>
    </row>
    <row r="536" spans="1:6">
      <c r="A536" t="s">
        <v>2636</v>
      </c>
      <c r="B536">
        <v>223100</v>
      </c>
      <c r="C536">
        <v>0</v>
      </c>
      <c r="D536" t="s">
        <v>1825</v>
      </c>
      <c r="E536">
        <v>244562</v>
      </c>
      <c r="F536">
        <v>0</v>
      </c>
    </row>
    <row r="537" spans="1:6">
      <c r="A537" t="s">
        <v>1473</v>
      </c>
      <c r="B537">
        <v>223200</v>
      </c>
      <c r="C537">
        <v>0</v>
      </c>
      <c r="D537" t="s">
        <v>1827</v>
      </c>
      <c r="E537">
        <v>244563</v>
      </c>
      <c r="F537">
        <v>0</v>
      </c>
    </row>
    <row r="538" spans="1:6">
      <c r="A538" t="s">
        <v>1475</v>
      </c>
      <c r="B538">
        <v>223201</v>
      </c>
      <c r="C538">
        <v>0</v>
      </c>
      <c r="D538" t="s">
        <v>1829</v>
      </c>
      <c r="E538">
        <v>244569</v>
      </c>
      <c r="F538">
        <v>0</v>
      </c>
    </row>
    <row r="539" spans="1:6">
      <c r="A539" t="s">
        <v>1477</v>
      </c>
      <c r="B539">
        <v>223211</v>
      </c>
      <c r="C539">
        <v>0</v>
      </c>
      <c r="D539" t="s">
        <v>1837</v>
      </c>
      <c r="E539">
        <v>244600</v>
      </c>
      <c r="F539">
        <v>0</v>
      </c>
    </row>
    <row r="540" spans="1:6">
      <c r="A540" t="s">
        <v>1479</v>
      </c>
      <c r="B540">
        <v>223300</v>
      </c>
      <c r="C540">
        <v>0</v>
      </c>
      <c r="D540" t="s">
        <v>1839</v>
      </c>
      <c r="E540">
        <v>244601</v>
      </c>
      <c r="F540">
        <v>0</v>
      </c>
    </row>
    <row r="541" spans="1:6">
      <c r="A541" t="s">
        <v>1481</v>
      </c>
      <c r="B541">
        <v>223301</v>
      </c>
      <c r="C541">
        <v>0</v>
      </c>
      <c r="D541" t="s">
        <v>1841</v>
      </c>
      <c r="E541">
        <v>244602</v>
      </c>
      <c r="F541">
        <v>0</v>
      </c>
    </row>
    <row r="542" spans="1:6">
      <c r="A542" t="s">
        <v>1483</v>
      </c>
      <c r="B542">
        <v>223302</v>
      </c>
      <c r="C542">
        <v>0</v>
      </c>
      <c r="D542" t="s">
        <v>1843</v>
      </c>
      <c r="E542">
        <v>244603</v>
      </c>
      <c r="F542">
        <v>0</v>
      </c>
    </row>
    <row r="543" spans="1:6">
      <c r="A543" t="s">
        <v>1485</v>
      </c>
      <c r="B543">
        <v>223400</v>
      </c>
      <c r="C543">
        <v>0</v>
      </c>
      <c r="D543" t="s">
        <v>1845</v>
      </c>
      <c r="E543">
        <v>244604</v>
      </c>
      <c r="F543">
        <v>0</v>
      </c>
    </row>
    <row r="544" spans="1:6">
      <c r="A544" t="s">
        <v>1487</v>
      </c>
      <c r="B544">
        <v>223401</v>
      </c>
      <c r="C544">
        <v>0</v>
      </c>
      <c r="D544" t="s">
        <v>1847</v>
      </c>
      <c r="E544">
        <v>244605</v>
      </c>
      <c r="F544">
        <v>0</v>
      </c>
    </row>
    <row r="545" spans="1:6">
      <c r="A545" t="s">
        <v>1489</v>
      </c>
      <c r="B545">
        <v>223402</v>
      </c>
      <c r="C545">
        <v>0</v>
      </c>
      <c r="D545" t="s">
        <v>1849</v>
      </c>
      <c r="E545">
        <v>244611</v>
      </c>
      <c r="F545">
        <v>0</v>
      </c>
    </row>
    <row r="546" spans="1:6">
      <c r="A546" t="s">
        <v>1491</v>
      </c>
      <c r="B546">
        <v>223500</v>
      </c>
      <c r="C546">
        <v>0</v>
      </c>
      <c r="D546" t="s">
        <v>1851</v>
      </c>
      <c r="E546">
        <v>244612</v>
      </c>
      <c r="F546">
        <v>0</v>
      </c>
    </row>
    <row r="547" spans="1:6">
      <c r="A547" t="s">
        <v>1493</v>
      </c>
      <c r="B547">
        <v>223800</v>
      </c>
      <c r="C547">
        <v>254</v>
      </c>
      <c r="D547" t="s">
        <v>1853</v>
      </c>
      <c r="E547">
        <v>244613</v>
      </c>
      <c r="F547">
        <v>0</v>
      </c>
    </row>
    <row r="548" spans="1:6">
      <c r="A548" t="s">
        <v>1495</v>
      </c>
      <c r="B548">
        <v>223801</v>
      </c>
      <c r="C548">
        <v>66</v>
      </c>
      <c r="D548" t="s">
        <v>1854</v>
      </c>
      <c r="E548">
        <v>244615</v>
      </c>
      <c r="F548">
        <v>0</v>
      </c>
    </row>
    <row r="549" spans="1:6">
      <c r="A549" t="s">
        <v>1497</v>
      </c>
      <c r="B549">
        <v>223802</v>
      </c>
      <c r="C549">
        <v>188</v>
      </c>
      <c r="D549" t="s">
        <v>2637</v>
      </c>
      <c r="E549">
        <v>244621</v>
      </c>
      <c r="F549">
        <v>0</v>
      </c>
    </row>
    <row r="550" spans="1:6">
      <c r="A550" t="s">
        <v>1499</v>
      </c>
      <c r="B550">
        <v>223820</v>
      </c>
      <c r="C550">
        <v>0</v>
      </c>
      <c r="D550" t="s">
        <v>1855</v>
      </c>
      <c r="E550">
        <v>244651</v>
      </c>
      <c r="F550">
        <v>0</v>
      </c>
    </row>
    <row r="551" spans="1:6">
      <c r="A551" t="s">
        <v>2638</v>
      </c>
      <c r="B551">
        <v>223861</v>
      </c>
      <c r="C551">
        <v>0</v>
      </c>
      <c r="D551" t="s">
        <v>2639</v>
      </c>
      <c r="E551">
        <v>244700</v>
      </c>
      <c r="F551">
        <v>0</v>
      </c>
    </row>
    <row r="552" spans="1:6">
      <c r="A552" t="s">
        <v>2640</v>
      </c>
      <c r="B552">
        <v>223862</v>
      </c>
      <c r="C552">
        <v>0</v>
      </c>
      <c r="D552" t="s">
        <v>2641</v>
      </c>
      <c r="E552">
        <v>244701</v>
      </c>
      <c r="F552">
        <v>0</v>
      </c>
    </row>
    <row r="553" spans="1:6">
      <c r="A553" t="s">
        <v>2614</v>
      </c>
      <c r="B553">
        <v>223863</v>
      </c>
      <c r="C553">
        <v>0</v>
      </c>
      <c r="D553" t="s">
        <v>2642</v>
      </c>
      <c r="E553">
        <v>244702</v>
      </c>
      <c r="F553">
        <v>0</v>
      </c>
    </row>
    <row r="554" spans="1:6">
      <c r="A554" t="s">
        <v>2643</v>
      </c>
      <c r="B554">
        <v>223864</v>
      </c>
      <c r="C554">
        <v>0</v>
      </c>
      <c r="D554" t="s">
        <v>2644</v>
      </c>
      <c r="E554">
        <v>244703</v>
      </c>
      <c r="F554">
        <v>0</v>
      </c>
    </row>
    <row r="555" spans="1:6">
      <c r="A555" t="s">
        <v>2645</v>
      </c>
      <c r="B555">
        <v>223865</v>
      </c>
      <c r="C555">
        <v>0</v>
      </c>
      <c r="D555" t="s">
        <v>2646</v>
      </c>
      <c r="E555">
        <v>244704</v>
      </c>
      <c r="F555">
        <v>0</v>
      </c>
    </row>
    <row r="556" spans="1:6">
      <c r="A556" t="s">
        <v>2647</v>
      </c>
      <c r="B556">
        <v>223866</v>
      </c>
      <c r="C556">
        <v>0</v>
      </c>
      <c r="D556" t="s">
        <v>2648</v>
      </c>
      <c r="E556">
        <v>244705</v>
      </c>
      <c r="F556">
        <v>0</v>
      </c>
    </row>
    <row r="557" spans="1:6">
      <c r="A557" t="s">
        <v>2649</v>
      </c>
      <c r="B557">
        <v>223900</v>
      </c>
      <c r="C557">
        <v>0</v>
      </c>
      <c r="D557" t="s">
        <v>2650</v>
      </c>
      <c r="E557">
        <v>244706</v>
      </c>
      <c r="F557">
        <v>0</v>
      </c>
    </row>
    <row r="558" spans="1:6">
      <c r="A558" t="s">
        <v>2651</v>
      </c>
      <c r="B558">
        <v>223901</v>
      </c>
      <c r="C558">
        <v>0</v>
      </c>
      <c r="D558" t="s">
        <v>2652</v>
      </c>
      <c r="E558">
        <v>244707</v>
      </c>
      <c r="F558">
        <v>0</v>
      </c>
    </row>
    <row r="559" spans="1:6">
      <c r="A559" t="s">
        <v>2653</v>
      </c>
      <c r="B559">
        <v>223902</v>
      </c>
      <c r="C559">
        <v>0</v>
      </c>
      <c r="D559" t="s">
        <v>2654</v>
      </c>
      <c r="E559">
        <v>244708</v>
      </c>
      <c r="F559">
        <v>0</v>
      </c>
    </row>
    <row r="560" spans="1:6">
      <c r="A560" t="s">
        <v>2655</v>
      </c>
      <c r="B560">
        <v>223903</v>
      </c>
      <c r="C560">
        <v>0</v>
      </c>
      <c r="D560" t="s">
        <v>1906</v>
      </c>
      <c r="E560">
        <v>244709</v>
      </c>
      <c r="F560">
        <v>0</v>
      </c>
    </row>
    <row r="561" spans="1:6">
      <c r="A561" t="s">
        <v>2656</v>
      </c>
      <c r="B561">
        <v>223904</v>
      </c>
      <c r="C561">
        <v>0</v>
      </c>
      <c r="D561" t="s">
        <v>2228</v>
      </c>
      <c r="E561">
        <v>244710</v>
      </c>
      <c r="F561">
        <v>0</v>
      </c>
    </row>
    <row r="562" spans="1:6">
      <c r="A562" t="s">
        <v>2657</v>
      </c>
      <c r="B562">
        <v>223905</v>
      </c>
      <c r="C562">
        <v>0</v>
      </c>
      <c r="D562" t="s">
        <v>1890</v>
      </c>
      <c r="E562">
        <v>244720</v>
      </c>
      <c r="F562">
        <v>0</v>
      </c>
    </row>
    <row r="563" spans="1:6">
      <c r="A563" t="s">
        <v>2658</v>
      </c>
      <c r="B563">
        <v>223906</v>
      </c>
      <c r="C563">
        <v>0</v>
      </c>
      <c r="D563" t="s">
        <v>2659</v>
      </c>
      <c r="E563">
        <v>244730</v>
      </c>
      <c r="F563">
        <v>0</v>
      </c>
    </row>
    <row r="564" spans="1:6">
      <c r="A564" t="s">
        <v>2660</v>
      </c>
      <c r="B564">
        <v>223907</v>
      </c>
      <c r="C564">
        <v>0</v>
      </c>
      <c r="D564" t="s">
        <v>2661</v>
      </c>
      <c r="E564">
        <v>244740</v>
      </c>
      <c r="F564">
        <v>0</v>
      </c>
    </row>
    <row r="565" spans="1:6">
      <c r="A565" t="s">
        <v>2662</v>
      </c>
      <c r="B565">
        <v>226000</v>
      </c>
      <c r="C565">
        <v>212397</v>
      </c>
      <c r="D565" t="s">
        <v>1925</v>
      </c>
      <c r="E565">
        <v>244750</v>
      </c>
      <c r="F565">
        <v>0</v>
      </c>
    </row>
    <row r="566" spans="1:6">
      <c r="A566" t="s">
        <v>1641</v>
      </c>
      <c r="B566">
        <v>226100</v>
      </c>
      <c r="C566">
        <v>0</v>
      </c>
      <c r="D566" t="s">
        <v>2663</v>
      </c>
      <c r="E566">
        <v>244760</v>
      </c>
      <c r="F566">
        <v>0</v>
      </c>
    </row>
    <row r="567" spans="1:6">
      <c r="A567" t="s">
        <v>2664</v>
      </c>
      <c r="B567">
        <v>226200</v>
      </c>
      <c r="C567">
        <v>0</v>
      </c>
      <c r="D567" t="s">
        <v>1499</v>
      </c>
      <c r="E567">
        <v>244780</v>
      </c>
      <c r="F567">
        <v>0</v>
      </c>
    </row>
    <row r="568" spans="1:6">
      <c r="A568" t="s">
        <v>2665</v>
      </c>
      <c r="B568">
        <v>226201</v>
      </c>
      <c r="C568">
        <v>0</v>
      </c>
      <c r="D568" t="s">
        <v>1856</v>
      </c>
      <c r="E568">
        <v>244800</v>
      </c>
      <c r="F568">
        <v>0</v>
      </c>
    </row>
    <row r="569" spans="1:6">
      <c r="A569" t="s">
        <v>2666</v>
      </c>
      <c r="B569">
        <v>226202</v>
      </c>
      <c r="C569">
        <v>0</v>
      </c>
      <c r="D569" t="s">
        <v>1857</v>
      </c>
      <c r="E569">
        <v>244811</v>
      </c>
      <c r="F569">
        <v>0</v>
      </c>
    </row>
    <row r="570" spans="1:6">
      <c r="A570" t="s">
        <v>1573</v>
      </c>
      <c r="B570">
        <v>226300</v>
      </c>
      <c r="C570">
        <v>180000</v>
      </c>
      <c r="D570" t="s">
        <v>1759</v>
      </c>
      <c r="E570">
        <v>244821</v>
      </c>
      <c r="F570">
        <v>0</v>
      </c>
    </row>
    <row r="571" spans="1:6">
      <c r="A571" t="s">
        <v>1575</v>
      </c>
      <c r="B571">
        <v>226301</v>
      </c>
      <c r="C571">
        <v>0</v>
      </c>
      <c r="D571" t="s">
        <v>1763</v>
      </c>
      <c r="E571">
        <v>244831</v>
      </c>
      <c r="F571">
        <v>0</v>
      </c>
    </row>
    <row r="572" spans="1:6">
      <c r="A572" t="s">
        <v>1577</v>
      </c>
      <c r="B572">
        <v>226302</v>
      </c>
      <c r="C572">
        <v>180000</v>
      </c>
      <c r="D572" t="s">
        <v>2667</v>
      </c>
      <c r="E572">
        <v>244900</v>
      </c>
      <c r="F572">
        <v>0</v>
      </c>
    </row>
    <row r="573" spans="1:6">
      <c r="A573" t="s">
        <v>1579</v>
      </c>
      <c r="B573">
        <v>226303</v>
      </c>
      <c r="C573">
        <v>0</v>
      </c>
      <c r="D573" t="s">
        <v>1756</v>
      </c>
      <c r="E573">
        <v>245000</v>
      </c>
      <c r="F573">
        <v>0</v>
      </c>
    </row>
    <row r="574" spans="1:6">
      <c r="A574" t="s">
        <v>1581</v>
      </c>
      <c r="B574">
        <v>226311</v>
      </c>
      <c r="C574">
        <v>0</v>
      </c>
      <c r="D574" t="s">
        <v>1758</v>
      </c>
      <c r="E574">
        <v>245100</v>
      </c>
      <c r="F574">
        <v>0</v>
      </c>
    </row>
    <row r="575" spans="1:6">
      <c r="A575" t="s">
        <v>2668</v>
      </c>
      <c r="B575">
        <v>226400</v>
      </c>
      <c r="C575">
        <v>0</v>
      </c>
      <c r="D575" t="s">
        <v>2669</v>
      </c>
      <c r="E575">
        <v>245200</v>
      </c>
      <c r="F575">
        <v>0</v>
      </c>
    </row>
    <row r="576" spans="1:6">
      <c r="A576" t="s">
        <v>1730</v>
      </c>
      <c r="B576">
        <v>226500</v>
      </c>
      <c r="C576">
        <v>0</v>
      </c>
      <c r="D576" t="s">
        <v>1762</v>
      </c>
      <c r="E576">
        <v>245201</v>
      </c>
      <c r="F576">
        <v>0</v>
      </c>
    </row>
    <row r="577" spans="1:6">
      <c r="A577" t="s">
        <v>1732</v>
      </c>
      <c r="B577">
        <v>226501</v>
      </c>
      <c r="C577">
        <v>0</v>
      </c>
      <c r="D577" t="s">
        <v>1764</v>
      </c>
      <c r="E577">
        <v>245202</v>
      </c>
      <c r="F577">
        <v>0</v>
      </c>
    </row>
    <row r="578" spans="1:6">
      <c r="A578" t="s">
        <v>1734</v>
      </c>
      <c r="B578">
        <v>226502</v>
      </c>
      <c r="C578">
        <v>0</v>
      </c>
      <c r="D578" t="s">
        <v>1766</v>
      </c>
      <c r="E578">
        <v>245203</v>
      </c>
      <c r="F578">
        <v>0</v>
      </c>
    </row>
    <row r="579" spans="1:6">
      <c r="A579" t="s">
        <v>2670</v>
      </c>
      <c r="B579">
        <v>226900</v>
      </c>
      <c r="C579">
        <v>32397</v>
      </c>
      <c r="D579" t="s">
        <v>1770</v>
      </c>
      <c r="E579">
        <v>245231</v>
      </c>
      <c r="F579">
        <v>0</v>
      </c>
    </row>
    <row r="580" spans="1:6">
      <c r="A580" t="s">
        <v>2671</v>
      </c>
      <c r="B580">
        <v>224000</v>
      </c>
      <c r="C580">
        <v>567333</v>
      </c>
      <c r="D580" t="s">
        <v>2672</v>
      </c>
      <c r="E580">
        <v>245300</v>
      </c>
      <c r="F580">
        <v>0</v>
      </c>
    </row>
    <row r="581" spans="1:6">
      <c r="A581" t="s">
        <v>1738</v>
      </c>
      <c r="B581">
        <v>224100</v>
      </c>
      <c r="C581">
        <v>0</v>
      </c>
      <c r="D581" t="s">
        <v>1859</v>
      </c>
      <c r="E581">
        <v>245400</v>
      </c>
      <c r="F581">
        <v>0</v>
      </c>
    </row>
    <row r="582" spans="1:6">
      <c r="A582" t="s">
        <v>1740</v>
      </c>
      <c r="B582">
        <v>224200</v>
      </c>
      <c r="C582">
        <v>560568</v>
      </c>
      <c r="D582" t="s">
        <v>2673</v>
      </c>
      <c r="E582">
        <v>245700</v>
      </c>
      <c r="F582">
        <v>0</v>
      </c>
    </row>
    <row r="583" spans="1:6">
      <c r="A583" t="s">
        <v>1742</v>
      </c>
      <c r="B583">
        <v>224201</v>
      </c>
      <c r="C583">
        <v>0</v>
      </c>
      <c r="D583" t="s">
        <v>1788</v>
      </c>
      <c r="E583">
        <v>245500</v>
      </c>
      <c r="F583">
        <v>3844914</v>
      </c>
    </row>
    <row r="584" spans="1:6">
      <c r="A584" t="s">
        <v>1744</v>
      </c>
      <c r="B584">
        <v>224202</v>
      </c>
      <c r="C584">
        <v>0</v>
      </c>
      <c r="D584" t="s">
        <v>2674</v>
      </c>
      <c r="E584">
        <v>245600</v>
      </c>
      <c r="F584">
        <v>3844914</v>
      </c>
    </row>
    <row r="585" spans="1:6">
      <c r="A585" t="s">
        <v>1746</v>
      </c>
      <c r="B585">
        <v>224203</v>
      </c>
      <c r="C585">
        <v>560568</v>
      </c>
      <c r="D585" t="s">
        <v>1792</v>
      </c>
      <c r="E585">
        <v>245601</v>
      </c>
      <c r="F585">
        <v>12629317</v>
      </c>
    </row>
    <row r="586" spans="1:6">
      <c r="A586" t="s">
        <v>2675</v>
      </c>
      <c r="B586">
        <v>224300</v>
      </c>
      <c r="C586">
        <v>0</v>
      </c>
      <c r="D586" t="s">
        <v>1794</v>
      </c>
      <c r="E586">
        <v>245631</v>
      </c>
      <c r="F586">
        <v>0</v>
      </c>
    </row>
    <row r="587" spans="1:6">
      <c r="A587" t="s">
        <v>2676</v>
      </c>
      <c r="B587">
        <v>224301</v>
      </c>
      <c r="C587">
        <v>0</v>
      </c>
      <c r="D587" t="s">
        <v>2677</v>
      </c>
      <c r="E587">
        <v>246000</v>
      </c>
      <c r="F587">
        <v>7372210</v>
      </c>
    </row>
    <row r="588" spans="1:6">
      <c r="A588" t="s">
        <v>2678</v>
      </c>
      <c r="B588">
        <v>224302</v>
      </c>
      <c r="C588">
        <v>0</v>
      </c>
      <c r="D588" t="s">
        <v>2679</v>
      </c>
      <c r="E588">
        <v>246100</v>
      </c>
      <c r="F588">
        <v>6630385</v>
      </c>
    </row>
    <row r="589" spans="1:6">
      <c r="A589" t="s">
        <v>2680</v>
      </c>
      <c r="B589">
        <v>224303</v>
      </c>
      <c r="C589">
        <v>0</v>
      </c>
      <c r="D589" t="s">
        <v>2681</v>
      </c>
      <c r="E589">
        <v>246200</v>
      </c>
      <c r="F589">
        <v>707875</v>
      </c>
    </row>
    <row r="590" spans="1:6">
      <c r="A590" t="s">
        <v>2682</v>
      </c>
      <c r="B590">
        <v>224304</v>
      </c>
      <c r="C590">
        <v>0</v>
      </c>
      <c r="D590" t="s">
        <v>2683</v>
      </c>
      <c r="E590">
        <v>246300</v>
      </c>
      <c r="F590">
        <v>33950</v>
      </c>
    </row>
    <row r="591" spans="1:6">
      <c r="A591" t="s">
        <v>2684</v>
      </c>
      <c r="B591">
        <v>224305</v>
      </c>
      <c r="C591">
        <v>0</v>
      </c>
      <c r="D591" t="s">
        <v>2685</v>
      </c>
      <c r="E591">
        <v>246400</v>
      </c>
      <c r="F591">
        <v>0</v>
      </c>
    </row>
    <row r="592" spans="1:6">
      <c r="A592" t="s">
        <v>2686</v>
      </c>
      <c r="B592">
        <v>224306</v>
      </c>
      <c r="C592">
        <v>0</v>
      </c>
      <c r="D592" t="s">
        <v>2687</v>
      </c>
      <c r="E592">
        <v>246500</v>
      </c>
      <c r="F592">
        <v>369762</v>
      </c>
    </row>
    <row r="593" spans="1:6">
      <c r="A593" t="s">
        <v>2688</v>
      </c>
      <c r="B593">
        <v>224307</v>
      </c>
      <c r="C593">
        <v>0</v>
      </c>
      <c r="D593" t="s">
        <v>2689</v>
      </c>
      <c r="E593">
        <v>246600</v>
      </c>
      <c r="F593">
        <v>369762</v>
      </c>
    </row>
    <row r="594" spans="1:6">
      <c r="A594" t="s">
        <v>2690</v>
      </c>
      <c r="B594">
        <v>224308</v>
      </c>
      <c r="C594">
        <v>0</v>
      </c>
      <c r="D594" t="s">
        <v>2691</v>
      </c>
      <c r="E594">
        <v>246601</v>
      </c>
      <c r="F594">
        <v>0</v>
      </c>
    </row>
    <row r="595" spans="1:6">
      <c r="A595" t="s">
        <v>1995</v>
      </c>
      <c r="B595">
        <v>224309</v>
      </c>
      <c r="C595">
        <v>0</v>
      </c>
      <c r="D595" t="s">
        <v>2692</v>
      </c>
      <c r="E595">
        <v>246602</v>
      </c>
      <c r="F595">
        <v>369762</v>
      </c>
    </row>
    <row r="596" spans="1:6">
      <c r="A596" t="s">
        <v>2693</v>
      </c>
      <c r="B596">
        <v>224310</v>
      </c>
      <c r="C596">
        <v>0</v>
      </c>
      <c r="D596" t="s">
        <v>2694</v>
      </c>
      <c r="E596">
        <v>246800</v>
      </c>
      <c r="F596">
        <v>0</v>
      </c>
    </row>
    <row r="597" spans="1:6">
      <c r="A597" t="s">
        <v>2695</v>
      </c>
      <c r="B597">
        <v>224311</v>
      </c>
      <c r="C597">
        <v>0</v>
      </c>
      <c r="D597" t="s">
        <v>2696</v>
      </c>
      <c r="E597">
        <v>247000</v>
      </c>
      <c r="F597">
        <v>3931080</v>
      </c>
    </row>
    <row r="598" spans="1:6">
      <c r="A598" t="s">
        <v>1748</v>
      </c>
      <c r="B598">
        <v>224400</v>
      </c>
      <c r="C598">
        <v>0</v>
      </c>
      <c r="D598" t="s">
        <v>2697</v>
      </c>
      <c r="E598">
        <v>247100</v>
      </c>
      <c r="F598">
        <v>1450240</v>
      </c>
    </row>
    <row r="599" spans="1:6">
      <c r="A599" t="s">
        <v>1750</v>
      </c>
      <c r="B599">
        <v>224401</v>
      </c>
      <c r="C599">
        <v>0</v>
      </c>
      <c r="D599" t="s">
        <v>2698</v>
      </c>
      <c r="E599">
        <v>247101</v>
      </c>
      <c r="F599">
        <v>1450240</v>
      </c>
    </row>
    <row r="600" spans="1:6">
      <c r="A600" t="s">
        <v>1752</v>
      </c>
      <c r="B600">
        <v>224411</v>
      </c>
      <c r="C600">
        <v>0</v>
      </c>
      <c r="D600" t="s">
        <v>2699</v>
      </c>
      <c r="E600">
        <v>247102</v>
      </c>
      <c r="F600">
        <v>0</v>
      </c>
    </row>
    <row r="601" spans="1:6">
      <c r="A601" t="s">
        <v>2700</v>
      </c>
      <c r="B601">
        <v>224500</v>
      </c>
      <c r="C601">
        <v>6765</v>
      </c>
      <c r="D601" t="s">
        <v>2701</v>
      </c>
      <c r="E601">
        <v>247200</v>
      </c>
      <c r="F601">
        <v>2181230</v>
      </c>
    </row>
    <row r="602" spans="1:6">
      <c r="A602" t="s">
        <v>2702</v>
      </c>
      <c r="B602">
        <v>224700</v>
      </c>
      <c r="C602">
        <v>0</v>
      </c>
      <c r="D602" t="s">
        <v>2703</v>
      </c>
      <c r="E602">
        <v>247300</v>
      </c>
      <c r="F602">
        <v>1952230</v>
      </c>
    </row>
    <row r="603" spans="1:6">
      <c r="A603" t="s">
        <v>2704</v>
      </c>
      <c r="B603">
        <v>224800</v>
      </c>
      <c r="C603">
        <v>3712496</v>
      </c>
      <c r="D603" t="s">
        <v>2705</v>
      </c>
      <c r="E603">
        <v>247400</v>
      </c>
      <c r="F603">
        <v>129000</v>
      </c>
    </row>
    <row r="604" spans="1:6">
      <c r="A604" t="s">
        <v>1863</v>
      </c>
      <c r="B604">
        <v>224801</v>
      </c>
      <c r="C604">
        <v>795376</v>
      </c>
      <c r="D604" t="s">
        <v>2706</v>
      </c>
      <c r="E604">
        <v>249000</v>
      </c>
      <c r="F604">
        <v>100000</v>
      </c>
    </row>
    <row r="605" spans="1:6">
      <c r="A605" t="s">
        <v>1864</v>
      </c>
      <c r="B605">
        <v>224802</v>
      </c>
      <c r="C605">
        <v>2917120</v>
      </c>
      <c r="D605" t="s">
        <v>2707</v>
      </c>
      <c r="E605">
        <v>249100</v>
      </c>
      <c r="F605">
        <v>0</v>
      </c>
    </row>
    <row r="606" spans="1:6">
      <c r="A606" t="s">
        <v>1756</v>
      </c>
      <c r="B606">
        <v>225000</v>
      </c>
      <c r="C606">
        <v>0</v>
      </c>
      <c r="D606" t="s">
        <v>2708</v>
      </c>
      <c r="E606">
        <v>247500</v>
      </c>
      <c r="F606">
        <v>299610</v>
      </c>
    </row>
    <row r="607" spans="1:6">
      <c r="A607" t="s">
        <v>1758</v>
      </c>
      <c r="B607">
        <v>225100</v>
      </c>
      <c r="C607">
        <v>0</v>
      </c>
      <c r="D607" t="s">
        <v>1798</v>
      </c>
      <c r="E607">
        <v>247600</v>
      </c>
      <c r="F607">
        <v>0</v>
      </c>
    </row>
    <row r="608" spans="1:6">
      <c r="A608" t="s">
        <v>2669</v>
      </c>
      <c r="B608">
        <v>225200</v>
      </c>
      <c r="C608">
        <v>0</v>
      </c>
      <c r="D608" t="s">
        <v>1865</v>
      </c>
      <c r="E608">
        <v>247700</v>
      </c>
      <c r="F608">
        <v>0</v>
      </c>
    </row>
    <row r="609" spans="1:6">
      <c r="A609" t="s">
        <v>1762</v>
      </c>
      <c r="B609">
        <v>225201</v>
      </c>
      <c r="C609">
        <v>0</v>
      </c>
      <c r="D609" t="s">
        <v>1802</v>
      </c>
      <c r="E609">
        <v>247701</v>
      </c>
      <c r="F609">
        <v>0</v>
      </c>
    </row>
    <row r="610" spans="1:6">
      <c r="A610" t="s">
        <v>1764</v>
      </c>
      <c r="B610">
        <v>225202</v>
      </c>
      <c r="C610">
        <v>0</v>
      </c>
      <c r="D610" t="s">
        <v>1804</v>
      </c>
      <c r="E610">
        <v>247702</v>
      </c>
      <c r="F610">
        <v>0</v>
      </c>
    </row>
    <row r="611" spans="1:6">
      <c r="A611" t="s">
        <v>1766</v>
      </c>
      <c r="B611">
        <v>225203</v>
      </c>
      <c r="C611">
        <v>0</v>
      </c>
      <c r="D611" t="s">
        <v>1808</v>
      </c>
      <c r="E611">
        <v>247703</v>
      </c>
      <c r="F611">
        <v>0</v>
      </c>
    </row>
    <row r="612" spans="1:6">
      <c r="A612" t="s">
        <v>1770</v>
      </c>
      <c r="B612">
        <v>225231</v>
      </c>
      <c r="C612">
        <v>0</v>
      </c>
      <c r="D612" t="s">
        <v>1810</v>
      </c>
      <c r="E612">
        <v>247704</v>
      </c>
      <c r="F612">
        <v>0</v>
      </c>
    </row>
    <row r="613" spans="1:6">
      <c r="A613" t="s">
        <v>2709</v>
      </c>
      <c r="B613">
        <v>225300</v>
      </c>
      <c r="C613">
        <v>0</v>
      </c>
      <c r="D613" t="s">
        <v>1812</v>
      </c>
      <c r="E613">
        <v>247705</v>
      </c>
      <c r="F613">
        <v>0</v>
      </c>
    </row>
    <row r="614" spans="1:6">
      <c r="A614" t="s">
        <v>1777</v>
      </c>
      <c r="B614">
        <v>225400</v>
      </c>
      <c r="C614">
        <v>0</v>
      </c>
      <c r="D614" t="s">
        <v>1814</v>
      </c>
      <c r="E614">
        <v>247706</v>
      </c>
      <c r="F614">
        <v>0</v>
      </c>
    </row>
    <row r="615" spans="1:6">
      <c r="A615" t="s">
        <v>2710</v>
      </c>
      <c r="B615">
        <v>225700</v>
      </c>
      <c r="C615">
        <v>0</v>
      </c>
      <c r="D615" t="s">
        <v>1866</v>
      </c>
      <c r="E615">
        <v>247707</v>
      </c>
      <c r="F615">
        <v>0</v>
      </c>
    </row>
    <row r="616" spans="1:6">
      <c r="A616" t="s">
        <v>1788</v>
      </c>
      <c r="B616">
        <v>225500</v>
      </c>
      <c r="C616">
        <v>0</v>
      </c>
      <c r="D616" t="s">
        <v>1867</v>
      </c>
      <c r="E616">
        <v>247721</v>
      </c>
      <c r="F616">
        <v>0</v>
      </c>
    </row>
    <row r="617" spans="1:6">
      <c r="A617" t="s">
        <v>2674</v>
      </c>
      <c r="B617">
        <v>225600</v>
      </c>
      <c r="C617">
        <v>0</v>
      </c>
      <c r="D617" t="s">
        <v>1820</v>
      </c>
      <c r="E617">
        <v>247800</v>
      </c>
      <c r="F617">
        <v>0</v>
      </c>
    </row>
    <row r="618" spans="1:6">
      <c r="A618" t="s">
        <v>1792</v>
      </c>
      <c r="B618">
        <v>225601</v>
      </c>
      <c r="C618">
        <v>0</v>
      </c>
      <c r="D618" t="s">
        <v>2711</v>
      </c>
      <c r="E618">
        <v>247900</v>
      </c>
      <c r="F618">
        <v>0</v>
      </c>
    </row>
    <row r="619" spans="1:6">
      <c r="A619" t="s">
        <v>1794</v>
      </c>
      <c r="B619">
        <v>225631</v>
      </c>
      <c r="C619">
        <v>8784403</v>
      </c>
      <c r="D619" t="s">
        <v>2712</v>
      </c>
      <c r="E619">
        <v>248000</v>
      </c>
      <c r="F619">
        <v>0</v>
      </c>
    </row>
    <row r="620" spans="1:6">
      <c r="A620" t="s">
        <v>2713</v>
      </c>
      <c r="B620">
        <v>227000</v>
      </c>
      <c r="C620">
        <v>0</v>
      </c>
      <c r="D620" t="s">
        <v>1868</v>
      </c>
      <c r="E620">
        <v>248600</v>
      </c>
      <c r="F620">
        <v>0</v>
      </c>
    </row>
    <row r="621" spans="1:6">
      <c r="A621" t="s">
        <v>1822</v>
      </c>
      <c r="B621">
        <v>227100</v>
      </c>
      <c r="C621">
        <v>0</v>
      </c>
      <c r="D621" t="s">
        <v>1842</v>
      </c>
      <c r="E621">
        <v>248100</v>
      </c>
      <c r="F621">
        <v>0</v>
      </c>
    </row>
    <row r="622" spans="1:6">
      <c r="A622" t="s">
        <v>2708</v>
      </c>
      <c r="B622">
        <v>227500</v>
      </c>
      <c r="C622">
        <v>0</v>
      </c>
      <c r="D622" t="s">
        <v>1875</v>
      </c>
      <c r="E622">
        <v>248200</v>
      </c>
      <c r="F622">
        <v>0</v>
      </c>
    </row>
    <row r="623" spans="1:6">
      <c r="A623" t="s">
        <v>1798</v>
      </c>
      <c r="B623">
        <v>227600</v>
      </c>
      <c r="C623">
        <v>0</v>
      </c>
      <c r="D623" t="s">
        <v>1870</v>
      </c>
      <c r="E623">
        <v>248300</v>
      </c>
      <c r="F623">
        <v>0</v>
      </c>
    </row>
    <row r="624" spans="1:6">
      <c r="A624" t="s">
        <v>1800</v>
      </c>
      <c r="B624">
        <v>227700</v>
      </c>
      <c r="C624">
        <v>0</v>
      </c>
      <c r="D624" t="s">
        <v>1871</v>
      </c>
      <c r="E624">
        <v>248301</v>
      </c>
      <c r="F624">
        <v>0</v>
      </c>
    </row>
    <row r="625" spans="1:6">
      <c r="A625" t="s">
        <v>1802</v>
      </c>
      <c r="B625">
        <v>227701</v>
      </c>
      <c r="C625">
        <v>0</v>
      </c>
      <c r="D625" t="s">
        <v>1872</v>
      </c>
      <c r="E625">
        <v>248302</v>
      </c>
      <c r="F625">
        <v>0</v>
      </c>
    </row>
    <row r="626" spans="1:6">
      <c r="A626" t="s">
        <v>1804</v>
      </c>
      <c r="B626">
        <v>227702</v>
      </c>
      <c r="C626">
        <v>0</v>
      </c>
      <c r="D626" t="s">
        <v>1873</v>
      </c>
      <c r="E626">
        <v>248303</v>
      </c>
      <c r="F626">
        <v>0</v>
      </c>
    </row>
    <row r="627" spans="1:6">
      <c r="A627" t="s">
        <v>1806</v>
      </c>
      <c r="B627">
        <v>227703</v>
      </c>
      <c r="C627">
        <v>0</v>
      </c>
      <c r="D627" t="s">
        <v>1874</v>
      </c>
      <c r="E627">
        <v>248321</v>
      </c>
      <c r="F627">
        <v>0</v>
      </c>
    </row>
    <row r="628" spans="1:6">
      <c r="A628" t="s">
        <v>1808</v>
      </c>
      <c r="B628">
        <v>227704</v>
      </c>
      <c r="C628">
        <v>0</v>
      </c>
      <c r="D628" t="s">
        <v>1869</v>
      </c>
      <c r="E628">
        <v>248400</v>
      </c>
      <c r="F628">
        <v>0</v>
      </c>
    </row>
    <row r="629" spans="1:6">
      <c r="A629" t="s">
        <v>1810</v>
      </c>
      <c r="B629">
        <v>227705</v>
      </c>
      <c r="C629">
        <v>0</v>
      </c>
      <c r="D629" t="s">
        <v>1840</v>
      </c>
      <c r="E629">
        <v>248500</v>
      </c>
      <c r="F629">
        <v>0</v>
      </c>
    </row>
    <row r="630" spans="1:6">
      <c r="A630" t="s">
        <v>1812</v>
      </c>
      <c r="B630">
        <v>227706</v>
      </c>
      <c r="C630">
        <v>0</v>
      </c>
      <c r="D630" t="s">
        <v>1848</v>
      </c>
      <c r="E630">
        <v>248700</v>
      </c>
      <c r="F630">
        <v>0</v>
      </c>
    </row>
    <row r="631" spans="1:6">
      <c r="A631" t="s">
        <v>1814</v>
      </c>
      <c r="B631">
        <v>227707</v>
      </c>
      <c r="C631">
        <v>0</v>
      </c>
      <c r="D631" t="s">
        <v>1876</v>
      </c>
      <c r="E631">
        <v>246900</v>
      </c>
      <c r="F631">
        <v>0</v>
      </c>
    </row>
    <row r="632" spans="1:6">
      <c r="A632" t="s">
        <v>1816</v>
      </c>
      <c r="B632">
        <v>227708</v>
      </c>
      <c r="C632">
        <v>0</v>
      </c>
      <c r="D632" t="s">
        <v>1878</v>
      </c>
      <c r="E632">
        <v>248800</v>
      </c>
      <c r="F632">
        <v>0</v>
      </c>
    </row>
    <row r="633" spans="1:6">
      <c r="A633" t="s">
        <v>1818</v>
      </c>
      <c r="B633">
        <v>227721</v>
      </c>
      <c r="C633">
        <v>0</v>
      </c>
      <c r="D633" t="s">
        <v>1877</v>
      </c>
      <c r="E633">
        <v>248900</v>
      </c>
      <c r="F633">
        <v>0</v>
      </c>
    </row>
    <row r="634" spans="1:6">
      <c r="A634" t="s">
        <v>1820</v>
      </c>
      <c r="B634">
        <v>227800</v>
      </c>
      <c r="C634">
        <v>0</v>
      </c>
      <c r="D634"/>
      <c r="E634"/>
      <c r="F634"/>
    </row>
    <row r="635" spans="1:6">
      <c r="A635" t="s">
        <v>2711</v>
      </c>
      <c r="B635">
        <v>227900</v>
      </c>
      <c r="C635">
        <v>0</v>
      </c>
      <c r="D635"/>
      <c r="E635"/>
      <c r="F635"/>
    </row>
    <row r="636" spans="1:6">
      <c r="A636" t="s">
        <v>2714</v>
      </c>
      <c r="B636">
        <v>228000</v>
      </c>
      <c r="C636">
        <v>0</v>
      </c>
      <c r="D636"/>
      <c r="E636"/>
      <c r="F636"/>
    </row>
    <row r="637" spans="1:6">
      <c r="A637" t="s">
        <v>2715</v>
      </c>
      <c r="B637">
        <v>228100</v>
      </c>
      <c r="C637">
        <v>12621</v>
      </c>
      <c r="D637"/>
      <c r="E637"/>
      <c r="F637"/>
    </row>
    <row r="638" spans="1:6">
      <c r="A638" t="s">
        <v>1846</v>
      </c>
      <c r="B638">
        <v>228200</v>
      </c>
      <c r="C638">
        <v>0</v>
      </c>
      <c r="D638"/>
      <c r="E638"/>
      <c r="F638"/>
    </row>
    <row r="639" spans="1:6">
      <c r="A639" t="s">
        <v>1844</v>
      </c>
      <c r="B639">
        <v>228300</v>
      </c>
      <c r="C639">
        <v>0</v>
      </c>
      <c r="D639"/>
      <c r="E639"/>
      <c r="F639"/>
    </row>
    <row r="640" spans="1:6">
      <c r="A640" t="s">
        <v>2716</v>
      </c>
      <c r="B640">
        <v>228400</v>
      </c>
      <c r="C640">
        <v>12621</v>
      </c>
      <c r="D640"/>
      <c r="E640"/>
      <c r="F640"/>
    </row>
    <row r="641" spans="1:6">
      <c r="A641" t="s">
        <v>2717</v>
      </c>
      <c r="B641">
        <v>228401</v>
      </c>
      <c r="C641">
        <v>12621</v>
      </c>
      <c r="D641"/>
      <c r="E641"/>
      <c r="F641"/>
    </row>
    <row r="642" spans="1:6">
      <c r="A642" t="s">
        <v>2718</v>
      </c>
      <c r="B642">
        <v>228402</v>
      </c>
      <c r="C642">
        <v>0</v>
      </c>
      <c r="D642"/>
      <c r="E642"/>
      <c r="F642"/>
    </row>
    <row r="643" spans="1:6">
      <c r="A643" t="s">
        <v>2719</v>
      </c>
      <c r="B643">
        <v>228500</v>
      </c>
      <c r="C643">
        <v>0</v>
      </c>
      <c r="D643"/>
      <c r="E643"/>
      <c r="F643"/>
    </row>
    <row r="644" spans="1:6">
      <c r="A644" t="s">
        <v>1848</v>
      </c>
      <c r="B644">
        <v>228600</v>
      </c>
      <c r="C644">
        <v>0</v>
      </c>
      <c r="D644"/>
      <c r="E644"/>
      <c r="F644"/>
    </row>
    <row r="645" spans="1:6">
      <c r="A645" t="s">
        <v>1852</v>
      </c>
      <c r="B645">
        <v>228700</v>
      </c>
      <c r="C645">
        <v>0</v>
      </c>
      <c r="D645"/>
      <c r="E645"/>
      <c r="F645"/>
    </row>
    <row r="646" spans="1:6">
      <c r="A646" t="s">
        <v>1850</v>
      </c>
      <c r="B646">
        <v>228800</v>
      </c>
      <c r="C646">
        <v>0</v>
      </c>
      <c r="D646"/>
      <c r="E646"/>
      <c r="F646"/>
    </row>
    <row r="647" spans="1:6">
      <c r="A647" t="s">
        <v>1879</v>
      </c>
      <c r="B647">
        <v>229500</v>
      </c>
      <c r="C647">
        <v>34840838</v>
      </c>
      <c r="D647" t="s">
        <v>1880</v>
      </c>
      <c r="E647">
        <v>249500</v>
      </c>
      <c r="F647">
        <v>35152395</v>
      </c>
    </row>
    <row r="648" spans="1:6">
      <c r="A648" t="s">
        <v>1881</v>
      </c>
      <c r="B648">
        <v>229700</v>
      </c>
      <c r="C648">
        <v>22140675</v>
      </c>
      <c r="D648" t="s">
        <v>1882</v>
      </c>
      <c r="E648">
        <v>249700</v>
      </c>
      <c r="F648">
        <v>21829118</v>
      </c>
    </row>
    <row r="649" spans="1:6">
      <c r="A649" t="s">
        <v>1883</v>
      </c>
      <c r="B649">
        <v>229900</v>
      </c>
      <c r="C649">
        <v>56981513</v>
      </c>
      <c r="D649" t="s">
        <v>1883</v>
      </c>
      <c r="E649">
        <v>249900</v>
      </c>
      <c r="F649">
        <v>56981513</v>
      </c>
    </row>
    <row r="650" spans="1:6">
      <c r="A650" t="s">
        <v>1884</v>
      </c>
      <c r="B650">
        <v>297100</v>
      </c>
      <c r="C650">
        <v>0</v>
      </c>
      <c r="D650" t="s">
        <v>2720</v>
      </c>
      <c r="E650">
        <v>299100</v>
      </c>
      <c r="F650">
        <v>0</v>
      </c>
    </row>
    <row r="651" spans="1:6">
      <c r="A651"/>
      <c r="B651"/>
      <c r="C651"/>
      <c r="D651" t="s">
        <v>2721</v>
      </c>
      <c r="E651">
        <v>299200</v>
      </c>
      <c r="F651">
        <v>0</v>
      </c>
    </row>
    <row r="652" spans="1:6">
      <c r="A652"/>
      <c r="B652"/>
      <c r="C652"/>
      <c r="D652" t="s">
        <v>2722</v>
      </c>
      <c r="E652">
        <v>299300</v>
      </c>
      <c r="F652">
        <v>0</v>
      </c>
    </row>
    <row r="653" spans="1:6">
      <c r="A653"/>
      <c r="B653"/>
      <c r="C653"/>
      <c r="D653" t="s">
        <v>2723</v>
      </c>
      <c r="E653">
        <v>299400</v>
      </c>
      <c r="F653">
        <v>0</v>
      </c>
    </row>
    <row r="654" spans="1:6">
      <c r="A654"/>
      <c r="B654"/>
      <c r="C654"/>
      <c r="D654" t="s">
        <v>2724</v>
      </c>
      <c r="E654">
        <v>299500</v>
      </c>
      <c r="F654">
        <v>0</v>
      </c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1"/>
  <dimension ref="A1:O1005"/>
  <sheetViews>
    <sheetView workbookViewId="0">
      <selection activeCell="D11" sqref="D11"/>
    </sheetView>
  </sheetViews>
  <sheetFormatPr defaultColWidth="13.33203125" defaultRowHeight="13.5"/>
  <cols>
    <col min="1" max="1" width="31.6640625" style="40" customWidth="1"/>
    <col min="2" max="2" width="8" style="36" customWidth="1"/>
    <col min="3" max="3" width="24.1640625" style="41" customWidth="1"/>
    <col min="4" max="4" width="31" style="40" customWidth="1"/>
    <col min="5" max="5" width="8" style="36" customWidth="1"/>
    <col min="6" max="6" width="25.33203125" style="41" customWidth="1"/>
    <col min="7" max="16384" width="13.33203125" style="32"/>
  </cols>
  <sheetData>
    <row r="1" spans="1:15" ht="34.5" customHeight="1">
      <c r="B1" s="1008" t="s">
        <v>123</v>
      </c>
      <c r="C1" s="1008"/>
      <c r="D1" s="1008"/>
      <c r="E1" s="1008"/>
      <c r="N1" s="32" t="s">
        <v>451</v>
      </c>
      <c r="O1" s="32" t="s">
        <v>452</v>
      </c>
    </row>
    <row r="3" spans="1:15" ht="20.100000000000001" customHeight="1">
      <c r="A3" s="1005" t="s">
        <v>453</v>
      </c>
      <c r="B3" s="1006"/>
      <c r="C3" s="1006"/>
      <c r="D3" s="1006" t="s">
        <v>454</v>
      </c>
      <c r="E3" s="1006"/>
      <c r="F3" s="1007"/>
    </row>
    <row r="4" spans="1:15" ht="20.100000000000001" customHeight="1">
      <c r="A4" s="37" t="s">
        <v>455</v>
      </c>
      <c r="B4" s="38" t="s">
        <v>456</v>
      </c>
      <c r="C4" s="38" t="s">
        <v>457</v>
      </c>
      <c r="D4" s="38" t="s">
        <v>455</v>
      </c>
      <c r="E4" s="38" t="s">
        <v>456</v>
      </c>
      <c r="F4" s="39" t="s">
        <v>457</v>
      </c>
    </row>
    <row r="5" spans="1:15">
      <c r="A5" t="s">
        <v>2725</v>
      </c>
      <c r="B5">
        <v>170000</v>
      </c>
      <c r="C5">
        <v>3342246</v>
      </c>
      <c r="D5" t="s">
        <v>2726</v>
      </c>
      <c r="E5">
        <v>150000</v>
      </c>
      <c r="F5">
        <v>5432856</v>
      </c>
    </row>
    <row r="6" spans="1:15">
      <c r="A6" t="s">
        <v>2727</v>
      </c>
      <c r="B6">
        <v>171000</v>
      </c>
      <c r="C6">
        <v>2011671</v>
      </c>
      <c r="D6" t="s">
        <v>2728</v>
      </c>
      <c r="E6">
        <v>151000</v>
      </c>
      <c r="F6">
        <v>4773307</v>
      </c>
    </row>
    <row r="7" spans="1:15">
      <c r="A7" t="s">
        <v>2729</v>
      </c>
      <c r="B7">
        <v>171100</v>
      </c>
      <c r="C7">
        <v>1711236</v>
      </c>
      <c r="D7" t="s">
        <v>2730</v>
      </c>
      <c r="E7">
        <v>151100</v>
      </c>
      <c r="F7">
        <v>579528</v>
      </c>
    </row>
    <row r="8" spans="1:15">
      <c r="A8" t="s">
        <v>2731</v>
      </c>
      <c r="B8">
        <v>171101</v>
      </c>
      <c r="C8">
        <v>7497</v>
      </c>
      <c r="D8" t="s">
        <v>2732</v>
      </c>
      <c r="E8">
        <v>151101</v>
      </c>
      <c r="F8">
        <v>194531</v>
      </c>
    </row>
    <row r="9" spans="1:15">
      <c r="A9" t="s">
        <v>2733</v>
      </c>
      <c r="B9">
        <v>171102</v>
      </c>
      <c r="C9">
        <v>0</v>
      </c>
      <c r="D9" t="s">
        <v>2734</v>
      </c>
      <c r="E9">
        <v>151102</v>
      </c>
      <c r="F9">
        <v>365056</v>
      </c>
    </row>
    <row r="10" spans="1:15">
      <c r="A10" t="s">
        <v>2735</v>
      </c>
      <c r="B10">
        <v>171103</v>
      </c>
      <c r="C10">
        <v>3881</v>
      </c>
      <c r="D10" t="s">
        <v>2736</v>
      </c>
      <c r="E10">
        <v>151103</v>
      </c>
      <c r="F10">
        <v>0</v>
      </c>
    </row>
    <row r="11" spans="1:15">
      <c r="A11" t="s">
        <v>2737</v>
      </c>
      <c r="B11">
        <v>171104</v>
      </c>
      <c r="C11">
        <v>35703</v>
      </c>
      <c r="D11" t="s">
        <v>2738</v>
      </c>
      <c r="E11">
        <v>151104</v>
      </c>
      <c r="F11">
        <v>0</v>
      </c>
    </row>
    <row r="12" spans="1:15">
      <c r="A12" t="s">
        <v>2739</v>
      </c>
      <c r="B12">
        <v>171105</v>
      </c>
      <c r="C12">
        <v>691</v>
      </c>
      <c r="D12" t="s">
        <v>2740</v>
      </c>
      <c r="E12">
        <v>151105</v>
      </c>
      <c r="F12">
        <v>0</v>
      </c>
    </row>
    <row r="13" spans="1:15">
      <c r="A13" t="s">
        <v>2741</v>
      </c>
      <c r="B13">
        <v>171106</v>
      </c>
      <c r="C13">
        <v>35012</v>
      </c>
      <c r="D13" t="s">
        <v>2742</v>
      </c>
      <c r="E13">
        <v>151106</v>
      </c>
      <c r="F13">
        <v>0</v>
      </c>
    </row>
    <row r="14" spans="1:15">
      <c r="A14" t="s">
        <v>2743</v>
      </c>
      <c r="B14">
        <v>171110</v>
      </c>
      <c r="C14">
        <v>59820</v>
      </c>
      <c r="D14" t="s">
        <v>2744</v>
      </c>
      <c r="E14">
        <v>151107</v>
      </c>
      <c r="F14">
        <v>292</v>
      </c>
    </row>
    <row r="15" spans="1:15">
      <c r="A15" t="s">
        <v>2745</v>
      </c>
      <c r="B15">
        <v>171111</v>
      </c>
      <c r="C15">
        <v>1</v>
      </c>
      <c r="D15" t="s">
        <v>2746</v>
      </c>
      <c r="E15">
        <v>151108</v>
      </c>
      <c r="F15">
        <v>0</v>
      </c>
    </row>
    <row r="16" spans="1:15">
      <c r="A16" t="s">
        <v>2747</v>
      </c>
      <c r="B16">
        <v>171112</v>
      </c>
      <c r="C16">
        <v>59820</v>
      </c>
      <c r="D16" t="s">
        <v>2748</v>
      </c>
      <c r="E16">
        <v>151109</v>
      </c>
      <c r="F16">
        <v>0</v>
      </c>
    </row>
    <row r="17" spans="1:6">
      <c r="A17" t="s">
        <v>2749</v>
      </c>
      <c r="B17">
        <v>171115</v>
      </c>
      <c r="C17">
        <v>1512850</v>
      </c>
      <c r="D17" t="s">
        <v>2750</v>
      </c>
      <c r="E17">
        <v>151110</v>
      </c>
      <c r="F17">
        <v>0</v>
      </c>
    </row>
    <row r="18" spans="1:6">
      <c r="A18" t="s">
        <v>2751</v>
      </c>
      <c r="B18">
        <v>171116</v>
      </c>
      <c r="C18">
        <v>41835</v>
      </c>
      <c r="D18" t="s">
        <v>2752</v>
      </c>
      <c r="E18">
        <v>151111</v>
      </c>
      <c r="F18">
        <v>0</v>
      </c>
    </row>
    <row r="19" spans="1:6">
      <c r="A19" t="s">
        <v>2753</v>
      </c>
      <c r="B19">
        <v>171117</v>
      </c>
      <c r="C19">
        <v>368</v>
      </c>
      <c r="D19" t="s">
        <v>2754</v>
      </c>
      <c r="E19">
        <v>151112</v>
      </c>
      <c r="F19">
        <v>6904</v>
      </c>
    </row>
    <row r="20" spans="1:6">
      <c r="A20" t="s">
        <v>2755</v>
      </c>
      <c r="B20">
        <v>171118</v>
      </c>
      <c r="C20">
        <v>37359</v>
      </c>
      <c r="D20" t="s">
        <v>2756</v>
      </c>
      <c r="E20">
        <v>151113</v>
      </c>
      <c r="F20">
        <v>14460</v>
      </c>
    </row>
    <row r="21" spans="1:6">
      <c r="A21" t="s">
        <v>2757</v>
      </c>
      <c r="B21">
        <v>171119</v>
      </c>
      <c r="C21">
        <v>11762</v>
      </c>
      <c r="D21" t="s">
        <v>2758</v>
      </c>
      <c r="E21">
        <v>151114</v>
      </c>
      <c r="F21">
        <v>149348</v>
      </c>
    </row>
    <row r="22" spans="1:6">
      <c r="A22" t="s">
        <v>2759</v>
      </c>
      <c r="B22">
        <v>171120</v>
      </c>
      <c r="C22">
        <v>160</v>
      </c>
      <c r="D22" t="s">
        <v>2760</v>
      </c>
      <c r="E22">
        <v>151115</v>
      </c>
      <c r="F22">
        <v>0</v>
      </c>
    </row>
    <row r="23" spans="1:6">
      <c r="A23" t="s">
        <v>2761</v>
      </c>
      <c r="B23">
        <v>171121</v>
      </c>
      <c r="C23">
        <v>0</v>
      </c>
      <c r="D23" t="s">
        <v>2762</v>
      </c>
      <c r="E23">
        <v>151116</v>
      </c>
      <c r="F23">
        <v>194052</v>
      </c>
    </row>
    <row r="24" spans="1:6">
      <c r="A24" t="s">
        <v>2763</v>
      </c>
      <c r="B24">
        <v>171131</v>
      </c>
      <c r="C24">
        <v>0</v>
      </c>
      <c r="D24" t="s">
        <v>2764</v>
      </c>
      <c r="E24">
        <v>151117</v>
      </c>
      <c r="F24">
        <v>0</v>
      </c>
    </row>
    <row r="25" spans="1:6">
      <c r="A25" t="s">
        <v>2765</v>
      </c>
      <c r="B25">
        <v>171200</v>
      </c>
      <c r="C25">
        <v>288728</v>
      </c>
      <c r="D25" t="s">
        <v>2766</v>
      </c>
      <c r="E25">
        <v>151118</v>
      </c>
      <c r="F25">
        <v>0</v>
      </c>
    </row>
    <row r="26" spans="1:6">
      <c r="A26" t="s">
        <v>2767</v>
      </c>
      <c r="B26">
        <v>171201</v>
      </c>
      <c r="C26">
        <v>650</v>
      </c>
      <c r="D26" t="s">
        <v>2768</v>
      </c>
      <c r="E26">
        <v>151119</v>
      </c>
      <c r="F26">
        <v>0</v>
      </c>
    </row>
    <row r="27" spans="1:6">
      <c r="A27" t="s">
        <v>2769</v>
      </c>
      <c r="B27">
        <v>171202</v>
      </c>
      <c r="C27">
        <v>650</v>
      </c>
      <c r="D27" t="s">
        <v>2770</v>
      </c>
      <c r="E27">
        <v>151148</v>
      </c>
      <c r="F27">
        <v>0</v>
      </c>
    </row>
    <row r="28" spans="1:6">
      <c r="A28" t="s">
        <v>2771</v>
      </c>
      <c r="B28">
        <v>171203</v>
      </c>
      <c r="C28">
        <v>0</v>
      </c>
      <c r="D28" t="s">
        <v>2772</v>
      </c>
      <c r="E28">
        <v>151149</v>
      </c>
      <c r="F28">
        <v>0</v>
      </c>
    </row>
    <row r="29" spans="1:6">
      <c r="A29" t="s">
        <v>2773</v>
      </c>
      <c r="B29">
        <v>171204</v>
      </c>
      <c r="C29">
        <v>0</v>
      </c>
      <c r="D29" t="s">
        <v>2774</v>
      </c>
      <c r="E29">
        <v>151121</v>
      </c>
      <c r="F29">
        <v>0</v>
      </c>
    </row>
    <row r="30" spans="1:6">
      <c r="A30" t="s">
        <v>2775</v>
      </c>
      <c r="B30">
        <v>171205</v>
      </c>
      <c r="C30">
        <v>0</v>
      </c>
      <c r="D30" t="s">
        <v>2776</v>
      </c>
      <c r="E30">
        <v>151122</v>
      </c>
      <c r="F30">
        <v>0</v>
      </c>
    </row>
    <row r="31" spans="1:6">
      <c r="A31" t="s">
        <v>2777</v>
      </c>
      <c r="B31">
        <v>171206</v>
      </c>
      <c r="C31">
        <v>0</v>
      </c>
      <c r="D31" t="s">
        <v>2778</v>
      </c>
      <c r="E31">
        <v>151123</v>
      </c>
      <c r="F31">
        <v>0</v>
      </c>
    </row>
    <row r="32" spans="1:6">
      <c r="A32" t="s">
        <v>2779</v>
      </c>
      <c r="B32">
        <v>171207</v>
      </c>
      <c r="C32">
        <v>0</v>
      </c>
      <c r="D32" t="s">
        <v>2780</v>
      </c>
      <c r="E32">
        <v>151124</v>
      </c>
      <c r="F32">
        <v>0</v>
      </c>
    </row>
    <row r="33" spans="1:6">
      <c r="A33" t="s">
        <v>2781</v>
      </c>
      <c r="B33">
        <v>171210</v>
      </c>
      <c r="C33">
        <v>288007</v>
      </c>
      <c r="D33" t="s">
        <v>2782</v>
      </c>
      <c r="E33">
        <v>151125</v>
      </c>
      <c r="F33">
        <v>0</v>
      </c>
    </row>
    <row r="34" spans="1:6">
      <c r="A34" t="s">
        <v>2783</v>
      </c>
      <c r="B34">
        <v>171211</v>
      </c>
      <c r="C34">
        <v>0</v>
      </c>
      <c r="D34" t="s">
        <v>2784</v>
      </c>
      <c r="E34">
        <v>151130</v>
      </c>
      <c r="F34">
        <v>0</v>
      </c>
    </row>
    <row r="35" spans="1:6">
      <c r="A35" t="s">
        <v>2785</v>
      </c>
      <c r="B35">
        <v>171212</v>
      </c>
      <c r="C35">
        <v>226838</v>
      </c>
      <c r="D35" t="s">
        <v>2786</v>
      </c>
      <c r="E35">
        <v>151131</v>
      </c>
      <c r="F35">
        <v>19941</v>
      </c>
    </row>
    <row r="36" spans="1:6">
      <c r="A36" t="s">
        <v>2787</v>
      </c>
      <c r="B36">
        <v>171213</v>
      </c>
      <c r="C36">
        <v>0</v>
      </c>
      <c r="D36" t="s">
        <v>2788</v>
      </c>
      <c r="E36">
        <v>151141</v>
      </c>
      <c r="F36">
        <v>0</v>
      </c>
    </row>
    <row r="37" spans="1:6">
      <c r="A37" t="s">
        <v>2789</v>
      </c>
      <c r="B37">
        <v>171214</v>
      </c>
      <c r="C37">
        <v>0</v>
      </c>
      <c r="D37" t="s">
        <v>2790</v>
      </c>
      <c r="E37">
        <v>151142</v>
      </c>
      <c r="F37">
        <v>0</v>
      </c>
    </row>
    <row r="38" spans="1:6">
      <c r="A38" t="s">
        <v>2791</v>
      </c>
      <c r="B38">
        <v>171215</v>
      </c>
      <c r="C38">
        <v>0</v>
      </c>
      <c r="D38" t="s">
        <v>2792</v>
      </c>
      <c r="E38">
        <v>151143</v>
      </c>
      <c r="F38">
        <v>0</v>
      </c>
    </row>
    <row r="39" spans="1:6">
      <c r="A39" t="s">
        <v>2793</v>
      </c>
      <c r="B39">
        <v>171216</v>
      </c>
      <c r="C39">
        <v>0</v>
      </c>
      <c r="D39" t="s">
        <v>2794</v>
      </c>
      <c r="E39">
        <v>151147</v>
      </c>
      <c r="F39">
        <v>0</v>
      </c>
    </row>
    <row r="40" spans="1:6">
      <c r="A40" t="s">
        <v>2795</v>
      </c>
      <c r="B40">
        <v>171217</v>
      </c>
      <c r="C40">
        <v>0</v>
      </c>
      <c r="D40" t="s">
        <v>2796</v>
      </c>
      <c r="E40">
        <v>151151</v>
      </c>
      <c r="F40">
        <v>0</v>
      </c>
    </row>
    <row r="41" spans="1:6">
      <c r="A41" t="s">
        <v>2797</v>
      </c>
      <c r="B41">
        <v>171218</v>
      </c>
      <c r="C41">
        <v>19310</v>
      </c>
      <c r="D41" t="s">
        <v>2798</v>
      </c>
      <c r="E41">
        <v>151161</v>
      </c>
      <c r="F41">
        <v>0</v>
      </c>
    </row>
    <row r="42" spans="1:6">
      <c r="A42" t="s">
        <v>2799</v>
      </c>
      <c r="B42">
        <v>171219</v>
      </c>
      <c r="C42">
        <v>0</v>
      </c>
      <c r="D42" t="s">
        <v>2800</v>
      </c>
      <c r="E42">
        <v>151200</v>
      </c>
      <c r="F42">
        <v>0</v>
      </c>
    </row>
    <row r="43" spans="1:6">
      <c r="A43" t="s">
        <v>2801</v>
      </c>
      <c r="B43">
        <v>171220</v>
      </c>
      <c r="C43">
        <v>0</v>
      </c>
      <c r="D43" t="s">
        <v>2802</v>
      </c>
      <c r="E43">
        <v>151201</v>
      </c>
      <c r="F43">
        <v>0</v>
      </c>
    </row>
    <row r="44" spans="1:6">
      <c r="A44" t="s">
        <v>2803</v>
      </c>
      <c r="B44">
        <v>171221</v>
      </c>
      <c r="C44">
        <v>0</v>
      </c>
      <c r="D44" t="s">
        <v>2804</v>
      </c>
      <c r="E44">
        <v>151202</v>
      </c>
      <c r="F44">
        <v>0</v>
      </c>
    </row>
    <row r="45" spans="1:6">
      <c r="A45" t="s">
        <v>2805</v>
      </c>
      <c r="B45">
        <v>171222</v>
      </c>
      <c r="C45">
        <v>0</v>
      </c>
      <c r="D45" t="s">
        <v>2806</v>
      </c>
      <c r="E45">
        <v>151203</v>
      </c>
      <c r="F45">
        <v>0</v>
      </c>
    </row>
    <row r="46" spans="1:6">
      <c r="A46" t="s">
        <v>2807</v>
      </c>
      <c r="B46">
        <v>171223</v>
      </c>
      <c r="C46">
        <v>0</v>
      </c>
      <c r="D46" t="s">
        <v>2808</v>
      </c>
      <c r="E46">
        <v>151204</v>
      </c>
      <c r="F46">
        <v>0</v>
      </c>
    </row>
    <row r="47" spans="1:6">
      <c r="A47" t="s">
        <v>2809</v>
      </c>
      <c r="B47">
        <v>171224</v>
      </c>
      <c r="C47">
        <v>11148</v>
      </c>
      <c r="D47" t="s">
        <v>2810</v>
      </c>
      <c r="E47">
        <v>151205</v>
      </c>
      <c r="F47">
        <v>0</v>
      </c>
    </row>
    <row r="48" spans="1:6">
      <c r="A48" t="s">
        <v>2811</v>
      </c>
      <c r="B48">
        <v>171225</v>
      </c>
      <c r="C48">
        <v>11329</v>
      </c>
      <c r="D48" t="s">
        <v>2812</v>
      </c>
      <c r="E48">
        <v>151206</v>
      </c>
      <c r="F48">
        <v>0</v>
      </c>
    </row>
    <row r="49" spans="1:6">
      <c r="A49" t="s">
        <v>2813</v>
      </c>
      <c r="B49">
        <v>171226</v>
      </c>
      <c r="C49">
        <v>0</v>
      </c>
      <c r="D49" t="s">
        <v>2814</v>
      </c>
      <c r="E49">
        <v>151207</v>
      </c>
      <c r="F49">
        <v>0</v>
      </c>
    </row>
    <row r="50" spans="1:6">
      <c r="A50" t="s">
        <v>2815</v>
      </c>
      <c r="B50">
        <v>171227</v>
      </c>
      <c r="C50">
        <v>19381</v>
      </c>
      <c r="D50" t="s">
        <v>2816</v>
      </c>
      <c r="E50">
        <v>151210</v>
      </c>
      <c r="F50">
        <v>0</v>
      </c>
    </row>
    <row r="51" spans="1:6">
      <c r="A51" t="s">
        <v>2817</v>
      </c>
      <c r="B51">
        <v>171228</v>
      </c>
      <c r="C51">
        <v>0</v>
      </c>
      <c r="D51" t="s">
        <v>2818</v>
      </c>
      <c r="E51">
        <v>151211</v>
      </c>
      <c r="F51">
        <v>0</v>
      </c>
    </row>
    <row r="52" spans="1:6">
      <c r="A52" t="s">
        <v>2819</v>
      </c>
      <c r="B52">
        <v>171230</v>
      </c>
      <c r="C52">
        <v>0</v>
      </c>
      <c r="D52" t="s">
        <v>2820</v>
      </c>
      <c r="E52">
        <v>151212</v>
      </c>
      <c r="F52">
        <v>0</v>
      </c>
    </row>
    <row r="53" spans="1:6">
      <c r="A53" t="s">
        <v>2821</v>
      </c>
      <c r="B53">
        <v>171241</v>
      </c>
      <c r="C53">
        <v>0</v>
      </c>
      <c r="D53" t="s">
        <v>2822</v>
      </c>
      <c r="E53">
        <v>151213</v>
      </c>
      <c r="F53">
        <v>0</v>
      </c>
    </row>
    <row r="54" spans="1:6">
      <c r="A54" t="s">
        <v>2823</v>
      </c>
      <c r="B54">
        <v>171242</v>
      </c>
      <c r="C54">
        <v>0</v>
      </c>
      <c r="D54" t="s">
        <v>2824</v>
      </c>
      <c r="E54">
        <v>151231</v>
      </c>
      <c r="F54">
        <v>0</v>
      </c>
    </row>
    <row r="55" spans="1:6">
      <c r="A55" t="s">
        <v>2825</v>
      </c>
      <c r="B55">
        <v>171245</v>
      </c>
      <c r="C55">
        <v>0</v>
      </c>
      <c r="D55" t="s">
        <v>2826</v>
      </c>
      <c r="E55">
        <v>151300</v>
      </c>
      <c r="F55">
        <v>0</v>
      </c>
    </row>
    <row r="56" spans="1:6">
      <c r="A56" t="s">
        <v>2827</v>
      </c>
      <c r="B56">
        <v>171261</v>
      </c>
      <c r="C56">
        <v>71</v>
      </c>
      <c r="D56" t="s">
        <v>2828</v>
      </c>
      <c r="E56">
        <v>151301</v>
      </c>
      <c r="F56">
        <v>0</v>
      </c>
    </row>
    <row r="57" spans="1:6">
      <c r="A57" t="s">
        <v>2829</v>
      </c>
      <c r="B57">
        <v>171262</v>
      </c>
      <c r="C57">
        <v>0</v>
      </c>
      <c r="D57" t="s">
        <v>2830</v>
      </c>
      <c r="E57">
        <v>151302</v>
      </c>
      <c r="F57">
        <v>0</v>
      </c>
    </row>
    <row r="58" spans="1:6">
      <c r="A58" t="s">
        <v>2831</v>
      </c>
      <c r="B58">
        <v>171263</v>
      </c>
      <c r="C58">
        <v>0</v>
      </c>
      <c r="D58" t="s">
        <v>2832</v>
      </c>
      <c r="E58">
        <v>151303</v>
      </c>
      <c r="F58">
        <v>0</v>
      </c>
    </row>
    <row r="59" spans="1:6">
      <c r="A59" t="s">
        <v>2833</v>
      </c>
      <c r="B59">
        <v>171264</v>
      </c>
      <c r="C59">
        <v>71</v>
      </c>
      <c r="D59" t="s">
        <v>2834</v>
      </c>
      <c r="E59">
        <v>151304</v>
      </c>
      <c r="F59">
        <v>0</v>
      </c>
    </row>
    <row r="60" spans="1:6">
      <c r="A60" t="s">
        <v>2835</v>
      </c>
      <c r="B60">
        <v>171265</v>
      </c>
      <c r="C60">
        <v>0</v>
      </c>
      <c r="D60" t="s">
        <v>2836</v>
      </c>
      <c r="E60">
        <v>151305</v>
      </c>
      <c r="F60">
        <v>0</v>
      </c>
    </row>
    <row r="61" spans="1:6">
      <c r="A61" t="s">
        <v>2837</v>
      </c>
      <c r="B61">
        <v>171300</v>
      </c>
      <c r="C61">
        <v>11708</v>
      </c>
      <c r="D61" t="s">
        <v>2838</v>
      </c>
      <c r="E61">
        <v>151306</v>
      </c>
      <c r="F61">
        <v>0</v>
      </c>
    </row>
    <row r="62" spans="1:6">
      <c r="A62" t="s">
        <v>2839</v>
      </c>
      <c r="B62">
        <v>171301</v>
      </c>
      <c r="C62">
        <v>11525</v>
      </c>
      <c r="D62" t="s">
        <v>2840</v>
      </c>
      <c r="E62">
        <v>151307</v>
      </c>
      <c r="F62">
        <v>0</v>
      </c>
    </row>
    <row r="63" spans="1:6">
      <c r="A63" t="s">
        <v>2841</v>
      </c>
      <c r="B63">
        <v>171309</v>
      </c>
      <c r="C63">
        <v>2809</v>
      </c>
      <c r="D63" t="s">
        <v>2842</v>
      </c>
      <c r="E63">
        <v>151308</v>
      </c>
      <c r="F63">
        <v>0</v>
      </c>
    </row>
    <row r="64" spans="1:6">
      <c r="A64" t="s">
        <v>2843</v>
      </c>
      <c r="B64">
        <v>171310</v>
      </c>
      <c r="C64">
        <v>8716</v>
      </c>
      <c r="D64" t="s">
        <v>2844</v>
      </c>
      <c r="E64">
        <v>151309</v>
      </c>
      <c r="F64">
        <v>0</v>
      </c>
    </row>
    <row r="65" spans="1:6">
      <c r="A65" t="s">
        <v>2845</v>
      </c>
      <c r="B65">
        <v>171302</v>
      </c>
      <c r="C65">
        <v>183</v>
      </c>
      <c r="D65" t="s">
        <v>2846</v>
      </c>
      <c r="E65">
        <v>151310</v>
      </c>
      <c r="F65">
        <v>0</v>
      </c>
    </row>
    <row r="66" spans="1:6">
      <c r="A66" t="s">
        <v>2847</v>
      </c>
      <c r="B66">
        <v>171303</v>
      </c>
      <c r="C66">
        <v>0</v>
      </c>
      <c r="D66" t="s">
        <v>2848</v>
      </c>
      <c r="E66">
        <v>151313</v>
      </c>
      <c r="F66">
        <v>0</v>
      </c>
    </row>
    <row r="67" spans="1:6">
      <c r="A67" t="s">
        <v>2849</v>
      </c>
      <c r="B67">
        <v>171304</v>
      </c>
      <c r="C67">
        <v>0</v>
      </c>
      <c r="D67" t="s">
        <v>2850</v>
      </c>
      <c r="E67">
        <v>151314</v>
      </c>
      <c r="F67">
        <v>0</v>
      </c>
    </row>
    <row r="68" spans="1:6">
      <c r="A68" t="s">
        <v>2851</v>
      </c>
      <c r="B68">
        <v>171305</v>
      </c>
      <c r="C68">
        <v>0</v>
      </c>
      <c r="D68" t="s">
        <v>2852</v>
      </c>
      <c r="E68">
        <v>151315</v>
      </c>
      <c r="F68">
        <v>0</v>
      </c>
    </row>
    <row r="69" spans="1:6">
      <c r="A69" t="s">
        <v>2853</v>
      </c>
      <c r="B69">
        <v>171306</v>
      </c>
      <c r="C69">
        <v>0</v>
      </c>
      <c r="D69" t="s">
        <v>2854</v>
      </c>
      <c r="E69">
        <v>151316</v>
      </c>
      <c r="F69">
        <v>0</v>
      </c>
    </row>
    <row r="70" spans="1:6">
      <c r="A70" t="s">
        <v>2855</v>
      </c>
      <c r="B70">
        <v>171307</v>
      </c>
      <c r="C70">
        <v>0</v>
      </c>
      <c r="D70" t="s">
        <v>2856</v>
      </c>
      <c r="E70">
        <v>151317</v>
      </c>
      <c r="F70">
        <v>0</v>
      </c>
    </row>
    <row r="71" spans="1:6">
      <c r="A71" t="s">
        <v>2857</v>
      </c>
      <c r="B71">
        <v>171308</v>
      </c>
      <c r="C71">
        <v>0</v>
      </c>
      <c r="D71" t="s">
        <v>2858</v>
      </c>
      <c r="E71">
        <v>151318</v>
      </c>
      <c r="F71">
        <v>0</v>
      </c>
    </row>
    <row r="72" spans="1:6">
      <c r="A72" t="s">
        <v>2859</v>
      </c>
      <c r="B72">
        <v>171311</v>
      </c>
      <c r="C72">
        <v>0</v>
      </c>
      <c r="D72" t="s">
        <v>2860</v>
      </c>
      <c r="E72">
        <v>151319</v>
      </c>
      <c r="F72">
        <v>0</v>
      </c>
    </row>
    <row r="73" spans="1:6">
      <c r="A73" t="s">
        <v>2861</v>
      </c>
      <c r="B73">
        <v>172000</v>
      </c>
      <c r="C73">
        <v>43131</v>
      </c>
      <c r="D73" t="s">
        <v>2862</v>
      </c>
      <c r="E73">
        <v>151320</v>
      </c>
      <c r="F73">
        <v>0</v>
      </c>
    </row>
    <row r="74" spans="1:6">
      <c r="A74" t="s">
        <v>2863</v>
      </c>
      <c r="B74">
        <v>172100</v>
      </c>
      <c r="C74">
        <v>43131</v>
      </c>
      <c r="D74" t="s">
        <v>2864</v>
      </c>
      <c r="E74">
        <v>151331</v>
      </c>
      <c r="F74">
        <v>0</v>
      </c>
    </row>
    <row r="75" spans="1:6">
      <c r="A75" t="s">
        <v>2865</v>
      </c>
      <c r="B75">
        <v>172101</v>
      </c>
      <c r="C75">
        <v>0</v>
      </c>
      <c r="D75" t="s">
        <v>2866</v>
      </c>
      <c r="E75">
        <v>151361</v>
      </c>
      <c r="F75">
        <v>0</v>
      </c>
    </row>
    <row r="76" spans="1:6">
      <c r="A76" t="s">
        <v>2867</v>
      </c>
      <c r="B76">
        <v>172102</v>
      </c>
      <c r="C76">
        <v>1111</v>
      </c>
      <c r="D76" t="s">
        <v>2868</v>
      </c>
      <c r="E76">
        <v>151400</v>
      </c>
      <c r="F76">
        <v>4090906</v>
      </c>
    </row>
    <row r="77" spans="1:6">
      <c r="A77" t="s">
        <v>2869</v>
      </c>
      <c r="B77">
        <v>172103</v>
      </c>
      <c r="C77">
        <v>939</v>
      </c>
      <c r="D77" t="s">
        <v>2870</v>
      </c>
      <c r="E77">
        <v>151401</v>
      </c>
      <c r="F77">
        <v>3478261</v>
      </c>
    </row>
    <row r="78" spans="1:6">
      <c r="A78" t="s">
        <v>2871</v>
      </c>
      <c r="B78">
        <v>172104</v>
      </c>
      <c r="C78">
        <v>0</v>
      </c>
      <c r="D78" t="s">
        <v>2872</v>
      </c>
      <c r="E78">
        <v>151402</v>
      </c>
      <c r="F78">
        <v>2517084</v>
      </c>
    </row>
    <row r="79" spans="1:6">
      <c r="A79" t="s">
        <v>2873</v>
      </c>
      <c r="B79">
        <v>172105</v>
      </c>
      <c r="C79">
        <v>0</v>
      </c>
      <c r="D79" t="s">
        <v>2874</v>
      </c>
      <c r="E79">
        <v>151403</v>
      </c>
      <c r="F79">
        <v>943436</v>
      </c>
    </row>
    <row r="80" spans="1:6">
      <c r="A80" t="s">
        <v>2875</v>
      </c>
      <c r="B80">
        <v>172113</v>
      </c>
      <c r="C80">
        <v>0</v>
      </c>
      <c r="D80" t="s">
        <v>2876</v>
      </c>
      <c r="E80">
        <v>151404</v>
      </c>
      <c r="F80">
        <v>4172</v>
      </c>
    </row>
    <row r="81" spans="1:6">
      <c r="A81" t="s">
        <v>2877</v>
      </c>
      <c r="B81">
        <v>172114</v>
      </c>
      <c r="C81">
        <v>0</v>
      </c>
      <c r="D81" t="s">
        <v>2878</v>
      </c>
      <c r="E81">
        <v>151405</v>
      </c>
      <c r="F81">
        <v>53</v>
      </c>
    </row>
    <row r="82" spans="1:6">
      <c r="A82" t="s">
        <v>2879</v>
      </c>
      <c r="B82">
        <v>172115</v>
      </c>
      <c r="C82">
        <v>0</v>
      </c>
      <c r="D82" t="s">
        <v>2880</v>
      </c>
      <c r="E82">
        <v>151406</v>
      </c>
      <c r="F82">
        <v>119</v>
      </c>
    </row>
    <row r="83" spans="1:6">
      <c r="A83" t="s">
        <v>2881</v>
      </c>
      <c r="B83">
        <v>172117</v>
      </c>
      <c r="C83">
        <v>0</v>
      </c>
      <c r="D83" t="s">
        <v>2882</v>
      </c>
      <c r="E83">
        <v>151407</v>
      </c>
      <c r="F83">
        <v>0</v>
      </c>
    </row>
    <row r="84" spans="1:6">
      <c r="A84" t="s">
        <v>2883</v>
      </c>
      <c r="B84">
        <v>172106</v>
      </c>
      <c r="C84">
        <v>195</v>
      </c>
      <c r="D84" t="s">
        <v>2884</v>
      </c>
      <c r="E84">
        <v>151408</v>
      </c>
      <c r="F84">
        <v>596</v>
      </c>
    </row>
    <row r="85" spans="1:6">
      <c r="A85" t="s">
        <v>2885</v>
      </c>
      <c r="B85">
        <v>172107</v>
      </c>
      <c r="C85">
        <v>0</v>
      </c>
      <c r="D85" t="s">
        <v>2886</v>
      </c>
      <c r="E85">
        <v>151409</v>
      </c>
      <c r="F85">
        <v>3536</v>
      </c>
    </row>
    <row r="86" spans="1:6">
      <c r="A86" t="s">
        <v>2887</v>
      </c>
      <c r="B86">
        <v>172108</v>
      </c>
      <c r="C86">
        <v>0</v>
      </c>
      <c r="D86" t="s">
        <v>2888</v>
      </c>
      <c r="E86">
        <v>151410</v>
      </c>
      <c r="F86">
        <v>9429</v>
      </c>
    </row>
    <row r="87" spans="1:6">
      <c r="A87" t="s">
        <v>2889</v>
      </c>
      <c r="B87">
        <v>172109</v>
      </c>
      <c r="C87">
        <v>0</v>
      </c>
      <c r="D87" t="s">
        <v>2890</v>
      </c>
      <c r="E87">
        <v>151411</v>
      </c>
      <c r="F87">
        <v>-163</v>
      </c>
    </row>
    <row r="88" spans="1:6">
      <c r="A88" t="s">
        <v>2891</v>
      </c>
      <c r="B88">
        <v>172110</v>
      </c>
      <c r="C88">
        <v>0</v>
      </c>
      <c r="D88" t="s">
        <v>2892</v>
      </c>
      <c r="E88">
        <v>151412</v>
      </c>
      <c r="F88">
        <v>0</v>
      </c>
    </row>
    <row r="89" spans="1:6">
      <c r="A89" t="s">
        <v>2893</v>
      </c>
      <c r="B89">
        <v>172111</v>
      </c>
      <c r="C89">
        <v>126</v>
      </c>
      <c r="D89" t="s">
        <v>2894</v>
      </c>
      <c r="E89">
        <v>151413</v>
      </c>
      <c r="F89">
        <v>0</v>
      </c>
    </row>
    <row r="90" spans="1:6">
      <c r="A90" t="s">
        <v>2895</v>
      </c>
      <c r="B90">
        <v>172112</v>
      </c>
      <c r="C90">
        <v>0</v>
      </c>
      <c r="D90" t="s">
        <v>2896</v>
      </c>
      <c r="E90">
        <v>151414</v>
      </c>
      <c r="F90">
        <v>0</v>
      </c>
    </row>
    <row r="91" spans="1:6">
      <c r="A91" t="s">
        <v>2897</v>
      </c>
      <c r="B91">
        <v>172116</v>
      </c>
      <c r="C91">
        <v>0</v>
      </c>
      <c r="D91" t="s">
        <v>2898</v>
      </c>
      <c r="E91">
        <v>151415</v>
      </c>
      <c r="F91">
        <v>0</v>
      </c>
    </row>
    <row r="92" spans="1:6">
      <c r="A92" t="s">
        <v>2899</v>
      </c>
      <c r="B92">
        <v>172120</v>
      </c>
      <c r="C92">
        <v>0</v>
      </c>
      <c r="D92" t="s">
        <v>2900</v>
      </c>
      <c r="E92">
        <v>151421</v>
      </c>
      <c r="F92">
        <v>612232</v>
      </c>
    </row>
    <row r="93" spans="1:6">
      <c r="A93" t="s">
        <v>2901</v>
      </c>
      <c r="B93">
        <v>172121</v>
      </c>
      <c r="C93">
        <v>0</v>
      </c>
      <c r="D93" t="s">
        <v>2902</v>
      </c>
      <c r="E93">
        <v>151422</v>
      </c>
      <c r="F93">
        <v>0</v>
      </c>
    </row>
    <row r="94" spans="1:6">
      <c r="A94" t="s">
        <v>2903</v>
      </c>
      <c r="B94">
        <v>172122</v>
      </c>
      <c r="C94">
        <v>136</v>
      </c>
      <c r="D94" t="s">
        <v>2904</v>
      </c>
      <c r="E94">
        <v>151423</v>
      </c>
      <c r="F94">
        <v>393954</v>
      </c>
    </row>
    <row r="95" spans="1:6">
      <c r="A95" t="s">
        <v>2905</v>
      </c>
      <c r="B95">
        <v>172123</v>
      </c>
      <c r="C95">
        <v>0</v>
      </c>
      <c r="D95" t="s">
        <v>2906</v>
      </c>
      <c r="E95">
        <v>151424</v>
      </c>
      <c r="F95">
        <v>0</v>
      </c>
    </row>
    <row r="96" spans="1:6">
      <c r="A96" t="s">
        <v>2907</v>
      </c>
      <c r="B96">
        <v>172124</v>
      </c>
      <c r="C96">
        <v>136</v>
      </c>
      <c r="D96" t="s">
        <v>2908</v>
      </c>
      <c r="E96">
        <v>151425</v>
      </c>
      <c r="F96">
        <v>0</v>
      </c>
    </row>
    <row r="97" spans="1:6">
      <c r="A97" t="s">
        <v>2909</v>
      </c>
      <c r="B97">
        <v>172129</v>
      </c>
      <c r="C97">
        <v>0</v>
      </c>
      <c r="D97" t="s">
        <v>2910</v>
      </c>
      <c r="E97">
        <v>151426</v>
      </c>
      <c r="F97">
        <v>0</v>
      </c>
    </row>
    <row r="98" spans="1:6">
      <c r="A98" t="s">
        <v>2911</v>
      </c>
      <c r="B98">
        <v>172130</v>
      </c>
      <c r="C98">
        <v>40</v>
      </c>
      <c r="D98" t="s">
        <v>2912</v>
      </c>
      <c r="E98">
        <v>151427</v>
      </c>
      <c r="F98">
        <v>0</v>
      </c>
    </row>
    <row r="99" spans="1:6">
      <c r="A99" t="s">
        <v>2913</v>
      </c>
      <c r="B99">
        <v>172131</v>
      </c>
      <c r="C99">
        <v>40583</v>
      </c>
      <c r="D99" t="s">
        <v>2914</v>
      </c>
      <c r="E99">
        <v>151428</v>
      </c>
      <c r="F99">
        <v>121721</v>
      </c>
    </row>
    <row r="100" spans="1:6">
      <c r="A100" t="s">
        <v>2915</v>
      </c>
      <c r="B100">
        <v>172132</v>
      </c>
      <c r="C100">
        <v>0</v>
      </c>
      <c r="D100" t="s">
        <v>2916</v>
      </c>
      <c r="E100">
        <v>151429</v>
      </c>
      <c r="F100">
        <v>0</v>
      </c>
    </row>
    <row r="101" spans="1:6">
      <c r="A101" t="s">
        <v>2917</v>
      </c>
      <c r="B101">
        <v>172133</v>
      </c>
      <c r="C101">
        <v>10530</v>
      </c>
      <c r="D101" t="s">
        <v>2918</v>
      </c>
      <c r="E101">
        <v>151430</v>
      </c>
      <c r="F101">
        <v>0</v>
      </c>
    </row>
    <row r="102" spans="1:6">
      <c r="A102" t="s">
        <v>2919</v>
      </c>
      <c r="B102">
        <v>172134</v>
      </c>
      <c r="C102">
        <v>18257</v>
      </c>
      <c r="D102" t="s">
        <v>2920</v>
      </c>
      <c r="E102">
        <v>151431</v>
      </c>
      <c r="F102">
        <v>0</v>
      </c>
    </row>
    <row r="103" spans="1:6">
      <c r="A103" t="s">
        <v>2921</v>
      </c>
      <c r="B103">
        <v>172135</v>
      </c>
      <c r="C103">
        <v>2468</v>
      </c>
      <c r="D103" t="s">
        <v>2922</v>
      </c>
      <c r="E103">
        <v>151432</v>
      </c>
      <c r="F103">
        <v>0</v>
      </c>
    </row>
    <row r="104" spans="1:6">
      <c r="A104" t="s">
        <v>2923</v>
      </c>
      <c r="B104">
        <v>172136</v>
      </c>
      <c r="C104">
        <v>4733</v>
      </c>
      <c r="D104" t="s">
        <v>2924</v>
      </c>
      <c r="E104">
        <v>151433</v>
      </c>
      <c r="F104">
        <v>0</v>
      </c>
    </row>
    <row r="105" spans="1:6">
      <c r="A105" t="s">
        <v>2925</v>
      </c>
      <c r="B105">
        <v>172137</v>
      </c>
      <c r="C105">
        <v>0</v>
      </c>
      <c r="D105" t="s">
        <v>2926</v>
      </c>
      <c r="E105">
        <v>151434</v>
      </c>
      <c r="F105">
        <v>27814</v>
      </c>
    </row>
    <row r="106" spans="1:6">
      <c r="A106" t="s">
        <v>2927</v>
      </c>
      <c r="B106">
        <v>172138</v>
      </c>
      <c r="C106">
        <v>0</v>
      </c>
      <c r="D106" t="s">
        <v>2928</v>
      </c>
      <c r="E106">
        <v>151435</v>
      </c>
      <c r="F106">
        <v>24898</v>
      </c>
    </row>
    <row r="107" spans="1:6">
      <c r="A107" t="s">
        <v>2929</v>
      </c>
      <c r="B107">
        <v>172139</v>
      </c>
      <c r="C107">
        <v>0</v>
      </c>
      <c r="D107" t="s">
        <v>2930</v>
      </c>
      <c r="E107">
        <v>151436</v>
      </c>
      <c r="F107">
        <v>0</v>
      </c>
    </row>
    <row r="108" spans="1:6">
      <c r="A108" t="s">
        <v>2931</v>
      </c>
      <c r="B108">
        <v>172140</v>
      </c>
      <c r="C108">
        <v>0</v>
      </c>
      <c r="D108" t="s">
        <v>2932</v>
      </c>
      <c r="E108">
        <v>151437</v>
      </c>
      <c r="F108">
        <v>43844</v>
      </c>
    </row>
    <row r="109" spans="1:6">
      <c r="A109" t="s">
        <v>2933</v>
      </c>
      <c r="B109">
        <v>172141</v>
      </c>
      <c r="C109">
        <v>4595</v>
      </c>
      <c r="D109" t="s">
        <v>2934</v>
      </c>
      <c r="E109">
        <v>151438</v>
      </c>
      <c r="F109">
        <v>0</v>
      </c>
    </row>
    <row r="110" spans="1:6">
      <c r="A110" t="s">
        <v>2935</v>
      </c>
      <c r="B110">
        <v>172142</v>
      </c>
      <c r="C110">
        <v>0</v>
      </c>
      <c r="D110" t="s">
        <v>2936</v>
      </c>
      <c r="E110">
        <v>151451</v>
      </c>
      <c r="F110">
        <v>267</v>
      </c>
    </row>
    <row r="111" spans="1:6">
      <c r="A111" t="s">
        <v>2937</v>
      </c>
      <c r="B111">
        <v>172143</v>
      </c>
      <c r="C111">
        <v>0</v>
      </c>
      <c r="D111" t="s">
        <v>2938</v>
      </c>
      <c r="E111">
        <v>151452</v>
      </c>
      <c r="F111">
        <v>0</v>
      </c>
    </row>
    <row r="112" spans="1:6">
      <c r="A112" t="s">
        <v>2939</v>
      </c>
      <c r="B112">
        <v>173000</v>
      </c>
      <c r="C112">
        <v>252872</v>
      </c>
      <c r="D112" t="s">
        <v>2940</v>
      </c>
      <c r="E112">
        <v>151453</v>
      </c>
      <c r="F112">
        <v>0</v>
      </c>
    </row>
    <row r="113" spans="1:6">
      <c r="A113" t="s">
        <v>2941</v>
      </c>
      <c r="B113">
        <v>173100</v>
      </c>
      <c r="C113">
        <v>0</v>
      </c>
      <c r="D113" t="s">
        <v>2942</v>
      </c>
      <c r="E113">
        <v>151454</v>
      </c>
      <c r="F113">
        <v>267</v>
      </c>
    </row>
    <row r="114" spans="1:6">
      <c r="A114" t="s">
        <v>2943</v>
      </c>
      <c r="B114">
        <v>173110</v>
      </c>
      <c r="C114">
        <v>0</v>
      </c>
      <c r="D114" t="s">
        <v>2944</v>
      </c>
      <c r="E114">
        <v>151455</v>
      </c>
      <c r="F114">
        <v>1</v>
      </c>
    </row>
    <row r="115" spans="1:6">
      <c r="A115" t="s">
        <v>2945</v>
      </c>
      <c r="B115">
        <v>173200</v>
      </c>
      <c r="C115">
        <v>90299</v>
      </c>
      <c r="D115" t="s">
        <v>2946</v>
      </c>
      <c r="E115">
        <v>151471</v>
      </c>
      <c r="F115">
        <v>146</v>
      </c>
    </row>
    <row r="116" spans="1:6">
      <c r="A116" t="s">
        <v>2947</v>
      </c>
      <c r="B116">
        <v>173201</v>
      </c>
      <c r="C116">
        <v>63115</v>
      </c>
      <c r="D116" t="s">
        <v>2948</v>
      </c>
      <c r="E116">
        <v>151472</v>
      </c>
      <c r="F116">
        <v>0</v>
      </c>
    </row>
    <row r="117" spans="1:6">
      <c r="A117" t="s">
        <v>2949</v>
      </c>
      <c r="B117">
        <v>173202</v>
      </c>
      <c r="C117">
        <v>0</v>
      </c>
      <c r="D117" t="s">
        <v>2950</v>
      </c>
      <c r="E117">
        <v>151473</v>
      </c>
      <c r="F117">
        <v>0</v>
      </c>
    </row>
    <row r="118" spans="1:6">
      <c r="A118" t="s">
        <v>2951</v>
      </c>
      <c r="B118">
        <v>173203</v>
      </c>
      <c r="C118">
        <v>0</v>
      </c>
      <c r="D118" t="s">
        <v>2952</v>
      </c>
      <c r="E118">
        <v>151474</v>
      </c>
      <c r="F118">
        <v>0</v>
      </c>
    </row>
    <row r="119" spans="1:6">
      <c r="A119" t="s">
        <v>2953</v>
      </c>
      <c r="B119">
        <v>173204</v>
      </c>
      <c r="C119">
        <v>11456</v>
      </c>
      <c r="D119" t="s">
        <v>2954</v>
      </c>
      <c r="E119">
        <v>151475</v>
      </c>
      <c r="F119">
        <v>146</v>
      </c>
    </row>
    <row r="120" spans="1:6">
      <c r="A120" t="s">
        <v>2955</v>
      </c>
      <c r="B120">
        <v>173205</v>
      </c>
      <c r="C120">
        <v>0</v>
      </c>
      <c r="D120" t="s">
        <v>2956</v>
      </c>
      <c r="E120">
        <v>151500</v>
      </c>
      <c r="F120">
        <v>0</v>
      </c>
    </row>
    <row r="121" spans="1:6">
      <c r="A121" t="s">
        <v>2957</v>
      </c>
      <c r="B121">
        <v>173206</v>
      </c>
      <c r="C121">
        <v>15725</v>
      </c>
      <c r="D121" t="s">
        <v>2958</v>
      </c>
      <c r="E121">
        <v>151501</v>
      </c>
      <c r="F121">
        <v>0</v>
      </c>
    </row>
    <row r="122" spans="1:6">
      <c r="A122" t="s">
        <v>2959</v>
      </c>
      <c r="B122">
        <v>173211</v>
      </c>
      <c r="C122">
        <v>4</v>
      </c>
      <c r="D122" t="s">
        <v>2960</v>
      </c>
      <c r="E122">
        <v>151502</v>
      </c>
      <c r="F122">
        <v>0</v>
      </c>
    </row>
    <row r="123" spans="1:6">
      <c r="A123" t="s">
        <v>2961</v>
      </c>
      <c r="B123">
        <v>173300</v>
      </c>
      <c r="C123">
        <v>0</v>
      </c>
      <c r="D123" t="s">
        <v>2962</v>
      </c>
      <c r="E123">
        <v>151503</v>
      </c>
      <c r="F123">
        <v>0</v>
      </c>
    </row>
    <row r="124" spans="1:6">
      <c r="A124" t="s">
        <v>2963</v>
      </c>
      <c r="B124">
        <v>173301</v>
      </c>
      <c r="C124">
        <v>0</v>
      </c>
      <c r="D124" t="s">
        <v>2964</v>
      </c>
      <c r="E124">
        <v>151504</v>
      </c>
      <c r="F124">
        <v>0</v>
      </c>
    </row>
    <row r="125" spans="1:6">
      <c r="A125" t="s">
        <v>2804</v>
      </c>
      <c r="B125">
        <v>173302</v>
      </c>
      <c r="C125">
        <v>0</v>
      </c>
      <c r="D125" t="s">
        <v>2965</v>
      </c>
      <c r="E125">
        <v>151505</v>
      </c>
      <c r="F125">
        <v>0</v>
      </c>
    </row>
    <row r="126" spans="1:6">
      <c r="A126" t="s">
        <v>2966</v>
      </c>
      <c r="B126">
        <v>173303</v>
      </c>
      <c r="C126">
        <v>0</v>
      </c>
      <c r="D126" t="s">
        <v>2967</v>
      </c>
      <c r="E126">
        <v>151506</v>
      </c>
      <c r="F126">
        <v>0</v>
      </c>
    </row>
    <row r="127" spans="1:6">
      <c r="A127" t="s">
        <v>2968</v>
      </c>
      <c r="B127">
        <v>173304</v>
      </c>
      <c r="C127">
        <v>0</v>
      </c>
      <c r="D127" t="s">
        <v>2969</v>
      </c>
      <c r="E127">
        <v>151507</v>
      </c>
      <c r="F127">
        <v>0</v>
      </c>
    </row>
    <row r="128" spans="1:6">
      <c r="A128" t="s">
        <v>2810</v>
      </c>
      <c r="B128">
        <v>173305</v>
      </c>
      <c r="C128">
        <v>0</v>
      </c>
      <c r="D128" t="s">
        <v>2970</v>
      </c>
      <c r="E128">
        <v>151508</v>
      </c>
      <c r="F128">
        <v>0</v>
      </c>
    </row>
    <row r="129" spans="1:6">
      <c r="A129" t="s">
        <v>2812</v>
      </c>
      <c r="B129">
        <v>173306</v>
      </c>
      <c r="C129">
        <v>0</v>
      </c>
      <c r="D129" t="s">
        <v>2971</v>
      </c>
      <c r="E129">
        <v>151509</v>
      </c>
      <c r="F129">
        <v>0</v>
      </c>
    </row>
    <row r="130" spans="1:6">
      <c r="A130" t="s">
        <v>2972</v>
      </c>
      <c r="B130">
        <v>173307</v>
      </c>
      <c r="C130">
        <v>0</v>
      </c>
      <c r="D130" t="s">
        <v>2973</v>
      </c>
      <c r="E130">
        <v>151521</v>
      </c>
      <c r="F130">
        <v>0</v>
      </c>
    </row>
    <row r="131" spans="1:6">
      <c r="A131" t="s">
        <v>2974</v>
      </c>
      <c r="B131">
        <v>173310</v>
      </c>
      <c r="C131">
        <v>0</v>
      </c>
      <c r="D131" t="s">
        <v>2975</v>
      </c>
      <c r="E131">
        <v>151530</v>
      </c>
      <c r="F131">
        <v>0</v>
      </c>
    </row>
    <row r="132" spans="1:6">
      <c r="A132" t="s">
        <v>2976</v>
      </c>
      <c r="B132">
        <v>173311</v>
      </c>
      <c r="C132">
        <v>0</v>
      </c>
      <c r="D132" t="s">
        <v>2977</v>
      </c>
      <c r="E132">
        <v>151600</v>
      </c>
      <c r="F132">
        <v>102786</v>
      </c>
    </row>
    <row r="133" spans="1:6">
      <c r="A133" t="s">
        <v>2978</v>
      </c>
      <c r="B133">
        <v>173312</v>
      </c>
      <c r="C133">
        <v>0</v>
      </c>
      <c r="D133" t="s">
        <v>2979</v>
      </c>
      <c r="E133">
        <v>151601</v>
      </c>
      <c r="F133">
        <v>0</v>
      </c>
    </row>
    <row r="134" spans="1:6">
      <c r="A134" t="s">
        <v>2980</v>
      </c>
      <c r="B134">
        <v>173313</v>
      </c>
      <c r="C134">
        <v>0</v>
      </c>
      <c r="D134" t="s">
        <v>2981</v>
      </c>
      <c r="E134">
        <v>151602</v>
      </c>
      <c r="F134">
        <v>229364</v>
      </c>
    </row>
    <row r="135" spans="1:6">
      <c r="A135" t="s">
        <v>2982</v>
      </c>
      <c r="B135">
        <v>173331</v>
      </c>
      <c r="C135">
        <v>0</v>
      </c>
      <c r="D135" t="s">
        <v>2983</v>
      </c>
      <c r="E135">
        <v>151603</v>
      </c>
      <c r="F135">
        <v>0</v>
      </c>
    </row>
    <row r="136" spans="1:6">
      <c r="A136" t="s">
        <v>2984</v>
      </c>
      <c r="B136">
        <v>173400</v>
      </c>
      <c r="C136">
        <v>0</v>
      </c>
      <c r="D136" t="s">
        <v>2985</v>
      </c>
      <c r="E136">
        <v>151604</v>
      </c>
      <c r="F136">
        <v>361486</v>
      </c>
    </row>
    <row r="137" spans="1:6">
      <c r="A137" t="s">
        <v>2986</v>
      </c>
      <c r="B137">
        <v>173401</v>
      </c>
      <c r="C137">
        <v>0</v>
      </c>
      <c r="D137" t="s">
        <v>2987</v>
      </c>
      <c r="E137">
        <v>151605</v>
      </c>
      <c r="F137">
        <v>0</v>
      </c>
    </row>
    <row r="138" spans="1:6">
      <c r="A138" t="s">
        <v>2804</v>
      </c>
      <c r="B138">
        <v>173402</v>
      </c>
      <c r="C138">
        <v>0</v>
      </c>
      <c r="D138" t="s">
        <v>2988</v>
      </c>
      <c r="E138">
        <v>151606</v>
      </c>
      <c r="F138">
        <v>0</v>
      </c>
    </row>
    <row r="139" spans="1:6">
      <c r="A139" t="s">
        <v>2989</v>
      </c>
      <c r="B139">
        <v>173403</v>
      </c>
      <c r="C139">
        <v>0</v>
      </c>
      <c r="D139" t="s">
        <v>2990</v>
      </c>
      <c r="E139">
        <v>151607</v>
      </c>
      <c r="F139">
        <v>0</v>
      </c>
    </row>
    <row r="140" spans="1:6">
      <c r="A140" t="s">
        <v>2991</v>
      </c>
      <c r="B140">
        <v>173404</v>
      </c>
      <c r="C140">
        <v>0</v>
      </c>
      <c r="D140" t="s">
        <v>2992</v>
      </c>
      <c r="E140">
        <v>151608</v>
      </c>
      <c r="F140">
        <v>-478561</v>
      </c>
    </row>
    <row r="141" spans="1:6">
      <c r="A141" t="s">
        <v>2810</v>
      </c>
      <c r="B141">
        <v>173405</v>
      </c>
      <c r="C141">
        <v>0</v>
      </c>
      <c r="D141" t="s">
        <v>2993</v>
      </c>
      <c r="E141">
        <v>151609</v>
      </c>
      <c r="F141">
        <v>0</v>
      </c>
    </row>
    <row r="142" spans="1:6">
      <c r="A142" t="s">
        <v>2812</v>
      </c>
      <c r="B142">
        <v>173406</v>
      </c>
      <c r="C142">
        <v>0</v>
      </c>
      <c r="D142" t="s">
        <v>2994</v>
      </c>
      <c r="E142">
        <v>151610</v>
      </c>
      <c r="F142">
        <v>0</v>
      </c>
    </row>
    <row r="143" spans="1:6">
      <c r="A143" t="s">
        <v>2995</v>
      </c>
      <c r="B143">
        <v>173407</v>
      </c>
      <c r="C143">
        <v>0</v>
      </c>
      <c r="D143" t="s">
        <v>2996</v>
      </c>
      <c r="E143">
        <v>151611</v>
      </c>
      <c r="F143">
        <v>0</v>
      </c>
    </row>
    <row r="144" spans="1:6">
      <c r="A144" t="s">
        <v>2997</v>
      </c>
      <c r="B144">
        <v>173410</v>
      </c>
      <c r="C144">
        <v>0</v>
      </c>
      <c r="D144" t="s">
        <v>2998</v>
      </c>
      <c r="E144">
        <v>151621</v>
      </c>
      <c r="F144">
        <v>0</v>
      </c>
    </row>
    <row r="145" spans="1:6">
      <c r="A145" t="s">
        <v>2999</v>
      </c>
      <c r="B145">
        <v>173411</v>
      </c>
      <c r="C145">
        <v>0</v>
      </c>
      <c r="D145" t="s">
        <v>3000</v>
      </c>
      <c r="E145">
        <v>151630</v>
      </c>
      <c r="F145">
        <v>-9504</v>
      </c>
    </row>
    <row r="146" spans="1:6">
      <c r="A146" t="s">
        <v>3001</v>
      </c>
      <c r="B146">
        <v>173412</v>
      </c>
      <c r="C146">
        <v>0</v>
      </c>
      <c r="D146" t="s">
        <v>3002</v>
      </c>
      <c r="E146">
        <v>151900</v>
      </c>
      <c r="F146">
        <v>87</v>
      </c>
    </row>
    <row r="147" spans="1:6">
      <c r="A147" t="s">
        <v>3003</v>
      </c>
      <c r="B147">
        <v>173413</v>
      </c>
      <c r="C147">
        <v>0</v>
      </c>
      <c r="D147" t="s">
        <v>3004</v>
      </c>
      <c r="E147">
        <v>151901</v>
      </c>
      <c r="F147">
        <v>87</v>
      </c>
    </row>
    <row r="148" spans="1:6">
      <c r="A148" t="s">
        <v>3005</v>
      </c>
      <c r="B148">
        <v>173431</v>
      </c>
      <c r="C148">
        <v>0</v>
      </c>
      <c r="D148" t="s">
        <v>2847</v>
      </c>
      <c r="E148">
        <v>151902</v>
      </c>
      <c r="F148">
        <v>0</v>
      </c>
    </row>
    <row r="149" spans="1:6">
      <c r="A149" t="s">
        <v>3006</v>
      </c>
      <c r="B149">
        <v>173500</v>
      </c>
      <c r="C149">
        <v>0</v>
      </c>
      <c r="D149" t="s">
        <v>2849</v>
      </c>
      <c r="E149">
        <v>151903</v>
      </c>
      <c r="F149">
        <v>0</v>
      </c>
    </row>
    <row r="150" spans="1:6">
      <c r="A150" t="s">
        <v>3007</v>
      </c>
      <c r="B150">
        <v>173600</v>
      </c>
      <c r="C150">
        <v>0</v>
      </c>
      <c r="D150" t="s">
        <v>2851</v>
      </c>
      <c r="E150">
        <v>151904</v>
      </c>
      <c r="F150">
        <v>0</v>
      </c>
    </row>
    <row r="151" spans="1:6">
      <c r="A151" t="s">
        <v>3008</v>
      </c>
      <c r="B151">
        <v>173700</v>
      </c>
      <c r="C151">
        <v>32951</v>
      </c>
      <c r="D151" t="s">
        <v>3009</v>
      </c>
      <c r="E151">
        <v>151905</v>
      </c>
      <c r="F151">
        <v>0</v>
      </c>
    </row>
    <row r="152" spans="1:6">
      <c r="A152" t="s">
        <v>3010</v>
      </c>
      <c r="B152">
        <v>173701</v>
      </c>
      <c r="C152">
        <v>0</v>
      </c>
      <c r="D152" t="s">
        <v>3011</v>
      </c>
      <c r="E152">
        <v>151906</v>
      </c>
      <c r="F152">
        <v>0</v>
      </c>
    </row>
    <row r="153" spans="1:6">
      <c r="A153" t="s">
        <v>3012</v>
      </c>
      <c r="B153">
        <v>173702</v>
      </c>
      <c r="C153">
        <v>0</v>
      </c>
      <c r="D153" t="s">
        <v>3013</v>
      </c>
      <c r="E153">
        <v>151907</v>
      </c>
      <c r="F153">
        <v>0</v>
      </c>
    </row>
    <row r="154" spans="1:6">
      <c r="A154" t="s">
        <v>3014</v>
      </c>
      <c r="B154">
        <v>173703</v>
      </c>
      <c r="C154">
        <v>50</v>
      </c>
      <c r="D154" t="s">
        <v>3015</v>
      </c>
      <c r="E154">
        <v>151908</v>
      </c>
      <c r="F154">
        <v>0</v>
      </c>
    </row>
    <row r="155" spans="1:6">
      <c r="A155" t="s">
        <v>3016</v>
      </c>
      <c r="B155">
        <v>173704</v>
      </c>
      <c r="C155">
        <v>3055</v>
      </c>
      <c r="D155" t="s">
        <v>3017</v>
      </c>
      <c r="E155">
        <v>151909</v>
      </c>
      <c r="F155">
        <v>0</v>
      </c>
    </row>
    <row r="156" spans="1:6">
      <c r="A156" t="s">
        <v>3018</v>
      </c>
      <c r="B156">
        <v>173705</v>
      </c>
      <c r="C156">
        <v>0</v>
      </c>
      <c r="D156" t="s">
        <v>3019</v>
      </c>
      <c r="E156">
        <v>151911</v>
      </c>
      <c r="F156">
        <v>0</v>
      </c>
    </row>
    <row r="157" spans="1:6">
      <c r="A157" t="s">
        <v>3020</v>
      </c>
      <c r="B157">
        <v>173706</v>
      </c>
      <c r="C157">
        <v>3055</v>
      </c>
      <c r="D157" t="s">
        <v>3021</v>
      </c>
      <c r="E157">
        <v>152000</v>
      </c>
      <c r="F157">
        <v>331194</v>
      </c>
    </row>
    <row r="158" spans="1:6">
      <c r="A158" t="s">
        <v>3022</v>
      </c>
      <c r="B158">
        <v>173707</v>
      </c>
      <c r="C158">
        <v>0</v>
      </c>
      <c r="D158" t="s">
        <v>3023</v>
      </c>
      <c r="E158">
        <v>152100</v>
      </c>
      <c r="F158">
        <v>297638</v>
      </c>
    </row>
    <row r="159" spans="1:6">
      <c r="A159" t="s">
        <v>3024</v>
      </c>
      <c r="B159">
        <v>173711</v>
      </c>
      <c r="C159">
        <v>29847</v>
      </c>
      <c r="D159" t="s">
        <v>3025</v>
      </c>
      <c r="E159">
        <v>152101</v>
      </c>
      <c r="F159">
        <v>5762</v>
      </c>
    </row>
    <row r="160" spans="1:6">
      <c r="A160" t="s">
        <v>3026</v>
      </c>
      <c r="B160">
        <v>173800</v>
      </c>
      <c r="C160">
        <v>64582</v>
      </c>
      <c r="D160" t="s">
        <v>3027</v>
      </c>
      <c r="E160">
        <v>152102</v>
      </c>
      <c r="F160">
        <v>0</v>
      </c>
    </row>
    <row r="161" spans="1:6">
      <c r="A161" t="s">
        <v>3028</v>
      </c>
      <c r="B161">
        <v>173801</v>
      </c>
      <c r="C161">
        <v>12038</v>
      </c>
      <c r="D161" t="s">
        <v>3029</v>
      </c>
      <c r="E161">
        <v>152103</v>
      </c>
      <c r="F161">
        <v>0</v>
      </c>
    </row>
    <row r="162" spans="1:6">
      <c r="A162" t="s">
        <v>3030</v>
      </c>
      <c r="B162">
        <v>173802</v>
      </c>
      <c r="C162">
        <v>0</v>
      </c>
      <c r="D162" t="s">
        <v>3031</v>
      </c>
      <c r="E162">
        <v>152104</v>
      </c>
      <c r="F162">
        <v>0</v>
      </c>
    </row>
    <row r="163" spans="1:6">
      <c r="A163" t="s">
        <v>3032</v>
      </c>
      <c r="B163">
        <v>173803</v>
      </c>
      <c r="C163">
        <v>948</v>
      </c>
      <c r="D163" t="s">
        <v>3033</v>
      </c>
      <c r="E163">
        <v>152105</v>
      </c>
      <c r="F163">
        <v>1628</v>
      </c>
    </row>
    <row r="164" spans="1:6">
      <c r="A164" t="s">
        <v>3034</v>
      </c>
      <c r="B164">
        <v>173811</v>
      </c>
      <c r="C164">
        <v>6</v>
      </c>
      <c r="D164" t="s">
        <v>3035</v>
      </c>
      <c r="E164">
        <v>152106</v>
      </c>
      <c r="F164">
        <v>1003</v>
      </c>
    </row>
    <row r="165" spans="1:6">
      <c r="A165" t="s">
        <v>3036</v>
      </c>
      <c r="B165">
        <v>173812</v>
      </c>
      <c r="C165">
        <v>0</v>
      </c>
      <c r="D165" t="s">
        <v>3037</v>
      </c>
      <c r="E165">
        <v>152107</v>
      </c>
      <c r="F165">
        <v>3084</v>
      </c>
    </row>
    <row r="166" spans="1:6">
      <c r="A166" t="s">
        <v>3038</v>
      </c>
      <c r="B166">
        <v>173813</v>
      </c>
      <c r="C166">
        <v>942</v>
      </c>
      <c r="D166" t="s">
        <v>3039</v>
      </c>
      <c r="E166">
        <v>152108</v>
      </c>
      <c r="F166">
        <v>0</v>
      </c>
    </row>
    <row r="167" spans="1:6">
      <c r="A167" t="s">
        <v>3040</v>
      </c>
      <c r="B167">
        <v>173814</v>
      </c>
      <c r="C167">
        <v>0</v>
      </c>
      <c r="D167" t="s">
        <v>3041</v>
      </c>
      <c r="E167">
        <v>152109</v>
      </c>
      <c r="F167">
        <v>0</v>
      </c>
    </row>
    <row r="168" spans="1:6">
      <c r="A168" t="s">
        <v>3042</v>
      </c>
      <c r="B168">
        <v>173804</v>
      </c>
      <c r="C168">
        <v>0</v>
      </c>
      <c r="D168" t="s">
        <v>3043</v>
      </c>
      <c r="E168">
        <v>152110</v>
      </c>
      <c r="F168">
        <v>0</v>
      </c>
    </row>
    <row r="169" spans="1:6">
      <c r="A169" t="s">
        <v>3044</v>
      </c>
      <c r="B169">
        <v>173821</v>
      </c>
      <c r="C169">
        <v>5338</v>
      </c>
      <c r="D169" t="s">
        <v>3045</v>
      </c>
      <c r="E169">
        <v>152111</v>
      </c>
      <c r="F169">
        <v>0</v>
      </c>
    </row>
    <row r="170" spans="1:6">
      <c r="A170" t="s">
        <v>3046</v>
      </c>
      <c r="B170">
        <v>173822</v>
      </c>
      <c r="C170">
        <v>1522</v>
      </c>
      <c r="D170" t="s">
        <v>3047</v>
      </c>
      <c r="E170">
        <v>152112</v>
      </c>
      <c r="F170">
        <v>0</v>
      </c>
    </row>
    <row r="171" spans="1:6">
      <c r="A171" t="s">
        <v>3048</v>
      </c>
      <c r="B171">
        <v>173823</v>
      </c>
      <c r="C171">
        <v>3816</v>
      </c>
      <c r="D171" t="s">
        <v>3049</v>
      </c>
      <c r="E171">
        <v>152113</v>
      </c>
      <c r="F171">
        <v>0</v>
      </c>
    </row>
    <row r="172" spans="1:6">
      <c r="A172" t="s">
        <v>3050</v>
      </c>
      <c r="B172">
        <v>173841</v>
      </c>
      <c r="C172">
        <v>0</v>
      </c>
      <c r="D172" t="s">
        <v>3051</v>
      </c>
      <c r="E172">
        <v>152114</v>
      </c>
      <c r="F172">
        <v>0</v>
      </c>
    </row>
    <row r="173" spans="1:6">
      <c r="A173" t="s">
        <v>3052</v>
      </c>
      <c r="B173">
        <v>173842</v>
      </c>
      <c r="C173">
        <v>0</v>
      </c>
      <c r="D173" t="s">
        <v>3053</v>
      </c>
      <c r="E173">
        <v>152115</v>
      </c>
      <c r="F173">
        <v>0</v>
      </c>
    </row>
    <row r="174" spans="1:6">
      <c r="A174" t="s">
        <v>3054</v>
      </c>
      <c r="B174">
        <v>173843</v>
      </c>
      <c r="C174">
        <v>0</v>
      </c>
      <c r="D174" t="s">
        <v>3055</v>
      </c>
      <c r="E174">
        <v>152116</v>
      </c>
      <c r="F174">
        <v>0</v>
      </c>
    </row>
    <row r="175" spans="1:6">
      <c r="A175" t="s">
        <v>3056</v>
      </c>
      <c r="B175">
        <v>173851</v>
      </c>
      <c r="C175">
        <v>43156</v>
      </c>
      <c r="D175" t="s">
        <v>3057</v>
      </c>
      <c r="E175">
        <v>152117</v>
      </c>
      <c r="F175">
        <v>42</v>
      </c>
    </row>
    <row r="176" spans="1:6">
      <c r="A176" t="s">
        <v>3058</v>
      </c>
      <c r="B176">
        <v>173881</v>
      </c>
      <c r="C176">
        <v>3103</v>
      </c>
      <c r="D176" t="s">
        <v>3059</v>
      </c>
      <c r="E176">
        <v>152118</v>
      </c>
      <c r="F176">
        <v>0</v>
      </c>
    </row>
    <row r="177" spans="1:6">
      <c r="A177" t="s">
        <v>3060</v>
      </c>
      <c r="B177">
        <v>173882</v>
      </c>
      <c r="C177">
        <v>3063</v>
      </c>
      <c r="D177" t="s">
        <v>3061</v>
      </c>
      <c r="E177">
        <v>152120</v>
      </c>
      <c r="F177">
        <v>2</v>
      </c>
    </row>
    <row r="178" spans="1:6">
      <c r="A178" t="s">
        <v>3062</v>
      </c>
      <c r="B178">
        <v>173883</v>
      </c>
      <c r="C178">
        <v>40</v>
      </c>
      <c r="D178" t="s">
        <v>3063</v>
      </c>
      <c r="E178">
        <v>152171</v>
      </c>
      <c r="F178">
        <v>3</v>
      </c>
    </row>
    <row r="179" spans="1:6">
      <c r="A179" t="s">
        <v>3064</v>
      </c>
      <c r="B179">
        <v>173900</v>
      </c>
      <c r="C179">
        <v>1615</v>
      </c>
      <c r="D179" t="s">
        <v>3065</v>
      </c>
      <c r="E179">
        <v>152172</v>
      </c>
      <c r="F179">
        <v>0</v>
      </c>
    </row>
    <row r="180" spans="1:6">
      <c r="A180" t="s">
        <v>3066</v>
      </c>
      <c r="B180">
        <v>173901</v>
      </c>
      <c r="C180">
        <v>0</v>
      </c>
      <c r="D180" t="s">
        <v>3067</v>
      </c>
      <c r="E180">
        <v>152121</v>
      </c>
      <c r="F180">
        <v>16128</v>
      </c>
    </row>
    <row r="181" spans="1:6">
      <c r="A181" t="s">
        <v>3068</v>
      </c>
      <c r="B181">
        <v>173902</v>
      </c>
      <c r="C181">
        <v>0</v>
      </c>
      <c r="D181" t="s">
        <v>3069</v>
      </c>
      <c r="E181">
        <v>152122</v>
      </c>
      <c r="F181">
        <v>88</v>
      </c>
    </row>
    <row r="182" spans="1:6">
      <c r="A182" t="s">
        <v>3070</v>
      </c>
      <c r="B182">
        <v>173903</v>
      </c>
      <c r="C182">
        <v>0</v>
      </c>
      <c r="D182" t="s">
        <v>3071</v>
      </c>
      <c r="E182">
        <v>152123</v>
      </c>
      <c r="F182">
        <v>0</v>
      </c>
    </row>
    <row r="183" spans="1:6">
      <c r="A183" t="s">
        <v>3072</v>
      </c>
      <c r="B183">
        <v>173904</v>
      </c>
      <c r="C183">
        <v>0</v>
      </c>
      <c r="D183" t="s">
        <v>3073</v>
      </c>
      <c r="E183">
        <v>152124</v>
      </c>
      <c r="F183">
        <v>14</v>
      </c>
    </row>
    <row r="184" spans="1:6">
      <c r="A184" t="s">
        <v>3074</v>
      </c>
      <c r="B184">
        <v>173905</v>
      </c>
      <c r="C184">
        <v>0</v>
      </c>
      <c r="D184" t="s">
        <v>3075</v>
      </c>
      <c r="E184">
        <v>152125</v>
      </c>
      <c r="F184">
        <v>0</v>
      </c>
    </row>
    <row r="185" spans="1:6">
      <c r="A185" t="s">
        <v>3076</v>
      </c>
      <c r="B185">
        <v>173911</v>
      </c>
      <c r="C185">
        <v>1070</v>
      </c>
      <c r="D185" t="s">
        <v>3077</v>
      </c>
      <c r="E185">
        <v>152126</v>
      </c>
      <c r="F185">
        <v>2342</v>
      </c>
    </row>
    <row r="186" spans="1:6">
      <c r="A186" t="s">
        <v>3078</v>
      </c>
      <c r="B186">
        <v>173913</v>
      </c>
      <c r="C186">
        <v>839</v>
      </c>
      <c r="D186" t="s">
        <v>3079</v>
      </c>
      <c r="E186">
        <v>152127</v>
      </c>
      <c r="F186">
        <v>0</v>
      </c>
    </row>
    <row r="187" spans="1:6">
      <c r="A187" t="s">
        <v>3080</v>
      </c>
      <c r="B187">
        <v>173914</v>
      </c>
      <c r="C187">
        <v>230</v>
      </c>
      <c r="D187" t="s">
        <v>3081</v>
      </c>
      <c r="E187">
        <v>152128</v>
      </c>
      <c r="F187">
        <v>3647</v>
      </c>
    </row>
    <row r="188" spans="1:6">
      <c r="A188" t="s">
        <v>3082</v>
      </c>
      <c r="B188">
        <v>173912</v>
      </c>
      <c r="C188">
        <v>0</v>
      </c>
      <c r="D188" t="s">
        <v>3083</v>
      </c>
      <c r="E188">
        <v>152129</v>
      </c>
      <c r="F188">
        <v>0</v>
      </c>
    </row>
    <row r="189" spans="1:6">
      <c r="A189" t="s">
        <v>3084</v>
      </c>
      <c r="B189">
        <v>173915</v>
      </c>
      <c r="C189">
        <v>545</v>
      </c>
      <c r="D189" t="s">
        <v>3085</v>
      </c>
      <c r="E189">
        <v>152130</v>
      </c>
      <c r="F189">
        <v>17</v>
      </c>
    </row>
    <row r="190" spans="1:6">
      <c r="A190" t="s">
        <v>3086</v>
      </c>
      <c r="B190">
        <v>173916</v>
      </c>
      <c r="C190">
        <v>0</v>
      </c>
      <c r="D190" t="s">
        <v>3087</v>
      </c>
      <c r="E190">
        <v>152131</v>
      </c>
      <c r="F190">
        <v>221</v>
      </c>
    </row>
    <row r="191" spans="1:6">
      <c r="A191" t="s">
        <v>3088</v>
      </c>
      <c r="B191">
        <v>173989</v>
      </c>
      <c r="C191">
        <v>0</v>
      </c>
      <c r="D191" t="s">
        <v>3089</v>
      </c>
      <c r="E191">
        <v>152132</v>
      </c>
      <c r="F191">
        <v>0</v>
      </c>
    </row>
    <row r="192" spans="1:6">
      <c r="A192" t="s">
        <v>3090</v>
      </c>
      <c r="B192">
        <v>174100</v>
      </c>
      <c r="C192">
        <v>0</v>
      </c>
      <c r="D192" t="s">
        <v>3091</v>
      </c>
      <c r="E192">
        <v>152133</v>
      </c>
      <c r="F192">
        <v>0</v>
      </c>
    </row>
    <row r="193" spans="1:6">
      <c r="A193" t="s">
        <v>3092</v>
      </c>
      <c r="B193">
        <v>174101</v>
      </c>
      <c r="C193">
        <v>0</v>
      </c>
      <c r="D193" t="s">
        <v>3093</v>
      </c>
      <c r="E193">
        <v>152134</v>
      </c>
      <c r="F193">
        <v>14</v>
      </c>
    </row>
    <row r="194" spans="1:6">
      <c r="A194" t="s">
        <v>3094</v>
      </c>
      <c r="B194">
        <v>174102</v>
      </c>
      <c r="C194">
        <v>0</v>
      </c>
      <c r="D194" t="s">
        <v>3095</v>
      </c>
      <c r="E194">
        <v>152135</v>
      </c>
      <c r="F194">
        <v>326</v>
      </c>
    </row>
    <row r="195" spans="1:6">
      <c r="A195" t="s">
        <v>3096</v>
      </c>
      <c r="B195">
        <v>174103</v>
      </c>
      <c r="C195">
        <v>0</v>
      </c>
      <c r="D195" t="s">
        <v>3097</v>
      </c>
      <c r="E195">
        <v>152136</v>
      </c>
      <c r="F195">
        <v>0</v>
      </c>
    </row>
    <row r="196" spans="1:6">
      <c r="A196" t="s">
        <v>3098</v>
      </c>
      <c r="B196">
        <v>174104</v>
      </c>
      <c r="C196">
        <v>0</v>
      </c>
      <c r="D196" t="s">
        <v>3099</v>
      </c>
      <c r="E196">
        <v>152137</v>
      </c>
      <c r="F196">
        <v>27</v>
      </c>
    </row>
    <row r="197" spans="1:6">
      <c r="A197" t="s">
        <v>3100</v>
      </c>
      <c r="B197">
        <v>174105</v>
      </c>
      <c r="C197">
        <v>0</v>
      </c>
      <c r="D197" t="s">
        <v>3101</v>
      </c>
      <c r="E197">
        <v>152138</v>
      </c>
      <c r="F197">
        <v>0</v>
      </c>
    </row>
    <row r="198" spans="1:6">
      <c r="A198" t="s">
        <v>3102</v>
      </c>
      <c r="B198">
        <v>174106</v>
      </c>
      <c r="C198">
        <v>0</v>
      </c>
      <c r="D198" t="s">
        <v>3103</v>
      </c>
      <c r="E198">
        <v>152140</v>
      </c>
      <c r="F198">
        <v>598</v>
      </c>
    </row>
    <row r="199" spans="1:6">
      <c r="A199" t="s">
        <v>3104</v>
      </c>
      <c r="B199">
        <v>174107</v>
      </c>
      <c r="C199">
        <v>0</v>
      </c>
      <c r="D199" t="s">
        <v>3105</v>
      </c>
      <c r="E199">
        <v>152143</v>
      </c>
      <c r="F199">
        <v>28</v>
      </c>
    </row>
    <row r="200" spans="1:6">
      <c r="A200" t="s">
        <v>3106</v>
      </c>
      <c r="B200">
        <v>174108</v>
      </c>
      <c r="C200">
        <v>0</v>
      </c>
      <c r="D200" t="s">
        <v>3107</v>
      </c>
      <c r="E200">
        <v>152144</v>
      </c>
      <c r="F200">
        <v>8802</v>
      </c>
    </row>
    <row r="201" spans="1:6">
      <c r="A201" t="s">
        <v>3108</v>
      </c>
      <c r="B201">
        <v>174109</v>
      </c>
      <c r="C201">
        <v>0</v>
      </c>
      <c r="D201" t="s">
        <v>3109</v>
      </c>
      <c r="E201">
        <v>152145</v>
      </c>
      <c r="F201">
        <v>0</v>
      </c>
    </row>
    <row r="202" spans="1:6">
      <c r="A202" t="s">
        <v>3110</v>
      </c>
      <c r="B202">
        <v>174121</v>
      </c>
      <c r="C202">
        <v>0</v>
      </c>
      <c r="D202" t="s">
        <v>3111</v>
      </c>
      <c r="E202">
        <v>152146</v>
      </c>
      <c r="F202">
        <v>4</v>
      </c>
    </row>
    <row r="203" spans="1:6">
      <c r="A203" t="s">
        <v>3112</v>
      </c>
      <c r="B203">
        <v>174200</v>
      </c>
      <c r="C203">
        <v>0</v>
      </c>
      <c r="D203" t="s">
        <v>3113</v>
      </c>
      <c r="E203">
        <v>152147</v>
      </c>
      <c r="F203">
        <v>0</v>
      </c>
    </row>
    <row r="204" spans="1:6">
      <c r="A204" t="s">
        <v>3114</v>
      </c>
      <c r="B204">
        <v>174300</v>
      </c>
      <c r="C204">
        <v>0</v>
      </c>
      <c r="D204" t="s">
        <v>3115</v>
      </c>
      <c r="E204">
        <v>152148</v>
      </c>
      <c r="F204">
        <v>0</v>
      </c>
    </row>
    <row r="205" spans="1:6">
      <c r="A205" t="s">
        <v>3116</v>
      </c>
      <c r="B205">
        <v>174301</v>
      </c>
      <c r="C205">
        <v>0</v>
      </c>
      <c r="D205" t="s">
        <v>3117</v>
      </c>
      <c r="E205">
        <v>152141</v>
      </c>
      <c r="F205">
        <v>0</v>
      </c>
    </row>
    <row r="206" spans="1:6">
      <c r="A206" t="s">
        <v>3118</v>
      </c>
      <c r="B206">
        <v>174302</v>
      </c>
      <c r="C206">
        <v>0</v>
      </c>
      <c r="D206" t="s">
        <v>3119</v>
      </c>
      <c r="E206">
        <v>152142</v>
      </c>
      <c r="F206">
        <v>0</v>
      </c>
    </row>
    <row r="207" spans="1:6">
      <c r="A207" t="s">
        <v>3120</v>
      </c>
      <c r="B207">
        <v>174303</v>
      </c>
      <c r="C207">
        <v>0</v>
      </c>
      <c r="D207" t="s">
        <v>3121</v>
      </c>
      <c r="E207">
        <v>152150</v>
      </c>
      <c r="F207">
        <v>0</v>
      </c>
    </row>
    <row r="208" spans="1:6">
      <c r="A208" t="s">
        <v>3122</v>
      </c>
      <c r="B208">
        <v>174304</v>
      </c>
      <c r="C208">
        <v>0</v>
      </c>
      <c r="D208" t="s">
        <v>3123</v>
      </c>
      <c r="E208">
        <v>152151</v>
      </c>
      <c r="F208">
        <v>0</v>
      </c>
    </row>
    <row r="209" spans="1:6">
      <c r="A209" t="s">
        <v>3124</v>
      </c>
      <c r="B209">
        <v>174305</v>
      </c>
      <c r="C209">
        <v>0</v>
      </c>
      <c r="D209" t="s">
        <v>3125</v>
      </c>
      <c r="E209">
        <v>152152</v>
      </c>
      <c r="F209">
        <v>0</v>
      </c>
    </row>
    <row r="210" spans="1:6">
      <c r="A210" t="s">
        <v>3126</v>
      </c>
      <c r="B210">
        <v>174306</v>
      </c>
      <c r="C210">
        <v>0</v>
      </c>
      <c r="D210" t="s">
        <v>3127</v>
      </c>
      <c r="E210">
        <v>152153</v>
      </c>
      <c r="F210">
        <v>0</v>
      </c>
    </row>
    <row r="211" spans="1:6">
      <c r="A211" t="s">
        <v>3128</v>
      </c>
      <c r="B211">
        <v>174307</v>
      </c>
      <c r="C211">
        <v>0</v>
      </c>
      <c r="D211" t="s">
        <v>3129</v>
      </c>
      <c r="E211">
        <v>152160</v>
      </c>
      <c r="F211">
        <v>0</v>
      </c>
    </row>
    <row r="212" spans="1:6">
      <c r="A212" t="s">
        <v>3130</v>
      </c>
      <c r="B212">
        <v>174308</v>
      </c>
      <c r="C212">
        <v>0</v>
      </c>
      <c r="D212" t="s">
        <v>3131</v>
      </c>
      <c r="E212">
        <v>152161</v>
      </c>
      <c r="F212">
        <v>0</v>
      </c>
    </row>
    <row r="213" spans="1:6">
      <c r="A213" t="s">
        <v>3132</v>
      </c>
      <c r="B213">
        <v>174309</v>
      </c>
      <c r="C213">
        <v>0</v>
      </c>
      <c r="D213" t="s">
        <v>3133</v>
      </c>
      <c r="E213">
        <v>152162</v>
      </c>
      <c r="F213">
        <v>0</v>
      </c>
    </row>
    <row r="214" spans="1:6">
      <c r="A214" t="s">
        <v>3134</v>
      </c>
      <c r="B214">
        <v>174310</v>
      </c>
      <c r="C214">
        <v>0</v>
      </c>
      <c r="D214" t="s">
        <v>3135</v>
      </c>
      <c r="E214">
        <v>152163</v>
      </c>
      <c r="F214">
        <v>0</v>
      </c>
    </row>
    <row r="215" spans="1:6">
      <c r="A215" t="s">
        <v>3136</v>
      </c>
      <c r="B215">
        <v>174311</v>
      </c>
      <c r="C215">
        <v>0</v>
      </c>
      <c r="D215" t="s">
        <v>3137</v>
      </c>
      <c r="E215">
        <v>152173</v>
      </c>
      <c r="F215">
        <v>0</v>
      </c>
    </row>
    <row r="216" spans="1:6">
      <c r="A216" t="s">
        <v>3138</v>
      </c>
      <c r="B216">
        <v>174321</v>
      </c>
      <c r="C216">
        <v>0</v>
      </c>
      <c r="D216" t="s">
        <v>3139</v>
      </c>
      <c r="E216">
        <v>152174</v>
      </c>
      <c r="F216">
        <v>0</v>
      </c>
    </row>
    <row r="217" spans="1:6">
      <c r="A217" t="s">
        <v>3140</v>
      </c>
      <c r="B217">
        <v>174400</v>
      </c>
      <c r="C217">
        <v>0</v>
      </c>
      <c r="D217" t="s">
        <v>3141</v>
      </c>
      <c r="E217">
        <v>152175</v>
      </c>
      <c r="F217">
        <v>0</v>
      </c>
    </row>
    <row r="218" spans="1:6">
      <c r="A218" t="s">
        <v>3142</v>
      </c>
      <c r="B218">
        <v>174500</v>
      </c>
      <c r="C218">
        <v>0</v>
      </c>
      <c r="D218" t="s">
        <v>3143</v>
      </c>
      <c r="E218">
        <v>152179</v>
      </c>
      <c r="F218">
        <v>0</v>
      </c>
    </row>
    <row r="219" spans="1:6">
      <c r="A219" t="s">
        <v>3144</v>
      </c>
      <c r="B219">
        <v>174600</v>
      </c>
      <c r="C219">
        <v>0</v>
      </c>
      <c r="D219" t="s">
        <v>3145</v>
      </c>
      <c r="E219">
        <v>152180</v>
      </c>
      <c r="F219">
        <v>0</v>
      </c>
    </row>
    <row r="220" spans="1:6">
      <c r="A220" t="s">
        <v>3146</v>
      </c>
      <c r="B220">
        <v>174700</v>
      </c>
      <c r="C220">
        <v>0</v>
      </c>
      <c r="D220" t="s">
        <v>3147</v>
      </c>
      <c r="E220">
        <v>152181</v>
      </c>
      <c r="F220">
        <v>0</v>
      </c>
    </row>
    <row r="221" spans="1:6">
      <c r="A221" t="s">
        <v>3148</v>
      </c>
      <c r="B221">
        <v>174701</v>
      </c>
      <c r="C221">
        <v>0</v>
      </c>
      <c r="D221" t="s">
        <v>3149</v>
      </c>
      <c r="E221">
        <v>152182</v>
      </c>
      <c r="F221">
        <v>0</v>
      </c>
    </row>
    <row r="222" spans="1:6">
      <c r="A222" t="s">
        <v>3150</v>
      </c>
      <c r="B222">
        <v>174702</v>
      </c>
      <c r="C222">
        <v>0</v>
      </c>
      <c r="D222" t="s">
        <v>3151</v>
      </c>
      <c r="E222">
        <v>152801</v>
      </c>
      <c r="F222">
        <v>274683</v>
      </c>
    </row>
    <row r="223" spans="1:6">
      <c r="A223" t="s">
        <v>3152</v>
      </c>
      <c r="B223">
        <v>174703</v>
      </c>
      <c r="C223">
        <v>0</v>
      </c>
      <c r="D223" t="s">
        <v>3153</v>
      </c>
      <c r="E223">
        <v>152802</v>
      </c>
      <c r="F223">
        <v>152064</v>
      </c>
    </row>
    <row r="224" spans="1:6">
      <c r="A224" t="s">
        <v>3154</v>
      </c>
      <c r="B224">
        <v>174704</v>
      </c>
      <c r="C224">
        <v>0</v>
      </c>
      <c r="D224" t="s">
        <v>3155</v>
      </c>
      <c r="E224">
        <v>152803</v>
      </c>
      <c r="F224">
        <v>52727</v>
      </c>
    </row>
    <row r="225" spans="1:6">
      <c r="A225" t="s">
        <v>3156</v>
      </c>
      <c r="B225">
        <v>174711</v>
      </c>
      <c r="C225">
        <v>0</v>
      </c>
      <c r="D225" t="s">
        <v>3157</v>
      </c>
      <c r="E225">
        <v>152804</v>
      </c>
      <c r="F225">
        <v>58344</v>
      </c>
    </row>
    <row r="226" spans="1:6">
      <c r="A226" t="s">
        <v>3158</v>
      </c>
      <c r="B226">
        <v>174712</v>
      </c>
      <c r="C226">
        <v>0</v>
      </c>
      <c r="D226" t="s">
        <v>3159</v>
      </c>
      <c r="E226">
        <v>152805</v>
      </c>
      <c r="F226">
        <v>11548</v>
      </c>
    </row>
    <row r="227" spans="1:6">
      <c r="A227" t="s">
        <v>3160</v>
      </c>
      <c r="B227">
        <v>174713</v>
      </c>
      <c r="C227">
        <v>0</v>
      </c>
      <c r="D227" t="s">
        <v>3161</v>
      </c>
      <c r="E227">
        <v>152811</v>
      </c>
      <c r="F227">
        <v>1065</v>
      </c>
    </row>
    <row r="228" spans="1:6">
      <c r="A228" t="s">
        <v>3162</v>
      </c>
      <c r="B228">
        <v>174800</v>
      </c>
      <c r="C228">
        <v>63425</v>
      </c>
      <c r="D228" t="s">
        <v>3163</v>
      </c>
      <c r="E228">
        <v>152812</v>
      </c>
      <c r="F228">
        <v>0</v>
      </c>
    </row>
    <row r="229" spans="1:6">
      <c r="A229" t="s">
        <v>3164</v>
      </c>
      <c r="B229">
        <v>174811</v>
      </c>
      <c r="C229">
        <v>63425</v>
      </c>
      <c r="D229" t="s">
        <v>3165</v>
      </c>
      <c r="E229">
        <v>152813</v>
      </c>
      <c r="F229">
        <v>0</v>
      </c>
    </row>
    <row r="230" spans="1:6">
      <c r="A230" t="s">
        <v>3166</v>
      </c>
      <c r="B230">
        <v>174812</v>
      </c>
      <c r="C230">
        <v>44650</v>
      </c>
      <c r="D230" t="s">
        <v>3167</v>
      </c>
      <c r="E230">
        <v>152814</v>
      </c>
      <c r="F230">
        <v>0</v>
      </c>
    </row>
    <row r="231" spans="1:6">
      <c r="A231" t="s">
        <v>3168</v>
      </c>
      <c r="B231">
        <v>174813</v>
      </c>
      <c r="C231">
        <v>18775</v>
      </c>
      <c r="D231" t="s">
        <v>3169</v>
      </c>
      <c r="E231">
        <v>152815</v>
      </c>
      <c r="F231">
        <v>0</v>
      </c>
    </row>
    <row r="232" spans="1:6">
      <c r="A232" t="s">
        <v>3170</v>
      </c>
      <c r="B232">
        <v>174830</v>
      </c>
      <c r="C232">
        <v>0</v>
      </c>
      <c r="D232" t="s">
        <v>3171</v>
      </c>
      <c r="E232">
        <v>152816</v>
      </c>
      <c r="F232">
        <v>0</v>
      </c>
    </row>
    <row r="233" spans="1:6">
      <c r="A233" t="s">
        <v>3172</v>
      </c>
      <c r="B233">
        <v>174831</v>
      </c>
      <c r="C233">
        <v>0</v>
      </c>
      <c r="D233" t="s">
        <v>3173</v>
      </c>
      <c r="E233">
        <v>152817</v>
      </c>
      <c r="F233">
        <v>0</v>
      </c>
    </row>
    <row r="234" spans="1:6">
      <c r="A234" t="s">
        <v>3174</v>
      </c>
      <c r="B234">
        <v>174832</v>
      </c>
      <c r="C234">
        <v>0</v>
      </c>
      <c r="D234" t="s">
        <v>3175</v>
      </c>
      <c r="E234">
        <v>152818</v>
      </c>
      <c r="F234">
        <v>0</v>
      </c>
    </row>
    <row r="235" spans="1:6">
      <c r="A235" t="s">
        <v>3176</v>
      </c>
      <c r="B235">
        <v>174833</v>
      </c>
      <c r="C235">
        <v>0</v>
      </c>
      <c r="D235" t="s">
        <v>3177</v>
      </c>
      <c r="E235">
        <v>152819</v>
      </c>
      <c r="F235">
        <v>1065</v>
      </c>
    </row>
    <row r="236" spans="1:6">
      <c r="A236" t="s">
        <v>3178</v>
      </c>
      <c r="B236">
        <v>174834</v>
      </c>
      <c r="C236">
        <v>0</v>
      </c>
      <c r="D236" t="s">
        <v>3179</v>
      </c>
      <c r="E236">
        <v>152821</v>
      </c>
      <c r="F236">
        <v>0</v>
      </c>
    </row>
    <row r="237" spans="1:6">
      <c r="A237" t="s">
        <v>3180</v>
      </c>
      <c r="B237">
        <v>174835</v>
      </c>
      <c r="C237">
        <v>0</v>
      </c>
      <c r="D237" t="s">
        <v>3181</v>
      </c>
      <c r="E237">
        <v>152822</v>
      </c>
      <c r="F237">
        <v>0</v>
      </c>
    </row>
    <row r="238" spans="1:6">
      <c r="A238" t="s">
        <v>3182</v>
      </c>
      <c r="B238">
        <v>174850</v>
      </c>
      <c r="C238">
        <v>0</v>
      </c>
      <c r="D238" t="s">
        <v>3183</v>
      </c>
      <c r="E238">
        <v>152823</v>
      </c>
      <c r="F238">
        <v>0</v>
      </c>
    </row>
    <row r="239" spans="1:6">
      <c r="A239" t="s">
        <v>3184</v>
      </c>
      <c r="B239">
        <v>174851</v>
      </c>
      <c r="C239">
        <v>0</v>
      </c>
      <c r="D239" t="s">
        <v>3185</v>
      </c>
      <c r="E239">
        <v>152824</v>
      </c>
      <c r="F239">
        <v>0</v>
      </c>
    </row>
    <row r="240" spans="1:6">
      <c r="A240" t="s">
        <v>3186</v>
      </c>
      <c r="B240">
        <v>174852</v>
      </c>
      <c r="C240">
        <v>0</v>
      </c>
      <c r="D240" t="s">
        <v>3187</v>
      </c>
      <c r="E240">
        <v>152831</v>
      </c>
      <c r="F240">
        <v>0</v>
      </c>
    </row>
    <row r="241" spans="1:6">
      <c r="A241" t="s">
        <v>3188</v>
      </c>
      <c r="B241">
        <v>174900</v>
      </c>
      <c r="C241">
        <v>0</v>
      </c>
      <c r="D241" t="s">
        <v>3189</v>
      </c>
      <c r="E241">
        <v>152832</v>
      </c>
      <c r="F241">
        <v>0</v>
      </c>
    </row>
    <row r="242" spans="1:6">
      <c r="A242" t="s">
        <v>3164</v>
      </c>
      <c r="B242">
        <v>174911</v>
      </c>
      <c r="C242">
        <v>0</v>
      </c>
      <c r="D242" t="s">
        <v>3190</v>
      </c>
      <c r="E242">
        <v>152833</v>
      </c>
      <c r="F242">
        <v>0</v>
      </c>
    </row>
    <row r="243" spans="1:6">
      <c r="A243" t="s">
        <v>3166</v>
      </c>
      <c r="B243">
        <v>174912</v>
      </c>
      <c r="C243">
        <v>0</v>
      </c>
      <c r="D243" t="s">
        <v>3191</v>
      </c>
      <c r="E243">
        <v>152200</v>
      </c>
      <c r="F243">
        <v>33553</v>
      </c>
    </row>
    <row r="244" spans="1:6">
      <c r="A244" t="s">
        <v>3168</v>
      </c>
      <c r="B244">
        <v>174913</v>
      </c>
      <c r="C244">
        <v>0</v>
      </c>
      <c r="D244" t="s">
        <v>3192</v>
      </c>
      <c r="E244">
        <v>152201</v>
      </c>
      <c r="F244">
        <v>17169</v>
      </c>
    </row>
    <row r="245" spans="1:6">
      <c r="A245" t="s">
        <v>3193</v>
      </c>
      <c r="B245">
        <v>174920</v>
      </c>
      <c r="C245">
        <v>0</v>
      </c>
      <c r="D245" t="s">
        <v>3194</v>
      </c>
      <c r="E245">
        <v>152202</v>
      </c>
      <c r="F245">
        <v>4109</v>
      </c>
    </row>
    <row r="246" spans="1:6">
      <c r="A246" t="s">
        <v>3195</v>
      </c>
      <c r="B246">
        <v>175000</v>
      </c>
      <c r="C246">
        <v>1028703</v>
      </c>
      <c r="D246" t="s">
        <v>3196</v>
      </c>
      <c r="E246">
        <v>152203</v>
      </c>
      <c r="F246">
        <v>13060</v>
      </c>
    </row>
    <row r="247" spans="1:6">
      <c r="A247" t="s">
        <v>3197</v>
      </c>
      <c r="B247">
        <v>175100</v>
      </c>
      <c r="C247">
        <v>534579</v>
      </c>
      <c r="D247" t="s">
        <v>3198</v>
      </c>
      <c r="E247">
        <v>152211</v>
      </c>
      <c r="F247">
        <v>7322</v>
      </c>
    </row>
    <row r="248" spans="1:6">
      <c r="A248" t="s">
        <v>3199</v>
      </c>
      <c r="B248">
        <v>175101</v>
      </c>
      <c r="C248">
        <v>36842</v>
      </c>
      <c r="D248" t="s">
        <v>3200</v>
      </c>
      <c r="E248">
        <v>152212</v>
      </c>
      <c r="F248">
        <v>11</v>
      </c>
    </row>
    <row r="249" spans="1:6">
      <c r="A249" t="s">
        <v>3201</v>
      </c>
      <c r="B249">
        <v>175102</v>
      </c>
      <c r="C249">
        <v>0</v>
      </c>
      <c r="D249" t="s">
        <v>3202</v>
      </c>
      <c r="E249">
        <v>152213</v>
      </c>
      <c r="F249">
        <v>3093</v>
      </c>
    </row>
    <row r="250" spans="1:6">
      <c r="A250" t="s">
        <v>3203</v>
      </c>
      <c r="B250">
        <v>175103</v>
      </c>
      <c r="C250">
        <v>0</v>
      </c>
      <c r="D250" t="s">
        <v>3204</v>
      </c>
      <c r="E250">
        <v>152214</v>
      </c>
      <c r="F250">
        <v>549</v>
      </c>
    </row>
    <row r="251" spans="1:6">
      <c r="A251" t="s">
        <v>3205</v>
      </c>
      <c r="B251">
        <v>175104</v>
      </c>
      <c r="C251">
        <v>0</v>
      </c>
      <c r="D251" t="s">
        <v>3206</v>
      </c>
      <c r="E251">
        <v>152220</v>
      </c>
      <c r="F251">
        <v>3670</v>
      </c>
    </row>
    <row r="252" spans="1:6">
      <c r="A252" t="s">
        <v>3207</v>
      </c>
      <c r="B252">
        <v>175105</v>
      </c>
      <c r="C252">
        <v>0</v>
      </c>
      <c r="D252" t="s">
        <v>3208</v>
      </c>
      <c r="E252">
        <v>152221</v>
      </c>
      <c r="F252">
        <v>139</v>
      </c>
    </row>
    <row r="253" spans="1:6">
      <c r="A253" t="s">
        <v>3209</v>
      </c>
      <c r="B253">
        <v>175106</v>
      </c>
      <c r="C253">
        <v>0</v>
      </c>
      <c r="D253" t="s">
        <v>3210</v>
      </c>
      <c r="E253">
        <v>152222</v>
      </c>
      <c r="F253">
        <v>114</v>
      </c>
    </row>
    <row r="254" spans="1:6">
      <c r="A254" t="s">
        <v>3211</v>
      </c>
      <c r="B254">
        <v>175107</v>
      </c>
      <c r="C254">
        <v>0</v>
      </c>
      <c r="D254" t="s">
        <v>3212</v>
      </c>
      <c r="E254">
        <v>152223</v>
      </c>
      <c r="F254">
        <v>22</v>
      </c>
    </row>
    <row r="255" spans="1:6">
      <c r="A255" t="s">
        <v>3213</v>
      </c>
      <c r="B255">
        <v>175108</v>
      </c>
      <c r="C255">
        <v>0</v>
      </c>
      <c r="D255" t="s">
        <v>3214</v>
      </c>
      <c r="E255">
        <v>152224</v>
      </c>
      <c r="F255">
        <v>4</v>
      </c>
    </row>
    <row r="256" spans="1:6">
      <c r="A256" t="s">
        <v>3215</v>
      </c>
      <c r="B256">
        <v>175109</v>
      </c>
      <c r="C256">
        <v>0</v>
      </c>
      <c r="D256" t="s">
        <v>3216</v>
      </c>
      <c r="E256">
        <v>152231</v>
      </c>
      <c r="F256">
        <v>1304</v>
      </c>
    </row>
    <row r="257" spans="1:6">
      <c r="A257" t="s">
        <v>3217</v>
      </c>
      <c r="B257">
        <v>175110</v>
      </c>
      <c r="C257">
        <v>0</v>
      </c>
      <c r="D257" t="s">
        <v>3218</v>
      </c>
      <c r="E257">
        <v>152232</v>
      </c>
      <c r="F257">
        <v>4</v>
      </c>
    </row>
    <row r="258" spans="1:6">
      <c r="A258" t="s">
        <v>3219</v>
      </c>
      <c r="B258">
        <v>175111</v>
      </c>
      <c r="C258">
        <v>14050</v>
      </c>
      <c r="D258" t="s">
        <v>3220</v>
      </c>
      <c r="E258">
        <v>152236</v>
      </c>
      <c r="F258">
        <v>566</v>
      </c>
    </row>
    <row r="259" spans="1:6">
      <c r="A259" t="s">
        <v>3221</v>
      </c>
      <c r="B259">
        <v>175112</v>
      </c>
      <c r="C259">
        <v>0</v>
      </c>
      <c r="D259" t="s">
        <v>3222</v>
      </c>
      <c r="E259">
        <v>152241</v>
      </c>
      <c r="F259">
        <v>16</v>
      </c>
    </row>
    <row r="260" spans="1:6">
      <c r="A260" t="s">
        <v>3223</v>
      </c>
      <c r="B260">
        <v>175113</v>
      </c>
      <c r="C260">
        <v>22766</v>
      </c>
      <c r="D260" t="s">
        <v>3224</v>
      </c>
      <c r="E260">
        <v>152242</v>
      </c>
      <c r="F260">
        <v>16</v>
      </c>
    </row>
    <row r="261" spans="1:6">
      <c r="A261" t="s">
        <v>3225</v>
      </c>
      <c r="B261">
        <v>175114</v>
      </c>
      <c r="C261">
        <v>0</v>
      </c>
      <c r="D261" t="s">
        <v>3226</v>
      </c>
      <c r="E261">
        <v>152245</v>
      </c>
      <c r="F261">
        <v>0</v>
      </c>
    </row>
    <row r="262" spans="1:6">
      <c r="A262" t="s">
        <v>3227</v>
      </c>
      <c r="B262">
        <v>175115</v>
      </c>
      <c r="C262">
        <v>0</v>
      </c>
      <c r="D262" t="s">
        <v>3228</v>
      </c>
      <c r="E262">
        <v>152246</v>
      </c>
      <c r="F262">
        <v>0</v>
      </c>
    </row>
    <row r="263" spans="1:6">
      <c r="A263" t="s">
        <v>3229</v>
      </c>
      <c r="B263">
        <v>175116</v>
      </c>
      <c r="C263">
        <v>0</v>
      </c>
      <c r="D263" t="s">
        <v>3230</v>
      </c>
      <c r="E263">
        <v>152247</v>
      </c>
      <c r="F263">
        <v>5</v>
      </c>
    </row>
    <row r="264" spans="1:6">
      <c r="A264" t="s">
        <v>3231</v>
      </c>
      <c r="B264">
        <v>175117</v>
      </c>
      <c r="C264">
        <v>0</v>
      </c>
      <c r="D264" t="s">
        <v>3232</v>
      </c>
      <c r="E264">
        <v>152248</v>
      </c>
      <c r="F264">
        <v>412</v>
      </c>
    </row>
    <row r="265" spans="1:6">
      <c r="A265" t="s">
        <v>3233</v>
      </c>
      <c r="B265">
        <v>175118</v>
      </c>
      <c r="C265">
        <v>0</v>
      </c>
      <c r="D265" t="s">
        <v>3234</v>
      </c>
      <c r="E265">
        <v>152249</v>
      </c>
      <c r="F265">
        <v>77</v>
      </c>
    </row>
    <row r="266" spans="1:6">
      <c r="A266" t="s">
        <v>3235</v>
      </c>
      <c r="B266">
        <v>175119</v>
      </c>
      <c r="C266">
        <v>25</v>
      </c>
      <c r="D266" t="s">
        <v>3236</v>
      </c>
      <c r="E266">
        <v>152250</v>
      </c>
      <c r="F266">
        <v>3106</v>
      </c>
    </row>
    <row r="267" spans="1:6">
      <c r="A267" t="s">
        <v>3237</v>
      </c>
      <c r="B267">
        <v>175120</v>
      </c>
      <c r="C267">
        <v>305383</v>
      </c>
      <c r="D267" t="s">
        <v>3238</v>
      </c>
      <c r="E267">
        <v>152251</v>
      </c>
      <c r="F267">
        <v>3390</v>
      </c>
    </row>
    <row r="268" spans="1:6">
      <c r="A268" t="s">
        <v>3239</v>
      </c>
      <c r="B268">
        <v>175121</v>
      </c>
      <c r="C268">
        <v>0</v>
      </c>
      <c r="D268" t="s">
        <v>3240</v>
      </c>
      <c r="E268">
        <v>152252</v>
      </c>
      <c r="F268">
        <v>34</v>
      </c>
    </row>
    <row r="269" spans="1:6">
      <c r="A269" t="s">
        <v>3241</v>
      </c>
      <c r="B269">
        <v>175122</v>
      </c>
      <c r="C269">
        <v>0</v>
      </c>
      <c r="D269" t="s">
        <v>3242</v>
      </c>
      <c r="E269">
        <v>152260</v>
      </c>
      <c r="F269">
        <v>9</v>
      </c>
    </row>
    <row r="270" spans="1:6">
      <c r="A270" t="s">
        <v>3243</v>
      </c>
      <c r="B270">
        <v>175123</v>
      </c>
      <c r="C270">
        <v>0</v>
      </c>
      <c r="D270" t="s">
        <v>3244</v>
      </c>
      <c r="E270">
        <v>152261</v>
      </c>
      <c r="F270">
        <v>9</v>
      </c>
    </row>
    <row r="271" spans="1:6">
      <c r="A271" t="s">
        <v>3245</v>
      </c>
      <c r="B271">
        <v>175124</v>
      </c>
      <c r="C271">
        <v>179646</v>
      </c>
      <c r="D271" t="s">
        <v>3246</v>
      </c>
      <c r="E271">
        <v>152262</v>
      </c>
      <c r="F271">
        <v>0</v>
      </c>
    </row>
    <row r="272" spans="1:6">
      <c r="A272" t="s">
        <v>3247</v>
      </c>
      <c r="B272">
        <v>175125</v>
      </c>
      <c r="C272">
        <v>50449</v>
      </c>
      <c r="D272" t="s">
        <v>3248</v>
      </c>
      <c r="E272">
        <v>152900</v>
      </c>
      <c r="F272">
        <v>2</v>
      </c>
    </row>
    <row r="273" spans="1:6">
      <c r="A273" t="s">
        <v>3249</v>
      </c>
      <c r="B273">
        <v>175126</v>
      </c>
      <c r="C273">
        <v>75288</v>
      </c>
      <c r="D273" t="s">
        <v>3250</v>
      </c>
      <c r="E273">
        <v>153000</v>
      </c>
      <c r="F273">
        <v>149969</v>
      </c>
    </row>
    <row r="274" spans="1:6">
      <c r="A274" t="s">
        <v>3251</v>
      </c>
      <c r="B274">
        <v>175127</v>
      </c>
      <c r="C274">
        <v>0</v>
      </c>
      <c r="D274" t="s">
        <v>3252</v>
      </c>
      <c r="E274">
        <v>153100</v>
      </c>
      <c r="F274">
        <v>0</v>
      </c>
    </row>
    <row r="275" spans="1:6">
      <c r="A275" t="s">
        <v>3253</v>
      </c>
      <c r="B275">
        <v>175129</v>
      </c>
      <c r="C275">
        <v>0</v>
      </c>
      <c r="D275" t="s">
        <v>3254</v>
      </c>
      <c r="E275">
        <v>153101</v>
      </c>
      <c r="F275">
        <v>0</v>
      </c>
    </row>
    <row r="276" spans="1:6">
      <c r="A276" t="s">
        <v>3255</v>
      </c>
      <c r="B276">
        <v>175130</v>
      </c>
      <c r="C276">
        <v>18040</v>
      </c>
      <c r="D276" t="s">
        <v>2804</v>
      </c>
      <c r="E276">
        <v>153102</v>
      </c>
      <c r="F276">
        <v>0</v>
      </c>
    </row>
    <row r="277" spans="1:6">
      <c r="A277" t="s">
        <v>3256</v>
      </c>
      <c r="B277">
        <v>175131</v>
      </c>
      <c r="C277">
        <v>0</v>
      </c>
      <c r="D277" t="s">
        <v>3257</v>
      </c>
      <c r="E277">
        <v>153103</v>
      </c>
      <c r="F277">
        <v>0</v>
      </c>
    </row>
    <row r="278" spans="1:6">
      <c r="A278" t="s">
        <v>3258</v>
      </c>
      <c r="B278">
        <v>175132</v>
      </c>
      <c r="C278">
        <v>0</v>
      </c>
      <c r="D278" t="s">
        <v>3259</v>
      </c>
      <c r="E278">
        <v>153104</v>
      </c>
      <c r="F278">
        <v>0</v>
      </c>
    </row>
    <row r="279" spans="1:6">
      <c r="A279" t="s">
        <v>3260</v>
      </c>
      <c r="B279">
        <v>175133</v>
      </c>
      <c r="C279">
        <v>0</v>
      </c>
      <c r="D279" t="s">
        <v>2810</v>
      </c>
      <c r="E279">
        <v>153105</v>
      </c>
      <c r="F279">
        <v>0</v>
      </c>
    </row>
    <row r="280" spans="1:6">
      <c r="A280" t="s">
        <v>3261</v>
      </c>
      <c r="B280">
        <v>175134</v>
      </c>
      <c r="C280">
        <v>0</v>
      </c>
      <c r="D280" t="s">
        <v>2812</v>
      </c>
      <c r="E280">
        <v>153106</v>
      </c>
      <c r="F280">
        <v>0</v>
      </c>
    </row>
    <row r="281" spans="1:6">
      <c r="A281" t="s">
        <v>3262</v>
      </c>
      <c r="B281">
        <v>175135</v>
      </c>
      <c r="C281">
        <v>0</v>
      </c>
      <c r="D281" t="s">
        <v>3263</v>
      </c>
      <c r="E281">
        <v>153107</v>
      </c>
      <c r="F281">
        <v>0</v>
      </c>
    </row>
    <row r="282" spans="1:6">
      <c r="A282" t="s">
        <v>3264</v>
      </c>
      <c r="B282">
        <v>175136</v>
      </c>
      <c r="C282">
        <v>0</v>
      </c>
      <c r="D282" t="s">
        <v>3265</v>
      </c>
      <c r="E282">
        <v>153110</v>
      </c>
      <c r="F282">
        <v>0</v>
      </c>
    </row>
    <row r="283" spans="1:6">
      <c r="A283" t="s">
        <v>3266</v>
      </c>
      <c r="B283">
        <v>175137</v>
      </c>
      <c r="C283">
        <v>16840</v>
      </c>
      <c r="D283" t="s">
        <v>3267</v>
      </c>
      <c r="E283">
        <v>153111</v>
      </c>
      <c r="F283">
        <v>0</v>
      </c>
    </row>
    <row r="284" spans="1:6">
      <c r="A284" t="s">
        <v>3268</v>
      </c>
      <c r="B284">
        <v>175138</v>
      </c>
      <c r="C284">
        <v>0</v>
      </c>
      <c r="D284" t="s">
        <v>3269</v>
      </c>
      <c r="E284">
        <v>153112</v>
      </c>
      <c r="F284">
        <v>0</v>
      </c>
    </row>
    <row r="285" spans="1:6">
      <c r="A285" t="s">
        <v>3270</v>
      </c>
      <c r="B285">
        <v>175139</v>
      </c>
      <c r="C285">
        <v>0</v>
      </c>
      <c r="D285" t="s">
        <v>3271</v>
      </c>
      <c r="E285">
        <v>153113</v>
      </c>
      <c r="F285">
        <v>0</v>
      </c>
    </row>
    <row r="286" spans="1:6">
      <c r="A286" t="s">
        <v>3272</v>
      </c>
      <c r="B286">
        <v>175140</v>
      </c>
      <c r="C286">
        <v>1200</v>
      </c>
      <c r="D286" t="s">
        <v>3273</v>
      </c>
      <c r="E286">
        <v>153121</v>
      </c>
      <c r="F286">
        <v>0</v>
      </c>
    </row>
    <row r="287" spans="1:6">
      <c r="A287" t="s">
        <v>3274</v>
      </c>
      <c r="B287">
        <v>175141</v>
      </c>
      <c r="C287">
        <v>0</v>
      </c>
      <c r="D287" t="s">
        <v>3275</v>
      </c>
      <c r="E287">
        <v>153200</v>
      </c>
      <c r="F287">
        <v>0</v>
      </c>
    </row>
    <row r="288" spans="1:6">
      <c r="A288" t="s">
        <v>3276</v>
      </c>
      <c r="B288">
        <v>175142</v>
      </c>
      <c r="C288">
        <v>0</v>
      </c>
      <c r="D288" t="s">
        <v>3277</v>
      </c>
      <c r="E288">
        <v>153201</v>
      </c>
      <c r="F288">
        <v>0</v>
      </c>
    </row>
    <row r="289" spans="1:6">
      <c r="A289" t="s">
        <v>3278</v>
      </c>
      <c r="B289">
        <v>175143</v>
      </c>
      <c r="C289">
        <v>0</v>
      </c>
      <c r="D289" t="s">
        <v>2804</v>
      </c>
      <c r="E289">
        <v>153202</v>
      </c>
      <c r="F289">
        <v>0</v>
      </c>
    </row>
    <row r="290" spans="1:6">
      <c r="A290" t="s">
        <v>3279</v>
      </c>
      <c r="B290">
        <v>175149</v>
      </c>
      <c r="C290">
        <v>0</v>
      </c>
      <c r="D290" t="s">
        <v>3280</v>
      </c>
      <c r="E290">
        <v>153203</v>
      </c>
      <c r="F290">
        <v>0</v>
      </c>
    </row>
    <row r="291" spans="1:6">
      <c r="A291" t="s">
        <v>3281</v>
      </c>
      <c r="B291">
        <v>175150</v>
      </c>
      <c r="C291">
        <v>21606</v>
      </c>
      <c r="D291" t="s">
        <v>3282</v>
      </c>
      <c r="E291">
        <v>153204</v>
      </c>
      <c r="F291">
        <v>0</v>
      </c>
    </row>
    <row r="292" spans="1:6">
      <c r="A292" t="s">
        <v>3283</v>
      </c>
      <c r="B292">
        <v>175151</v>
      </c>
      <c r="C292">
        <v>14388</v>
      </c>
      <c r="D292" t="s">
        <v>2810</v>
      </c>
      <c r="E292">
        <v>153205</v>
      </c>
      <c r="F292">
        <v>0</v>
      </c>
    </row>
    <row r="293" spans="1:6">
      <c r="A293" t="s">
        <v>3284</v>
      </c>
      <c r="B293">
        <v>175152</v>
      </c>
      <c r="C293">
        <v>0</v>
      </c>
      <c r="D293" t="s">
        <v>2812</v>
      </c>
      <c r="E293">
        <v>153206</v>
      </c>
      <c r="F293">
        <v>0</v>
      </c>
    </row>
    <row r="294" spans="1:6">
      <c r="A294" t="s">
        <v>3285</v>
      </c>
      <c r="B294">
        <v>175153</v>
      </c>
      <c r="C294">
        <v>0</v>
      </c>
      <c r="D294" t="s">
        <v>3286</v>
      </c>
      <c r="E294">
        <v>153207</v>
      </c>
      <c r="F294">
        <v>0</v>
      </c>
    </row>
    <row r="295" spans="1:6">
      <c r="A295" t="s">
        <v>3287</v>
      </c>
      <c r="B295">
        <v>175154</v>
      </c>
      <c r="C295">
        <v>0</v>
      </c>
      <c r="D295" t="s">
        <v>3288</v>
      </c>
      <c r="E295">
        <v>153210</v>
      </c>
      <c r="F295">
        <v>0</v>
      </c>
    </row>
    <row r="296" spans="1:6">
      <c r="A296" t="s">
        <v>3289</v>
      </c>
      <c r="B296">
        <v>175155</v>
      </c>
      <c r="C296">
        <v>25</v>
      </c>
      <c r="D296" t="s">
        <v>3290</v>
      </c>
      <c r="E296">
        <v>153211</v>
      </c>
      <c r="F296">
        <v>0</v>
      </c>
    </row>
    <row r="297" spans="1:6">
      <c r="A297" t="s">
        <v>3291</v>
      </c>
      <c r="B297">
        <v>175156</v>
      </c>
      <c r="C297">
        <v>0</v>
      </c>
      <c r="D297" t="s">
        <v>3292</v>
      </c>
      <c r="E297">
        <v>153212</v>
      </c>
      <c r="F297">
        <v>0</v>
      </c>
    </row>
    <row r="298" spans="1:6">
      <c r="A298" t="s">
        <v>3293</v>
      </c>
      <c r="B298">
        <v>175157</v>
      </c>
      <c r="C298">
        <v>7194</v>
      </c>
      <c r="D298" t="s">
        <v>3294</v>
      </c>
      <c r="E298">
        <v>153213</v>
      </c>
      <c r="F298">
        <v>0</v>
      </c>
    </row>
    <row r="299" spans="1:6">
      <c r="A299" t="s">
        <v>3295</v>
      </c>
      <c r="B299">
        <v>175158</v>
      </c>
      <c r="C299">
        <v>0</v>
      </c>
      <c r="D299" t="s">
        <v>3296</v>
      </c>
      <c r="E299">
        <v>153221</v>
      </c>
      <c r="F299">
        <v>0</v>
      </c>
    </row>
    <row r="300" spans="1:6">
      <c r="A300" t="s">
        <v>3297</v>
      </c>
      <c r="B300">
        <v>175159</v>
      </c>
      <c r="C300">
        <v>0</v>
      </c>
      <c r="D300" t="s">
        <v>3298</v>
      </c>
      <c r="E300">
        <v>153300</v>
      </c>
      <c r="F300">
        <v>0</v>
      </c>
    </row>
    <row r="301" spans="1:6">
      <c r="A301" t="s">
        <v>3299</v>
      </c>
      <c r="B301">
        <v>175160</v>
      </c>
      <c r="C301">
        <v>0</v>
      </c>
      <c r="D301" t="s">
        <v>3300</v>
      </c>
      <c r="E301">
        <v>153400</v>
      </c>
      <c r="F301">
        <v>0</v>
      </c>
    </row>
    <row r="302" spans="1:6">
      <c r="A302" t="s">
        <v>3301</v>
      </c>
      <c r="B302">
        <v>175161</v>
      </c>
      <c r="C302">
        <v>0</v>
      </c>
      <c r="D302" t="s">
        <v>3302</v>
      </c>
      <c r="E302">
        <v>153500</v>
      </c>
      <c r="F302">
        <v>0</v>
      </c>
    </row>
    <row r="303" spans="1:6">
      <c r="A303" t="s">
        <v>3303</v>
      </c>
      <c r="B303">
        <v>175162</v>
      </c>
      <c r="C303">
        <v>0</v>
      </c>
      <c r="D303" t="s">
        <v>3304</v>
      </c>
      <c r="E303">
        <v>153600</v>
      </c>
      <c r="F303">
        <v>145282</v>
      </c>
    </row>
    <row r="304" spans="1:6">
      <c r="A304" t="s">
        <v>3305</v>
      </c>
      <c r="B304">
        <v>175163</v>
      </c>
      <c r="C304">
        <v>0</v>
      </c>
      <c r="D304" t="s">
        <v>3306</v>
      </c>
      <c r="E304">
        <v>153601</v>
      </c>
      <c r="F304">
        <v>15401</v>
      </c>
    </row>
    <row r="305" spans="1:6">
      <c r="A305" t="s">
        <v>3307</v>
      </c>
      <c r="B305">
        <v>175164</v>
      </c>
      <c r="C305">
        <v>0</v>
      </c>
      <c r="D305" t="s">
        <v>3308</v>
      </c>
      <c r="E305">
        <v>153602</v>
      </c>
      <c r="F305">
        <v>9156</v>
      </c>
    </row>
    <row r="306" spans="1:6">
      <c r="A306" t="s">
        <v>3309</v>
      </c>
      <c r="B306">
        <v>175165</v>
      </c>
      <c r="C306">
        <v>0</v>
      </c>
      <c r="D306" t="s">
        <v>3310</v>
      </c>
      <c r="E306">
        <v>153603</v>
      </c>
      <c r="F306">
        <v>238</v>
      </c>
    </row>
    <row r="307" spans="1:6">
      <c r="A307" t="s">
        <v>3311</v>
      </c>
      <c r="B307">
        <v>175166</v>
      </c>
      <c r="C307">
        <v>0</v>
      </c>
      <c r="D307" t="s">
        <v>3312</v>
      </c>
      <c r="E307">
        <v>153604</v>
      </c>
      <c r="F307">
        <v>6007</v>
      </c>
    </row>
    <row r="308" spans="1:6">
      <c r="A308" t="s">
        <v>3313</v>
      </c>
      <c r="B308">
        <v>175170</v>
      </c>
      <c r="C308">
        <v>152708</v>
      </c>
      <c r="D308" t="s">
        <v>3314</v>
      </c>
      <c r="E308">
        <v>153605</v>
      </c>
      <c r="F308">
        <v>0</v>
      </c>
    </row>
    <row r="309" spans="1:6">
      <c r="A309" t="s">
        <v>3315</v>
      </c>
      <c r="B309">
        <v>175171</v>
      </c>
      <c r="C309">
        <v>152708</v>
      </c>
      <c r="D309" t="s">
        <v>3316</v>
      </c>
      <c r="E309">
        <v>153611</v>
      </c>
      <c r="F309">
        <v>124645</v>
      </c>
    </row>
    <row r="310" spans="1:6">
      <c r="A310" t="s">
        <v>3317</v>
      </c>
      <c r="B310">
        <v>175172</v>
      </c>
      <c r="C310">
        <v>0</v>
      </c>
      <c r="D310" t="s">
        <v>3318</v>
      </c>
      <c r="E310">
        <v>153612</v>
      </c>
      <c r="F310">
        <v>23737</v>
      </c>
    </row>
    <row r="311" spans="1:6">
      <c r="A311" t="s">
        <v>3319</v>
      </c>
      <c r="B311">
        <v>175173</v>
      </c>
      <c r="C311">
        <v>0</v>
      </c>
      <c r="D311" t="s">
        <v>3320</v>
      </c>
      <c r="E311">
        <v>153613</v>
      </c>
      <c r="F311">
        <v>4816</v>
      </c>
    </row>
    <row r="312" spans="1:6">
      <c r="A312" t="s">
        <v>3321</v>
      </c>
      <c r="B312">
        <v>175174</v>
      </c>
      <c r="C312">
        <v>0</v>
      </c>
      <c r="D312" t="s">
        <v>3322</v>
      </c>
      <c r="E312">
        <v>153614</v>
      </c>
      <c r="F312">
        <v>388</v>
      </c>
    </row>
    <row r="313" spans="1:6">
      <c r="A313" t="s">
        <v>3323</v>
      </c>
      <c r="B313">
        <v>175300</v>
      </c>
      <c r="C313">
        <v>66229</v>
      </c>
      <c r="D313" t="s">
        <v>3324</v>
      </c>
      <c r="E313">
        <v>153615</v>
      </c>
      <c r="F313">
        <v>178</v>
      </c>
    </row>
    <row r="314" spans="1:6">
      <c r="A314" t="s">
        <v>3325</v>
      </c>
      <c r="B314">
        <v>175400</v>
      </c>
      <c r="C314">
        <v>3060</v>
      </c>
      <c r="D314" t="s">
        <v>3326</v>
      </c>
      <c r="E314">
        <v>153616</v>
      </c>
      <c r="F314">
        <v>74038</v>
      </c>
    </row>
    <row r="315" spans="1:6">
      <c r="A315" t="s">
        <v>3327</v>
      </c>
      <c r="B315">
        <v>175401</v>
      </c>
      <c r="C315">
        <v>0</v>
      </c>
      <c r="D315" t="s">
        <v>3328</v>
      </c>
      <c r="E315">
        <v>153617</v>
      </c>
      <c r="F315">
        <v>20030</v>
      </c>
    </row>
    <row r="316" spans="1:6">
      <c r="A316" t="s">
        <v>3329</v>
      </c>
      <c r="B316">
        <v>175402</v>
      </c>
      <c r="C316">
        <v>0</v>
      </c>
      <c r="D316" t="s">
        <v>3330</v>
      </c>
      <c r="E316">
        <v>153618</v>
      </c>
      <c r="F316">
        <v>853</v>
      </c>
    </row>
    <row r="317" spans="1:6">
      <c r="A317" t="s">
        <v>3331</v>
      </c>
      <c r="B317">
        <v>175403</v>
      </c>
      <c r="C317">
        <v>2436</v>
      </c>
      <c r="D317" t="s">
        <v>3332</v>
      </c>
      <c r="E317">
        <v>153619</v>
      </c>
      <c r="F317">
        <v>605</v>
      </c>
    </row>
    <row r="318" spans="1:6">
      <c r="A318" t="s">
        <v>3333</v>
      </c>
      <c r="B318">
        <v>175405</v>
      </c>
      <c r="C318">
        <v>780</v>
      </c>
      <c r="D318" t="s">
        <v>3334</v>
      </c>
      <c r="E318">
        <v>153621</v>
      </c>
      <c r="F318">
        <v>3533</v>
      </c>
    </row>
    <row r="319" spans="1:6">
      <c r="A319" t="s">
        <v>3335</v>
      </c>
      <c r="B319">
        <v>175406</v>
      </c>
      <c r="C319">
        <v>1657</v>
      </c>
      <c r="D319" t="s">
        <v>3336</v>
      </c>
      <c r="E319">
        <v>153622</v>
      </c>
      <c r="F319">
        <v>52</v>
      </c>
    </row>
    <row r="320" spans="1:6">
      <c r="A320" t="s">
        <v>3337</v>
      </c>
      <c r="B320">
        <v>175404</v>
      </c>
      <c r="C320">
        <v>624</v>
      </c>
      <c r="D320" t="s">
        <v>3338</v>
      </c>
      <c r="E320">
        <v>153623</v>
      </c>
      <c r="F320">
        <v>0</v>
      </c>
    </row>
    <row r="321" spans="1:6">
      <c r="A321" t="s">
        <v>3339</v>
      </c>
      <c r="B321">
        <v>175411</v>
      </c>
      <c r="C321">
        <v>0</v>
      </c>
      <c r="D321" t="s">
        <v>3340</v>
      </c>
      <c r="E321">
        <v>153624</v>
      </c>
      <c r="F321">
        <v>83</v>
      </c>
    </row>
    <row r="322" spans="1:6">
      <c r="A322" t="s">
        <v>3341</v>
      </c>
      <c r="B322">
        <v>175412</v>
      </c>
      <c r="C322">
        <v>0</v>
      </c>
      <c r="D322" t="s">
        <v>3342</v>
      </c>
      <c r="E322">
        <v>153625</v>
      </c>
      <c r="F322">
        <v>2</v>
      </c>
    </row>
    <row r="323" spans="1:6">
      <c r="A323" t="s">
        <v>3343</v>
      </c>
      <c r="B323">
        <v>175413</v>
      </c>
      <c r="C323">
        <v>0</v>
      </c>
      <c r="D323" t="s">
        <v>3344</v>
      </c>
      <c r="E323">
        <v>153626</v>
      </c>
      <c r="F323">
        <v>2436</v>
      </c>
    </row>
    <row r="324" spans="1:6">
      <c r="A324" t="s">
        <v>3345</v>
      </c>
      <c r="B324">
        <v>175414</v>
      </c>
      <c r="C324">
        <v>0</v>
      </c>
      <c r="D324" t="s">
        <v>3346</v>
      </c>
      <c r="E324">
        <v>153627</v>
      </c>
      <c r="F324">
        <v>0</v>
      </c>
    </row>
    <row r="325" spans="1:6">
      <c r="A325" t="s">
        <v>3347</v>
      </c>
      <c r="B325">
        <v>175415</v>
      </c>
      <c r="C325">
        <v>0</v>
      </c>
      <c r="D325" t="s">
        <v>3348</v>
      </c>
      <c r="E325">
        <v>153628</v>
      </c>
      <c r="F325">
        <v>960</v>
      </c>
    </row>
    <row r="326" spans="1:6">
      <c r="A326" t="s">
        <v>3349</v>
      </c>
      <c r="B326">
        <v>175416</v>
      </c>
      <c r="C326">
        <v>0</v>
      </c>
      <c r="D326" t="s">
        <v>3350</v>
      </c>
      <c r="E326">
        <v>153629</v>
      </c>
      <c r="F326">
        <v>0</v>
      </c>
    </row>
    <row r="327" spans="1:6">
      <c r="A327" t="s">
        <v>3351</v>
      </c>
      <c r="B327">
        <v>175417</v>
      </c>
      <c r="C327">
        <v>0</v>
      </c>
      <c r="D327" t="s">
        <v>3352</v>
      </c>
      <c r="E327">
        <v>153631</v>
      </c>
      <c r="F327">
        <v>1537</v>
      </c>
    </row>
    <row r="328" spans="1:6">
      <c r="A328" t="s">
        <v>3353</v>
      </c>
      <c r="B328">
        <v>175418</v>
      </c>
      <c r="C328">
        <v>0</v>
      </c>
      <c r="D328" t="s">
        <v>3354</v>
      </c>
      <c r="E328">
        <v>153632</v>
      </c>
      <c r="F328">
        <v>406</v>
      </c>
    </row>
    <row r="329" spans="1:6">
      <c r="A329" t="s">
        <v>3355</v>
      </c>
      <c r="B329">
        <v>175419</v>
      </c>
      <c r="C329">
        <v>0</v>
      </c>
      <c r="D329" t="s">
        <v>3356</v>
      </c>
      <c r="E329">
        <v>153633</v>
      </c>
      <c r="F329">
        <v>1130</v>
      </c>
    </row>
    <row r="330" spans="1:6">
      <c r="A330" t="s">
        <v>3357</v>
      </c>
      <c r="B330">
        <v>175420</v>
      </c>
      <c r="C330">
        <v>0</v>
      </c>
      <c r="D330" t="s">
        <v>3358</v>
      </c>
      <c r="E330">
        <v>153641</v>
      </c>
      <c r="F330">
        <v>0</v>
      </c>
    </row>
    <row r="331" spans="1:6">
      <c r="A331" t="s">
        <v>3359</v>
      </c>
      <c r="B331">
        <v>175500</v>
      </c>
      <c r="C331">
        <v>31263</v>
      </c>
      <c r="D331" t="s">
        <v>3360</v>
      </c>
      <c r="E331">
        <v>153642</v>
      </c>
      <c r="F331">
        <v>0</v>
      </c>
    </row>
    <row r="332" spans="1:6">
      <c r="A332" t="s">
        <v>3361</v>
      </c>
      <c r="B332">
        <v>175501</v>
      </c>
      <c r="C332">
        <v>31263</v>
      </c>
      <c r="D332" t="s">
        <v>3362</v>
      </c>
      <c r="E332">
        <v>153643</v>
      </c>
      <c r="F332">
        <v>0</v>
      </c>
    </row>
    <row r="333" spans="1:6">
      <c r="A333" t="s">
        <v>3363</v>
      </c>
      <c r="B333">
        <v>175502</v>
      </c>
      <c r="C333">
        <v>0</v>
      </c>
      <c r="D333" t="s">
        <v>3364</v>
      </c>
      <c r="E333">
        <v>153681</v>
      </c>
      <c r="F333">
        <v>166</v>
      </c>
    </row>
    <row r="334" spans="1:6">
      <c r="A334" t="s">
        <v>3365</v>
      </c>
      <c r="B334">
        <v>175600</v>
      </c>
      <c r="C334">
        <v>29096</v>
      </c>
      <c r="D334" t="s">
        <v>3366</v>
      </c>
      <c r="E334">
        <v>153682</v>
      </c>
      <c r="F334">
        <v>0</v>
      </c>
    </row>
    <row r="335" spans="1:6">
      <c r="A335" t="s">
        <v>3367</v>
      </c>
      <c r="B335">
        <v>175700</v>
      </c>
      <c r="C335">
        <v>3</v>
      </c>
      <c r="D335" t="s">
        <v>3368</v>
      </c>
      <c r="E335">
        <v>153683</v>
      </c>
      <c r="F335">
        <v>166</v>
      </c>
    </row>
    <row r="336" spans="1:6">
      <c r="A336" t="s">
        <v>3369</v>
      </c>
      <c r="B336">
        <v>175800</v>
      </c>
      <c r="C336">
        <v>220640</v>
      </c>
      <c r="D336" t="s">
        <v>3370</v>
      </c>
      <c r="E336">
        <v>153700</v>
      </c>
      <c r="F336">
        <v>0</v>
      </c>
    </row>
    <row r="337" spans="1:6">
      <c r="A337" t="s">
        <v>2513</v>
      </c>
      <c r="B337">
        <v>175801</v>
      </c>
      <c r="C337">
        <v>5787</v>
      </c>
      <c r="D337" t="s">
        <v>3371</v>
      </c>
      <c r="E337">
        <v>153701</v>
      </c>
      <c r="F337">
        <v>0</v>
      </c>
    </row>
    <row r="338" spans="1:6">
      <c r="A338" t="s">
        <v>2511</v>
      </c>
      <c r="B338">
        <v>175802</v>
      </c>
      <c r="C338">
        <v>28610</v>
      </c>
      <c r="D338" t="s">
        <v>3372</v>
      </c>
      <c r="E338">
        <v>153702</v>
      </c>
      <c r="F338">
        <v>0</v>
      </c>
    </row>
    <row r="339" spans="1:6">
      <c r="A339" t="s">
        <v>3373</v>
      </c>
      <c r="B339">
        <v>175803</v>
      </c>
      <c r="C339">
        <v>27510</v>
      </c>
      <c r="D339" t="s">
        <v>3374</v>
      </c>
      <c r="E339">
        <v>153703</v>
      </c>
      <c r="F339">
        <v>0</v>
      </c>
    </row>
    <row r="340" spans="1:6">
      <c r="A340" t="s">
        <v>3375</v>
      </c>
      <c r="B340">
        <v>175804</v>
      </c>
      <c r="C340">
        <v>0</v>
      </c>
      <c r="D340" t="s">
        <v>3376</v>
      </c>
      <c r="E340">
        <v>153704</v>
      </c>
      <c r="F340">
        <v>0</v>
      </c>
    </row>
    <row r="341" spans="1:6">
      <c r="A341" t="s">
        <v>3377</v>
      </c>
      <c r="B341">
        <v>175805</v>
      </c>
      <c r="C341">
        <v>1100</v>
      </c>
      <c r="D341" t="s">
        <v>3378</v>
      </c>
      <c r="E341">
        <v>153705</v>
      </c>
      <c r="F341">
        <v>0</v>
      </c>
    </row>
    <row r="342" spans="1:6">
      <c r="A342" t="s">
        <v>3379</v>
      </c>
      <c r="B342">
        <v>175806</v>
      </c>
      <c r="C342">
        <v>0</v>
      </c>
      <c r="D342" t="s">
        <v>3380</v>
      </c>
      <c r="E342">
        <v>153706</v>
      </c>
      <c r="F342">
        <v>0</v>
      </c>
    </row>
    <row r="343" spans="1:6">
      <c r="A343" t="s">
        <v>3381</v>
      </c>
      <c r="B343">
        <v>175807</v>
      </c>
      <c r="C343">
        <v>0</v>
      </c>
      <c r="D343" t="s">
        <v>3382</v>
      </c>
      <c r="E343">
        <v>153707</v>
      </c>
      <c r="F343">
        <v>0</v>
      </c>
    </row>
    <row r="344" spans="1:6">
      <c r="A344" t="s">
        <v>3383</v>
      </c>
      <c r="B344">
        <v>175809</v>
      </c>
      <c r="C344">
        <v>0</v>
      </c>
      <c r="D344" t="s">
        <v>3384</v>
      </c>
      <c r="E344">
        <v>153708</v>
      </c>
      <c r="F344">
        <v>0</v>
      </c>
    </row>
    <row r="345" spans="1:6">
      <c r="A345" t="s">
        <v>2509</v>
      </c>
      <c r="B345">
        <v>175810</v>
      </c>
      <c r="C345">
        <v>137686</v>
      </c>
      <c r="D345" t="s">
        <v>3385</v>
      </c>
      <c r="E345">
        <v>153709</v>
      </c>
      <c r="F345">
        <v>0</v>
      </c>
    </row>
    <row r="346" spans="1:6">
      <c r="A346" t="s">
        <v>3386</v>
      </c>
      <c r="B346">
        <v>175811</v>
      </c>
      <c r="C346">
        <v>0</v>
      </c>
      <c r="D346" t="s">
        <v>3387</v>
      </c>
      <c r="E346">
        <v>153711</v>
      </c>
      <c r="F346">
        <v>0</v>
      </c>
    </row>
    <row r="347" spans="1:6">
      <c r="A347" t="s">
        <v>3388</v>
      </c>
      <c r="B347">
        <v>175812</v>
      </c>
      <c r="C347">
        <v>0</v>
      </c>
      <c r="D347" t="s">
        <v>3389</v>
      </c>
      <c r="E347">
        <v>153800</v>
      </c>
      <c r="F347">
        <v>0</v>
      </c>
    </row>
    <row r="348" spans="1:6">
      <c r="A348" t="s">
        <v>3390</v>
      </c>
      <c r="B348">
        <v>175813</v>
      </c>
      <c r="C348">
        <v>27185</v>
      </c>
      <c r="D348" t="s">
        <v>3391</v>
      </c>
      <c r="E348">
        <v>153900</v>
      </c>
      <c r="F348">
        <v>3848</v>
      </c>
    </row>
    <row r="349" spans="1:6">
      <c r="A349" t="s">
        <v>3392</v>
      </c>
      <c r="B349">
        <v>175814</v>
      </c>
      <c r="C349">
        <v>1742</v>
      </c>
      <c r="D349" t="s">
        <v>3393</v>
      </c>
      <c r="E349">
        <v>153901</v>
      </c>
      <c r="F349">
        <v>0</v>
      </c>
    </row>
    <row r="350" spans="1:6">
      <c r="A350" t="s">
        <v>3394</v>
      </c>
      <c r="B350">
        <v>175815</v>
      </c>
      <c r="C350">
        <v>0</v>
      </c>
      <c r="D350" t="s">
        <v>3395</v>
      </c>
      <c r="E350">
        <v>153902</v>
      </c>
      <c r="F350">
        <v>33</v>
      </c>
    </row>
    <row r="351" spans="1:6">
      <c r="A351" t="s">
        <v>3396</v>
      </c>
      <c r="B351">
        <v>175816</v>
      </c>
      <c r="C351">
        <v>0</v>
      </c>
      <c r="D351" t="s">
        <v>3397</v>
      </c>
      <c r="E351">
        <v>153903</v>
      </c>
      <c r="F351">
        <v>3815</v>
      </c>
    </row>
    <row r="352" spans="1:6">
      <c r="A352" t="s">
        <v>3398</v>
      </c>
      <c r="B352">
        <v>175817</v>
      </c>
      <c r="C352">
        <v>0</v>
      </c>
      <c r="D352" t="s">
        <v>3399</v>
      </c>
      <c r="E352">
        <v>153904</v>
      </c>
      <c r="F352">
        <v>760</v>
      </c>
    </row>
    <row r="353" spans="1:6">
      <c r="A353" t="s">
        <v>3400</v>
      </c>
      <c r="B353">
        <v>175818</v>
      </c>
      <c r="C353">
        <v>24043</v>
      </c>
      <c r="D353" t="s">
        <v>3401</v>
      </c>
      <c r="E353">
        <v>153905</v>
      </c>
      <c r="F353">
        <v>3055</v>
      </c>
    </row>
    <row r="354" spans="1:6">
      <c r="A354" t="s">
        <v>3402</v>
      </c>
      <c r="B354">
        <v>175819</v>
      </c>
      <c r="C354">
        <v>22862</v>
      </c>
      <c r="D354" t="s">
        <v>3403</v>
      </c>
      <c r="E354">
        <v>153906</v>
      </c>
      <c r="F354">
        <v>0</v>
      </c>
    </row>
    <row r="355" spans="1:6">
      <c r="A355" t="s">
        <v>3404</v>
      </c>
      <c r="B355">
        <v>175820</v>
      </c>
      <c r="C355">
        <v>0</v>
      </c>
      <c r="D355" t="s">
        <v>3405</v>
      </c>
      <c r="E355">
        <v>153911</v>
      </c>
      <c r="F355">
        <v>0</v>
      </c>
    </row>
    <row r="356" spans="1:6">
      <c r="A356" t="s">
        <v>3406</v>
      </c>
      <c r="B356">
        <v>175821</v>
      </c>
      <c r="C356">
        <v>1574</v>
      </c>
      <c r="D356" t="s">
        <v>3407</v>
      </c>
      <c r="E356">
        <v>154000</v>
      </c>
      <c r="F356">
        <v>0</v>
      </c>
    </row>
    <row r="357" spans="1:6">
      <c r="A357" t="s">
        <v>3408</v>
      </c>
      <c r="B357">
        <v>175824</v>
      </c>
      <c r="C357">
        <v>60280</v>
      </c>
      <c r="D357" t="s">
        <v>3409</v>
      </c>
      <c r="E357">
        <v>154100</v>
      </c>
      <c r="F357">
        <v>839</v>
      </c>
    </row>
    <row r="358" spans="1:6">
      <c r="A358" t="s">
        <v>2515</v>
      </c>
      <c r="B358">
        <v>175825</v>
      </c>
      <c r="C358">
        <v>7095</v>
      </c>
      <c r="D358" t="s">
        <v>3410</v>
      </c>
      <c r="E358">
        <v>154101</v>
      </c>
      <c r="F358">
        <v>0</v>
      </c>
    </row>
    <row r="359" spans="1:6">
      <c r="A359" t="s">
        <v>2523</v>
      </c>
      <c r="B359">
        <v>175826</v>
      </c>
      <c r="C359">
        <v>4546</v>
      </c>
      <c r="D359" t="s">
        <v>3411</v>
      </c>
      <c r="E359">
        <v>154102</v>
      </c>
      <c r="F359">
        <v>0</v>
      </c>
    </row>
    <row r="360" spans="1:6">
      <c r="A360" t="s">
        <v>3412</v>
      </c>
      <c r="B360">
        <v>175827</v>
      </c>
      <c r="C360">
        <v>0</v>
      </c>
      <c r="D360" t="s">
        <v>3413</v>
      </c>
      <c r="E360">
        <v>154103</v>
      </c>
      <c r="F360">
        <v>0</v>
      </c>
    </row>
    <row r="361" spans="1:6">
      <c r="A361" t="s">
        <v>2517</v>
      </c>
      <c r="B361">
        <v>175830</v>
      </c>
      <c r="C361">
        <v>4642</v>
      </c>
      <c r="D361" t="s">
        <v>3414</v>
      </c>
      <c r="E361">
        <v>154104</v>
      </c>
      <c r="F361">
        <v>0</v>
      </c>
    </row>
    <row r="362" spans="1:6">
      <c r="A362" t="s">
        <v>3415</v>
      </c>
      <c r="B362">
        <v>175831</v>
      </c>
      <c r="C362">
        <v>1388</v>
      </c>
      <c r="D362" t="s">
        <v>3416</v>
      </c>
      <c r="E362">
        <v>154105</v>
      </c>
      <c r="F362">
        <v>0</v>
      </c>
    </row>
    <row r="363" spans="1:6">
      <c r="A363" t="s">
        <v>3417</v>
      </c>
      <c r="B363">
        <v>175832</v>
      </c>
      <c r="C363">
        <v>0</v>
      </c>
      <c r="D363" t="s">
        <v>3418</v>
      </c>
      <c r="E363">
        <v>154111</v>
      </c>
      <c r="F363">
        <v>839</v>
      </c>
    </row>
    <row r="364" spans="1:6">
      <c r="A364" t="s">
        <v>3419</v>
      </c>
      <c r="B364">
        <v>175833</v>
      </c>
      <c r="C364">
        <v>0</v>
      </c>
      <c r="D364" t="s">
        <v>3420</v>
      </c>
      <c r="E364">
        <v>154112</v>
      </c>
      <c r="F364">
        <v>839</v>
      </c>
    </row>
    <row r="365" spans="1:6">
      <c r="A365" t="s">
        <v>3421</v>
      </c>
      <c r="B365">
        <v>175834</v>
      </c>
      <c r="C365">
        <v>0</v>
      </c>
      <c r="D365" t="s">
        <v>3422</v>
      </c>
      <c r="E365">
        <v>154113</v>
      </c>
      <c r="F365">
        <v>0</v>
      </c>
    </row>
    <row r="366" spans="1:6">
      <c r="A366" t="s">
        <v>3423</v>
      </c>
      <c r="B366">
        <v>175839</v>
      </c>
      <c r="C366">
        <v>3254</v>
      </c>
      <c r="D366" t="s">
        <v>3424</v>
      </c>
      <c r="E366">
        <v>154189</v>
      </c>
      <c r="F366">
        <v>0</v>
      </c>
    </row>
    <row r="367" spans="1:6">
      <c r="A367" t="s">
        <v>2521</v>
      </c>
      <c r="B367">
        <v>175840</v>
      </c>
      <c r="C367">
        <v>7268</v>
      </c>
      <c r="D367" t="s">
        <v>3425</v>
      </c>
      <c r="E367">
        <v>154200</v>
      </c>
      <c r="F367">
        <v>0</v>
      </c>
    </row>
    <row r="368" spans="1:6">
      <c r="A368" t="s">
        <v>3426</v>
      </c>
      <c r="B368">
        <v>175841</v>
      </c>
      <c r="C368">
        <v>3819</v>
      </c>
      <c r="D368" t="s">
        <v>3427</v>
      </c>
      <c r="E368">
        <v>154201</v>
      </c>
      <c r="F368">
        <v>0</v>
      </c>
    </row>
    <row r="369" spans="1:6">
      <c r="A369" t="s">
        <v>3428</v>
      </c>
      <c r="B369">
        <v>175842</v>
      </c>
      <c r="C369">
        <v>626</v>
      </c>
      <c r="D369" t="s">
        <v>3429</v>
      </c>
      <c r="E369">
        <v>154202</v>
      </c>
      <c r="F369">
        <v>0</v>
      </c>
    </row>
    <row r="370" spans="1:6">
      <c r="A370" t="s">
        <v>3430</v>
      </c>
      <c r="B370">
        <v>175849</v>
      </c>
      <c r="C370">
        <v>2823</v>
      </c>
      <c r="D370" t="s">
        <v>3431</v>
      </c>
      <c r="E370">
        <v>154203</v>
      </c>
      <c r="F370">
        <v>0</v>
      </c>
    </row>
    <row r="371" spans="1:6">
      <c r="A371" t="s">
        <v>3432</v>
      </c>
      <c r="B371">
        <v>175851</v>
      </c>
      <c r="C371">
        <v>2811</v>
      </c>
      <c r="D371" t="s">
        <v>3433</v>
      </c>
      <c r="E371">
        <v>154204</v>
      </c>
      <c r="F371">
        <v>0</v>
      </c>
    </row>
    <row r="372" spans="1:6">
      <c r="A372" t="s">
        <v>3434</v>
      </c>
      <c r="B372">
        <v>175852</v>
      </c>
      <c r="C372">
        <v>409</v>
      </c>
      <c r="D372" t="s">
        <v>3435</v>
      </c>
      <c r="E372">
        <v>154205</v>
      </c>
      <c r="F372">
        <v>0</v>
      </c>
    </row>
    <row r="373" spans="1:6">
      <c r="A373" t="s">
        <v>3170</v>
      </c>
      <c r="B373">
        <v>175853</v>
      </c>
      <c r="C373">
        <v>0</v>
      </c>
      <c r="D373" t="s">
        <v>3436</v>
      </c>
      <c r="E373">
        <v>154206</v>
      </c>
      <c r="F373">
        <v>0</v>
      </c>
    </row>
    <row r="374" spans="1:6">
      <c r="A374" t="s">
        <v>3437</v>
      </c>
      <c r="B374">
        <v>175854</v>
      </c>
      <c r="C374">
        <v>0</v>
      </c>
      <c r="D374" t="s">
        <v>3438</v>
      </c>
      <c r="E374">
        <v>154207</v>
      </c>
      <c r="F374">
        <v>0</v>
      </c>
    </row>
    <row r="375" spans="1:6">
      <c r="A375" t="s">
        <v>3439</v>
      </c>
      <c r="B375">
        <v>175855</v>
      </c>
      <c r="C375">
        <v>0</v>
      </c>
      <c r="D375" t="s">
        <v>3440</v>
      </c>
      <c r="E375">
        <v>154208</v>
      </c>
      <c r="F375">
        <v>0</v>
      </c>
    </row>
    <row r="376" spans="1:6">
      <c r="A376" t="s">
        <v>3441</v>
      </c>
      <c r="B376">
        <v>175856</v>
      </c>
      <c r="C376">
        <v>0</v>
      </c>
      <c r="D376" t="s">
        <v>3442</v>
      </c>
      <c r="E376">
        <v>154209</v>
      </c>
      <c r="F376">
        <v>0</v>
      </c>
    </row>
    <row r="377" spans="1:6">
      <c r="A377" t="s">
        <v>3443</v>
      </c>
      <c r="B377">
        <v>175857</v>
      </c>
      <c r="C377">
        <v>3172</v>
      </c>
      <c r="D377" t="s">
        <v>3444</v>
      </c>
      <c r="E377">
        <v>154210</v>
      </c>
      <c r="F377">
        <v>0</v>
      </c>
    </row>
    <row r="378" spans="1:6">
      <c r="A378" t="s">
        <v>2525</v>
      </c>
      <c r="B378">
        <v>175858</v>
      </c>
      <c r="C378">
        <v>7567</v>
      </c>
      <c r="D378" t="s">
        <v>3445</v>
      </c>
      <c r="E378">
        <v>154211</v>
      </c>
      <c r="F378">
        <v>0</v>
      </c>
    </row>
    <row r="379" spans="1:6">
      <c r="A379" t="s">
        <v>3446</v>
      </c>
      <c r="B379">
        <v>175859</v>
      </c>
      <c r="C379">
        <v>1780</v>
      </c>
      <c r="D379" t="s">
        <v>3447</v>
      </c>
      <c r="E379">
        <v>154221</v>
      </c>
      <c r="F379">
        <v>0</v>
      </c>
    </row>
    <row r="380" spans="1:6">
      <c r="A380" t="s">
        <v>2529</v>
      </c>
      <c r="B380">
        <v>175860</v>
      </c>
      <c r="C380">
        <v>0</v>
      </c>
      <c r="D380" t="s">
        <v>3448</v>
      </c>
      <c r="E380">
        <v>154300</v>
      </c>
      <c r="F380">
        <v>0</v>
      </c>
    </row>
    <row r="381" spans="1:6">
      <c r="A381" t="s">
        <v>2527</v>
      </c>
      <c r="B381">
        <v>175861</v>
      </c>
      <c r="C381">
        <v>1006</v>
      </c>
      <c r="D381" t="s">
        <v>3449</v>
      </c>
      <c r="E381">
        <v>154400</v>
      </c>
      <c r="F381">
        <v>0</v>
      </c>
    </row>
    <row r="382" spans="1:6">
      <c r="A382" t="s">
        <v>2533</v>
      </c>
      <c r="B382">
        <v>175862</v>
      </c>
      <c r="C382">
        <v>0</v>
      </c>
      <c r="D382" t="s">
        <v>3450</v>
      </c>
      <c r="E382">
        <v>154500</v>
      </c>
      <c r="F382">
        <v>0</v>
      </c>
    </row>
    <row r="383" spans="1:6">
      <c r="A383" t="s">
        <v>2534</v>
      </c>
      <c r="B383">
        <v>175863</v>
      </c>
      <c r="C383">
        <v>3998</v>
      </c>
      <c r="D383" t="s">
        <v>3451</v>
      </c>
      <c r="E383">
        <v>154600</v>
      </c>
      <c r="F383">
        <v>0</v>
      </c>
    </row>
    <row r="384" spans="1:6">
      <c r="A384" t="s">
        <v>3452</v>
      </c>
      <c r="B384">
        <v>175864</v>
      </c>
      <c r="C384">
        <v>0</v>
      </c>
      <c r="D384" t="s">
        <v>3148</v>
      </c>
      <c r="E384">
        <v>154601</v>
      </c>
      <c r="F384">
        <v>0</v>
      </c>
    </row>
    <row r="385" spans="1:6">
      <c r="A385" t="s">
        <v>3453</v>
      </c>
      <c r="B385">
        <v>175865</v>
      </c>
      <c r="C385">
        <v>0</v>
      </c>
      <c r="D385" t="s">
        <v>3150</v>
      </c>
      <c r="E385">
        <v>154602</v>
      </c>
      <c r="F385">
        <v>0</v>
      </c>
    </row>
    <row r="386" spans="1:6">
      <c r="A386" t="s">
        <v>2550</v>
      </c>
      <c r="B386">
        <v>175871</v>
      </c>
      <c r="C386">
        <v>4266</v>
      </c>
      <c r="D386" t="s">
        <v>3152</v>
      </c>
      <c r="E386">
        <v>154603</v>
      </c>
      <c r="F386">
        <v>0</v>
      </c>
    </row>
    <row r="387" spans="1:6">
      <c r="A387" t="s">
        <v>3454</v>
      </c>
      <c r="B387">
        <v>175900</v>
      </c>
      <c r="C387">
        <v>143832</v>
      </c>
      <c r="D387" t="s">
        <v>3156</v>
      </c>
      <c r="E387">
        <v>154611</v>
      </c>
      <c r="F387">
        <v>0</v>
      </c>
    </row>
    <row r="388" spans="1:6">
      <c r="A388" t="s">
        <v>3455</v>
      </c>
      <c r="B388">
        <v>177000</v>
      </c>
      <c r="C388">
        <v>5869</v>
      </c>
      <c r="D388" t="s">
        <v>3456</v>
      </c>
      <c r="E388">
        <v>154612</v>
      </c>
      <c r="F388">
        <v>0</v>
      </c>
    </row>
    <row r="389" spans="1:6">
      <c r="A389" t="s">
        <v>3457</v>
      </c>
      <c r="B389">
        <v>177100</v>
      </c>
      <c r="C389">
        <v>5869</v>
      </c>
      <c r="D389" t="s">
        <v>3458</v>
      </c>
      <c r="E389">
        <v>154613</v>
      </c>
      <c r="F389">
        <v>0</v>
      </c>
    </row>
    <row r="390" spans="1:6">
      <c r="A390" t="s">
        <v>3459</v>
      </c>
      <c r="B390">
        <v>178000</v>
      </c>
      <c r="C390">
        <v>660403</v>
      </c>
      <c r="D390" t="s">
        <v>3460</v>
      </c>
      <c r="E390">
        <v>154651</v>
      </c>
      <c r="F390">
        <v>0</v>
      </c>
    </row>
    <row r="391" spans="1:6">
      <c r="A391" t="s">
        <v>3461</v>
      </c>
      <c r="B391">
        <v>178100</v>
      </c>
      <c r="C391">
        <v>534364</v>
      </c>
      <c r="D391" t="s">
        <v>3462</v>
      </c>
      <c r="E391">
        <v>154652</v>
      </c>
      <c r="F391">
        <v>0</v>
      </c>
    </row>
    <row r="392" spans="1:6">
      <c r="A392" t="s">
        <v>3463</v>
      </c>
      <c r="B392">
        <v>178200</v>
      </c>
      <c r="C392">
        <v>126024</v>
      </c>
      <c r="D392" t="s">
        <v>3464</v>
      </c>
      <c r="E392">
        <v>154653</v>
      </c>
      <c r="F392">
        <v>0</v>
      </c>
    </row>
    <row r="393" spans="1:6">
      <c r="A393" t="s">
        <v>3465</v>
      </c>
      <c r="B393">
        <v>178300</v>
      </c>
      <c r="C393">
        <v>16</v>
      </c>
      <c r="D393" t="s">
        <v>3466</v>
      </c>
      <c r="E393">
        <v>157000</v>
      </c>
      <c r="F393">
        <v>178386</v>
      </c>
    </row>
    <row r="394" spans="1:6">
      <c r="A394" t="s">
        <v>3467</v>
      </c>
      <c r="B394">
        <v>179000</v>
      </c>
      <c r="C394">
        <v>0</v>
      </c>
      <c r="D394" t="s">
        <v>3468</v>
      </c>
      <c r="E394">
        <v>157100</v>
      </c>
      <c r="F394">
        <v>178386</v>
      </c>
    </row>
    <row r="395" spans="1:6">
      <c r="A395" t="s">
        <v>3469</v>
      </c>
      <c r="B395">
        <v>179100</v>
      </c>
      <c r="C395">
        <v>0</v>
      </c>
      <c r="D395" t="s">
        <v>3470</v>
      </c>
      <c r="E395">
        <v>158000</v>
      </c>
      <c r="F395">
        <v>534379</v>
      </c>
    </row>
    <row r="396" spans="1:6">
      <c r="A396" t="s">
        <v>3471</v>
      </c>
      <c r="B396">
        <v>179101</v>
      </c>
      <c r="C396">
        <v>0</v>
      </c>
      <c r="D396" t="s">
        <v>3472</v>
      </c>
      <c r="E396">
        <v>158100</v>
      </c>
      <c r="F396">
        <v>534364</v>
      </c>
    </row>
    <row r="397" spans="1:6">
      <c r="A397" t="s">
        <v>3473</v>
      </c>
      <c r="B397">
        <v>179102</v>
      </c>
      <c r="C397">
        <v>0</v>
      </c>
      <c r="D397" t="s">
        <v>3474</v>
      </c>
      <c r="E397">
        <v>158200</v>
      </c>
      <c r="F397">
        <v>0</v>
      </c>
    </row>
    <row r="398" spans="1:6">
      <c r="A398" t="s">
        <v>3475</v>
      </c>
      <c r="B398">
        <v>179103</v>
      </c>
      <c r="C398">
        <v>0</v>
      </c>
      <c r="D398" t="s">
        <v>3476</v>
      </c>
      <c r="E398">
        <v>158300</v>
      </c>
      <c r="F398">
        <v>16</v>
      </c>
    </row>
    <row r="399" spans="1:6">
      <c r="A399" t="s">
        <v>3477</v>
      </c>
      <c r="B399">
        <v>179104</v>
      </c>
      <c r="C399">
        <v>0</v>
      </c>
      <c r="D399" t="s">
        <v>3478</v>
      </c>
      <c r="E399">
        <v>159000</v>
      </c>
      <c r="F399">
        <v>0</v>
      </c>
    </row>
    <row r="400" spans="1:6">
      <c r="A400" t="s">
        <v>3479</v>
      </c>
      <c r="B400">
        <v>179105</v>
      </c>
      <c r="C400">
        <v>0</v>
      </c>
      <c r="D400" t="s">
        <v>3480</v>
      </c>
      <c r="E400">
        <v>159100</v>
      </c>
      <c r="F400">
        <v>0</v>
      </c>
    </row>
    <row r="401" spans="1:6">
      <c r="A401" t="s">
        <v>3481</v>
      </c>
      <c r="B401">
        <v>179106</v>
      </c>
      <c r="C401">
        <v>0</v>
      </c>
      <c r="D401" t="s">
        <v>3482</v>
      </c>
      <c r="E401">
        <v>159101</v>
      </c>
      <c r="F401">
        <v>0</v>
      </c>
    </row>
    <row r="402" spans="1:6">
      <c r="A402" t="s">
        <v>3483</v>
      </c>
      <c r="B402">
        <v>179111</v>
      </c>
      <c r="C402">
        <v>0</v>
      </c>
      <c r="D402" t="s">
        <v>3484</v>
      </c>
      <c r="E402">
        <v>159102</v>
      </c>
      <c r="F402">
        <v>0</v>
      </c>
    </row>
    <row r="403" spans="1:6">
      <c r="A403" t="s">
        <v>3485</v>
      </c>
      <c r="B403">
        <v>179161</v>
      </c>
      <c r="C403">
        <v>0</v>
      </c>
      <c r="D403" t="s">
        <v>3486</v>
      </c>
      <c r="E403">
        <v>159103</v>
      </c>
      <c r="F403">
        <v>0</v>
      </c>
    </row>
    <row r="404" spans="1:6">
      <c r="A404" t="s">
        <v>3487</v>
      </c>
      <c r="B404">
        <v>179200</v>
      </c>
      <c r="C404">
        <v>0</v>
      </c>
      <c r="D404" t="s">
        <v>3488</v>
      </c>
      <c r="E404">
        <v>159104</v>
      </c>
      <c r="F404">
        <v>0</v>
      </c>
    </row>
    <row r="405" spans="1:6">
      <c r="A405" t="s">
        <v>3489</v>
      </c>
      <c r="B405">
        <v>179201</v>
      </c>
      <c r="C405">
        <v>0</v>
      </c>
      <c r="D405" t="s">
        <v>3490</v>
      </c>
      <c r="E405">
        <v>159105</v>
      </c>
      <c r="F405">
        <v>0</v>
      </c>
    </row>
    <row r="406" spans="1:6">
      <c r="A406" t="s">
        <v>3491</v>
      </c>
      <c r="B406">
        <v>179202</v>
      </c>
      <c r="C406">
        <v>0</v>
      </c>
      <c r="D406" t="s">
        <v>3492</v>
      </c>
      <c r="E406">
        <v>159106</v>
      </c>
      <c r="F406">
        <v>0</v>
      </c>
    </row>
    <row r="407" spans="1:6">
      <c r="A407" t="s">
        <v>3493</v>
      </c>
      <c r="B407">
        <v>179203</v>
      </c>
      <c r="C407">
        <v>0</v>
      </c>
      <c r="D407" t="s">
        <v>3494</v>
      </c>
      <c r="E407">
        <v>159111</v>
      </c>
      <c r="F407">
        <v>0</v>
      </c>
    </row>
    <row r="408" spans="1:6">
      <c r="A408" t="s">
        <v>3495</v>
      </c>
      <c r="B408">
        <v>179204</v>
      </c>
      <c r="C408">
        <v>0</v>
      </c>
      <c r="D408" t="s">
        <v>3496</v>
      </c>
      <c r="E408">
        <v>159112</v>
      </c>
      <c r="F408">
        <v>0</v>
      </c>
    </row>
    <row r="409" spans="1:6">
      <c r="A409" t="s">
        <v>3497</v>
      </c>
      <c r="B409">
        <v>179205</v>
      </c>
      <c r="C409">
        <v>0</v>
      </c>
      <c r="D409" t="s">
        <v>3498</v>
      </c>
      <c r="E409">
        <v>159113</v>
      </c>
      <c r="F409">
        <v>0</v>
      </c>
    </row>
    <row r="410" spans="1:6">
      <c r="A410" t="s">
        <v>3499</v>
      </c>
      <c r="B410">
        <v>179206</v>
      </c>
      <c r="C410">
        <v>0</v>
      </c>
      <c r="D410" t="s">
        <v>3500</v>
      </c>
      <c r="E410">
        <v>159116</v>
      </c>
      <c r="F410">
        <v>0</v>
      </c>
    </row>
    <row r="411" spans="1:6">
      <c r="A411" t="s">
        <v>3501</v>
      </c>
      <c r="B411">
        <v>179207</v>
      </c>
      <c r="C411">
        <v>0</v>
      </c>
      <c r="D411" t="s">
        <v>3502</v>
      </c>
      <c r="E411">
        <v>159117</v>
      </c>
      <c r="F411">
        <v>0</v>
      </c>
    </row>
    <row r="412" spans="1:6">
      <c r="A412" t="s">
        <v>3503</v>
      </c>
      <c r="B412">
        <v>179208</v>
      </c>
      <c r="C412">
        <v>0</v>
      </c>
      <c r="D412" t="s">
        <v>3504</v>
      </c>
      <c r="E412">
        <v>159118</v>
      </c>
      <c r="F412">
        <v>0</v>
      </c>
    </row>
    <row r="413" spans="1:6">
      <c r="A413" t="s">
        <v>3505</v>
      </c>
      <c r="B413">
        <v>179209</v>
      </c>
      <c r="C413">
        <v>0</v>
      </c>
      <c r="D413" t="s">
        <v>3506</v>
      </c>
      <c r="E413">
        <v>159119</v>
      </c>
      <c r="F413">
        <v>0</v>
      </c>
    </row>
    <row r="414" spans="1:6">
      <c r="A414" t="s">
        <v>3507</v>
      </c>
      <c r="B414">
        <v>179210</v>
      </c>
      <c r="C414">
        <v>0</v>
      </c>
      <c r="D414" t="s">
        <v>3508</v>
      </c>
      <c r="E414">
        <v>159120</v>
      </c>
      <c r="F414">
        <v>0</v>
      </c>
    </row>
    <row r="415" spans="1:6">
      <c r="A415" t="s">
        <v>3509</v>
      </c>
      <c r="B415">
        <v>179211</v>
      </c>
      <c r="C415">
        <v>0</v>
      </c>
      <c r="D415" t="s">
        <v>3510</v>
      </c>
      <c r="E415">
        <v>159121</v>
      </c>
      <c r="F415">
        <v>0</v>
      </c>
    </row>
    <row r="416" spans="1:6">
      <c r="A416" t="s">
        <v>3511</v>
      </c>
      <c r="B416">
        <v>179212</v>
      </c>
      <c r="C416">
        <v>0</v>
      </c>
      <c r="D416" t="s">
        <v>3512</v>
      </c>
      <c r="E416">
        <v>159122</v>
      </c>
      <c r="F416">
        <v>0</v>
      </c>
    </row>
    <row r="417" spans="1:6">
      <c r="A417" t="s">
        <v>3513</v>
      </c>
      <c r="B417">
        <v>179213</v>
      </c>
      <c r="C417">
        <v>0</v>
      </c>
      <c r="D417" t="s">
        <v>3514</v>
      </c>
      <c r="E417">
        <v>159151</v>
      </c>
      <c r="F417">
        <v>0</v>
      </c>
    </row>
    <row r="418" spans="1:6">
      <c r="A418" t="s">
        <v>3515</v>
      </c>
      <c r="B418">
        <v>179214</v>
      </c>
      <c r="C418">
        <v>0</v>
      </c>
      <c r="D418" t="s">
        <v>3516</v>
      </c>
      <c r="E418">
        <v>159200</v>
      </c>
      <c r="F418">
        <v>0</v>
      </c>
    </row>
    <row r="419" spans="1:6">
      <c r="A419" t="s">
        <v>3517</v>
      </c>
      <c r="B419">
        <v>179215</v>
      </c>
      <c r="C419">
        <v>0</v>
      </c>
      <c r="D419" t="s">
        <v>3518</v>
      </c>
      <c r="E419">
        <v>159201</v>
      </c>
      <c r="F419">
        <v>0</v>
      </c>
    </row>
    <row r="420" spans="1:6">
      <c r="A420" t="s">
        <v>3519</v>
      </c>
      <c r="B420">
        <v>179216</v>
      </c>
      <c r="C420">
        <v>0</v>
      </c>
      <c r="D420" t="s">
        <v>3520</v>
      </c>
      <c r="E420">
        <v>159202</v>
      </c>
      <c r="F420">
        <v>0</v>
      </c>
    </row>
    <row r="421" spans="1:6">
      <c r="A421" t="s">
        <v>3521</v>
      </c>
      <c r="B421">
        <v>179220</v>
      </c>
      <c r="C421">
        <v>0</v>
      </c>
      <c r="D421" t="s">
        <v>3522</v>
      </c>
      <c r="E421">
        <v>159211</v>
      </c>
      <c r="F421">
        <v>0</v>
      </c>
    </row>
    <row r="422" spans="1:6">
      <c r="A422" t="s">
        <v>3523</v>
      </c>
      <c r="B422">
        <v>179221</v>
      </c>
      <c r="C422">
        <v>0</v>
      </c>
      <c r="D422" t="s">
        <v>3524</v>
      </c>
      <c r="E422">
        <v>159300</v>
      </c>
      <c r="F422">
        <v>0</v>
      </c>
    </row>
    <row r="423" spans="1:6">
      <c r="A423" t="s">
        <v>3525</v>
      </c>
      <c r="B423">
        <v>179222</v>
      </c>
      <c r="C423">
        <v>0</v>
      </c>
      <c r="D423" t="s">
        <v>3526</v>
      </c>
      <c r="E423">
        <v>159301</v>
      </c>
      <c r="F423">
        <v>0</v>
      </c>
    </row>
    <row r="424" spans="1:6">
      <c r="A424" t="s">
        <v>3527</v>
      </c>
      <c r="B424">
        <v>179223</v>
      </c>
      <c r="C424">
        <v>0</v>
      </c>
      <c r="D424" t="s">
        <v>3528</v>
      </c>
      <c r="E424">
        <v>159302</v>
      </c>
      <c r="F424">
        <v>0</v>
      </c>
    </row>
    <row r="425" spans="1:6">
      <c r="A425" t="s">
        <v>3529</v>
      </c>
      <c r="B425">
        <v>179224</v>
      </c>
      <c r="C425">
        <v>0</v>
      </c>
      <c r="D425" t="s">
        <v>3530</v>
      </c>
      <c r="E425">
        <v>159303</v>
      </c>
      <c r="F425">
        <v>0</v>
      </c>
    </row>
    <row r="426" spans="1:6">
      <c r="A426" t="s">
        <v>3531</v>
      </c>
      <c r="B426">
        <v>179225</v>
      </c>
      <c r="C426">
        <v>0</v>
      </c>
      <c r="D426" t="s">
        <v>3532</v>
      </c>
      <c r="E426">
        <v>159304</v>
      </c>
      <c r="F426">
        <v>0</v>
      </c>
    </row>
    <row r="427" spans="1:6">
      <c r="A427" t="s">
        <v>3533</v>
      </c>
      <c r="B427">
        <v>179226</v>
      </c>
      <c r="C427">
        <v>0</v>
      </c>
      <c r="D427" t="s">
        <v>3534</v>
      </c>
      <c r="E427">
        <v>159309</v>
      </c>
      <c r="F427">
        <v>0</v>
      </c>
    </row>
    <row r="428" spans="1:6">
      <c r="A428" t="s">
        <v>3535</v>
      </c>
      <c r="B428">
        <v>179227</v>
      </c>
      <c r="C428">
        <v>0</v>
      </c>
      <c r="D428" t="s">
        <v>3536</v>
      </c>
      <c r="E428">
        <v>159307</v>
      </c>
      <c r="F428">
        <v>0</v>
      </c>
    </row>
    <row r="429" spans="1:6">
      <c r="A429" t="s">
        <v>3537</v>
      </c>
      <c r="B429">
        <v>179228</v>
      </c>
      <c r="C429">
        <v>0</v>
      </c>
      <c r="D429" t="s">
        <v>3538</v>
      </c>
      <c r="E429">
        <v>159308</v>
      </c>
      <c r="F429">
        <v>0</v>
      </c>
    </row>
    <row r="430" spans="1:6">
      <c r="A430" t="s">
        <v>3539</v>
      </c>
      <c r="B430">
        <v>179229</v>
      </c>
      <c r="C430">
        <v>0</v>
      </c>
      <c r="D430" t="s">
        <v>3540</v>
      </c>
      <c r="E430">
        <v>159311</v>
      </c>
      <c r="F430">
        <v>0</v>
      </c>
    </row>
    <row r="431" spans="1:6">
      <c r="A431" t="s">
        <v>3541</v>
      </c>
      <c r="B431">
        <v>179230</v>
      </c>
      <c r="C431">
        <v>0</v>
      </c>
      <c r="D431" t="s">
        <v>3542</v>
      </c>
      <c r="E431">
        <v>159312</v>
      </c>
      <c r="F431">
        <v>0</v>
      </c>
    </row>
    <row r="432" spans="1:6">
      <c r="A432" t="s">
        <v>3543</v>
      </c>
      <c r="B432">
        <v>179231</v>
      </c>
      <c r="C432">
        <v>0</v>
      </c>
      <c r="D432" t="s">
        <v>3544</v>
      </c>
      <c r="E432">
        <v>159313</v>
      </c>
      <c r="F432">
        <v>0</v>
      </c>
    </row>
    <row r="433" spans="1:6">
      <c r="A433" t="s">
        <v>3545</v>
      </c>
      <c r="B433">
        <v>179232</v>
      </c>
      <c r="C433">
        <v>0</v>
      </c>
      <c r="D433" t="s">
        <v>3546</v>
      </c>
      <c r="E433">
        <v>159331</v>
      </c>
      <c r="F433">
        <v>0</v>
      </c>
    </row>
    <row r="434" spans="1:6">
      <c r="A434" t="s">
        <v>3547</v>
      </c>
      <c r="B434">
        <v>179233</v>
      </c>
      <c r="C434">
        <v>0</v>
      </c>
      <c r="D434" t="s">
        <v>3548</v>
      </c>
      <c r="E434">
        <v>159332</v>
      </c>
      <c r="F434">
        <v>0</v>
      </c>
    </row>
    <row r="435" spans="1:6">
      <c r="A435" t="s">
        <v>3549</v>
      </c>
      <c r="B435">
        <v>179234</v>
      </c>
      <c r="C435">
        <v>0</v>
      </c>
      <c r="D435" t="s">
        <v>3550</v>
      </c>
      <c r="E435">
        <v>159333</v>
      </c>
      <c r="F435">
        <v>0</v>
      </c>
    </row>
    <row r="436" spans="1:6">
      <c r="A436" t="s">
        <v>3551</v>
      </c>
      <c r="B436">
        <v>179235</v>
      </c>
      <c r="C436">
        <v>0</v>
      </c>
      <c r="D436" t="s">
        <v>3552</v>
      </c>
      <c r="E436">
        <v>159341</v>
      </c>
      <c r="F436">
        <v>0</v>
      </c>
    </row>
    <row r="437" spans="1:6">
      <c r="A437" t="s">
        <v>3553</v>
      </c>
      <c r="B437">
        <v>179236</v>
      </c>
      <c r="C437">
        <v>0</v>
      </c>
      <c r="D437" t="s">
        <v>3554</v>
      </c>
      <c r="E437">
        <v>159342</v>
      </c>
      <c r="F437">
        <v>0</v>
      </c>
    </row>
    <row r="438" spans="1:6">
      <c r="A438" t="s">
        <v>3555</v>
      </c>
      <c r="B438">
        <v>179237</v>
      </c>
      <c r="C438">
        <v>0</v>
      </c>
      <c r="D438" t="s">
        <v>3556</v>
      </c>
      <c r="E438">
        <v>159343</v>
      </c>
      <c r="F438">
        <v>0</v>
      </c>
    </row>
    <row r="439" spans="1:6">
      <c r="A439" t="s">
        <v>3557</v>
      </c>
      <c r="B439">
        <v>179238</v>
      </c>
      <c r="C439">
        <v>0</v>
      </c>
      <c r="D439" t="s">
        <v>3558</v>
      </c>
      <c r="E439">
        <v>159351</v>
      </c>
      <c r="F439">
        <v>0</v>
      </c>
    </row>
    <row r="440" spans="1:6">
      <c r="A440" t="s">
        <v>3559</v>
      </c>
      <c r="B440">
        <v>179251</v>
      </c>
      <c r="C440">
        <v>0</v>
      </c>
      <c r="D440" t="s">
        <v>3560</v>
      </c>
      <c r="E440">
        <v>159361</v>
      </c>
      <c r="F440">
        <v>0</v>
      </c>
    </row>
    <row r="441" spans="1:6">
      <c r="A441" t="s">
        <v>3561</v>
      </c>
      <c r="B441">
        <v>179252</v>
      </c>
      <c r="C441">
        <v>0</v>
      </c>
      <c r="D441" t="s">
        <v>3562</v>
      </c>
      <c r="E441">
        <v>159362</v>
      </c>
      <c r="F441">
        <v>0</v>
      </c>
    </row>
    <row r="442" spans="1:6">
      <c r="A442" t="s">
        <v>3563</v>
      </c>
      <c r="B442">
        <v>179253</v>
      </c>
      <c r="C442">
        <v>0</v>
      </c>
      <c r="D442" t="s">
        <v>3564</v>
      </c>
      <c r="E442">
        <v>159363</v>
      </c>
      <c r="F442">
        <v>0</v>
      </c>
    </row>
    <row r="443" spans="1:6">
      <c r="A443" t="s">
        <v>3565</v>
      </c>
      <c r="B443">
        <v>179254</v>
      </c>
      <c r="C443">
        <v>0</v>
      </c>
      <c r="D443" t="s">
        <v>3566</v>
      </c>
      <c r="E443">
        <v>159500</v>
      </c>
      <c r="F443">
        <v>0</v>
      </c>
    </row>
    <row r="444" spans="1:6">
      <c r="A444" t="s">
        <v>3567</v>
      </c>
      <c r="B444">
        <v>179255</v>
      </c>
      <c r="C444">
        <v>0</v>
      </c>
      <c r="D444" t="s">
        <v>3568</v>
      </c>
      <c r="E444">
        <v>159510</v>
      </c>
      <c r="F444">
        <v>0</v>
      </c>
    </row>
    <row r="445" spans="1:6">
      <c r="A445" t="s">
        <v>3569</v>
      </c>
      <c r="B445">
        <v>179300</v>
      </c>
      <c r="C445">
        <v>0</v>
      </c>
      <c r="D445" t="s">
        <v>3570</v>
      </c>
      <c r="E445">
        <v>159511</v>
      </c>
      <c r="F445">
        <v>0</v>
      </c>
    </row>
    <row r="446" spans="1:6">
      <c r="A446" t="s">
        <v>3571</v>
      </c>
      <c r="B446">
        <v>179301</v>
      </c>
      <c r="C446">
        <v>0</v>
      </c>
      <c r="D446" t="s">
        <v>3572</v>
      </c>
      <c r="E446">
        <v>159512</v>
      </c>
      <c r="F446">
        <v>0</v>
      </c>
    </row>
    <row r="447" spans="1:6">
      <c r="A447" t="s">
        <v>3573</v>
      </c>
      <c r="B447">
        <v>179302</v>
      </c>
      <c r="C447">
        <v>0</v>
      </c>
      <c r="D447" t="s">
        <v>3574</v>
      </c>
      <c r="E447">
        <v>159530</v>
      </c>
      <c r="F447">
        <v>0</v>
      </c>
    </row>
    <row r="448" spans="1:6">
      <c r="A448" t="s">
        <v>3575</v>
      </c>
      <c r="B448">
        <v>179303</v>
      </c>
      <c r="C448">
        <v>0</v>
      </c>
      <c r="D448" t="s">
        <v>3576</v>
      </c>
      <c r="E448">
        <v>159531</v>
      </c>
      <c r="F448">
        <v>0</v>
      </c>
    </row>
    <row r="449" spans="1:6">
      <c r="A449" t="s">
        <v>3577</v>
      </c>
      <c r="B449">
        <v>179304</v>
      </c>
      <c r="C449">
        <v>0</v>
      </c>
      <c r="D449" t="s">
        <v>3578</v>
      </c>
      <c r="E449">
        <v>159532</v>
      </c>
      <c r="F449">
        <v>0</v>
      </c>
    </row>
    <row r="450" spans="1:6">
      <c r="A450" t="s">
        <v>3579</v>
      </c>
      <c r="B450">
        <v>179305</v>
      </c>
      <c r="C450">
        <v>0</v>
      </c>
      <c r="D450" t="s">
        <v>3580</v>
      </c>
      <c r="E450">
        <v>159540</v>
      </c>
      <c r="F450">
        <v>0</v>
      </c>
    </row>
    <row r="451" spans="1:6">
      <c r="A451" t="s">
        <v>3581</v>
      </c>
      <c r="B451">
        <v>179306</v>
      </c>
      <c r="C451">
        <v>0</v>
      </c>
      <c r="D451" t="s">
        <v>3582</v>
      </c>
      <c r="E451">
        <v>159541</v>
      </c>
      <c r="F451">
        <v>0</v>
      </c>
    </row>
    <row r="452" spans="1:6">
      <c r="A452" t="s">
        <v>3583</v>
      </c>
      <c r="B452">
        <v>179316</v>
      </c>
      <c r="C452">
        <v>0</v>
      </c>
      <c r="D452" t="s">
        <v>3584</v>
      </c>
      <c r="E452">
        <v>159542</v>
      </c>
      <c r="F452">
        <v>0</v>
      </c>
    </row>
    <row r="453" spans="1:6">
      <c r="A453" t="s">
        <v>3585</v>
      </c>
      <c r="B453">
        <v>179317</v>
      </c>
      <c r="C453">
        <v>0</v>
      </c>
      <c r="D453" t="s">
        <v>3586</v>
      </c>
      <c r="E453">
        <v>159900</v>
      </c>
      <c r="F453">
        <v>0</v>
      </c>
    </row>
    <row r="454" spans="1:6">
      <c r="A454" t="s">
        <v>3587</v>
      </c>
      <c r="B454">
        <v>179318</v>
      </c>
      <c r="C454">
        <v>0</v>
      </c>
      <c r="D454" t="s">
        <v>3588</v>
      </c>
      <c r="E454">
        <v>159901</v>
      </c>
      <c r="F454">
        <v>0</v>
      </c>
    </row>
    <row r="455" spans="1:6">
      <c r="A455" t="s">
        <v>3589</v>
      </c>
      <c r="B455">
        <v>179319</v>
      </c>
      <c r="C455">
        <v>0</v>
      </c>
      <c r="D455" t="s">
        <v>3590</v>
      </c>
      <c r="E455">
        <v>159902</v>
      </c>
      <c r="F455">
        <v>0</v>
      </c>
    </row>
    <row r="456" spans="1:6">
      <c r="A456" t="s">
        <v>3591</v>
      </c>
      <c r="B456">
        <v>179307</v>
      </c>
      <c r="C456">
        <v>0</v>
      </c>
      <c r="D456" t="s">
        <v>3592</v>
      </c>
      <c r="E456">
        <v>159903</v>
      </c>
      <c r="F456">
        <v>0</v>
      </c>
    </row>
    <row r="457" spans="1:6">
      <c r="A457" t="s">
        <v>3593</v>
      </c>
      <c r="B457">
        <v>179308</v>
      </c>
      <c r="C457">
        <v>0</v>
      </c>
      <c r="D457" t="s">
        <v>3594</v>
      </c>
      <c r="E457">
        <v>159904</v>
      </c>
      <c r="F457">
        <v>0</v>
      </c>
    </row>
    <row r="458" spans="1:6">
      <c r="A458" t="s">
        <v>3595</v>
      </c>
      <c r="B458">
        <v>179309</v>
      </c>
      <c r="C458">
        <v>0</v>
      </c>
      <c r="D458" t="s">
        <v>3596</v>
      </c>
      <c r="E458">
        <v>159905</v>
      </c>
      <c r="F458">
        <v>0</v>
      </c>
    </row>
    <row r="459" spans="1:6">
      <c r="A459" t="s">
        <v>3597</v>
      </c>
      <c r="B459">
        <v>179311</v>
      </c>
      <c r="C459">
        <v>0</v>
      </c>
      <c r="D459" t="s">
        <v>3598</v>
      </c>
      <c r="E459">
        <v>159906</v>
      </c>
      <c r="F459">
        <v>0</v>
      </c>
    </row>
    <row r="460" spans="1:6">
      <c r="A460" t="s">
        <v>3599</v>
      </c>
      <c r="B460">
        <v>179315</v>
      </c>
      <c r="C460">
        <v>0</v>
      </c>
      <c r="D460" t="s">
        <v>3600</v>
      </c>
      <c r="E460">
        <v>159907</v>
      </c>
      <c r="F460">
        <v>0</v>
      </c>
    </row>
    <row r="461" spans="1:6">
      <c r="A461" t="s">
        <v>3601</v>
      </c>
      <c r="B461">
        <v>179630</v>
      </c>
      <c r="C461">
        <v>0</v>
      </c>
      <c r="D461" t="s">
        <v>3602</v>
      </c>
      <c r="E461">
        <v>159908</v>
      </c>
      <c r="F461">
        <v>0</v>
      </c>
    </row>
    <row r="462" spans="1:6">
      <c r="A462" t="s">
        <v>3603</v>
      </c>
      <c r="B462">
        <v>179631</v>
      </c>
      <c r="C462">
        <v>0</v>
      </c>
      <c r="D462" t="s">
        <v>3604</v>
      </c>
      <c r="E462">
        <v>159909</v>
      </c>
      <c r="F462">
        <v>0</v>
      </c>
    </row>
    <row r="463" spans="1:6">
      <c r="A463" t="s">
        <v>3605</v>
      </c>
      <c r="B463">
        <v>179632</v>
      </c>
      <c r="C463">
        <v>0</v>
      </c>
      <c r="D463" t="s">
        <v>3606</v>
      </c>
      <c r="E463">
        <v>159910</v>
      </c>
      <c r="F463">
        <v>0</v>
      </c>
    </row>
    <row r="464" spans="1:6">
      <c r="A464" t="s">
        <v>3607</v>
      </c>
      <c r="B464">
        <v>179400</v>
      </c>
      <c r="C464">
        <v>0</v>
      </c>
      <c r="D464" t="s">
        <v>3608</v>
      </c>
      <c r="E464">
        <v>159912</v>
      </c>
      <c r="F464">
        <v>0</v>
      </c>
    </row>
    <row r="465" spans="1:6">
      <c r="A465" t="s">
        <v>3609</v>
      </c>
      <c r="B465">
        <v>179401</v>
      </c>
      <c r="C465">
        <v>0</v>
      </c>
      <c r="D465" t="s">
        <v>3610</v>
      </c>
      <c r="E465">
        <v>159913</v>
      </c>
      <c r="F465">
        <v>0</v>
      </c>
    </row>
    <row r="466" spans="1:6">
      <c r="A466" t="s">
        <v>3611</v>
      </c>
      <c r="B466">
        <v>179402</v>
      </c>
      <c r="C466">
        <v>0</v>
      </c>
      <c r="D466" t="s">
        <v>3612</v>
      </c>
      <c r="E466">
        <v>159914</v>
      </c>
      <c r="F466">
        <v>0</v>
      </c>
    </row>
    <row r="467" spans="1:6">
      <c r="A467" t="s">
        <v>3613</v>
      </c>
      <c r="B467">
        <v>179403</v>
      </c>
      <c r="C467">
        <v>0</v>
      </c>
      <c r="D467" t="s">
        <v>3614</v>
      </c>
      <c r="E467">
        <v>159915</v>
      </c>
      <c r="F467">
        <v>0</v>
      </c>
    </row>
    <row r="468" spans="1:6">
      <c r="A468" t="s">
        <v>3615</v>
      </c>
      <c r="B468">
        <v>179411</v>
      </c>
      <c r="C468">
        <v>0</v>
      </c>
      <c r="D468" t="s">
        <v>2935</v>
      </c>
      <c r="E468">
        <v>159916</v>
      </c>
      <c r="F468">
        <v>0</v>
      </c>
    </row>
    <row r="469" spans="1:6">
      <c r="A469" t="s">
        <v>3616</v>
      </c>
      <c r="B469">
        <v>179412</v>
      </c>
      <c r="C469">
        <v>0</v>
      </c>
      <c r="D469" t="s">
        <v>2937</v>
      </c>
      <c r="E469">
        <v>159917</v>
      </c>
      <c r="F469">
        <v>0</v>
      </c>
    </row>
    <row r="470" spans="1:6">
      <c r="A470" t="s">
        <v>3617</v>
      </c>
      <c r="B470">
        <v>179413</v>
      </c>
      <c r="C470">
        <v>0</v>
      </c>
      <c r="D470" t="s">
        <v>3618</v>
      </c>
      <c r="E470">
        <v>159918</v>
      </c>
      <c r="F470">
        <v>0</v>
      </c>
    </row>
    <row r="471" spans="1:6">
      <c r="A471" t="s">
        <v>3619</v>
      </c>
      <c r="B471">
        <v>179421</v>
      </c>
      <c r="C471">
        <v>0</v>
      </c>
      <c r="D471" t="s">
        <v>3620</v>
      </c>
      <c r="E471">
        <v>159911</v>
      </c>
      <c r="F471">
        <v>0</v>
      </c>
    </row>
    <row r="472" spans="1:6">
      <c r="A472" t="s">
        <v>3621</v>
      </c>
      <c r="B472">
        <v>179422</v>
      </c>
      <c r="C472">
        <v>0</v>
      </c>
      <c r="D472" t="s">
        <v>3622</v>
      </c>
      <c r="E472">
        <v>160000</v>
      </c>
      <c r="F472">
        <v>35185</v>
      </c>
    </row>
    <row r="473" spans="1:6">
      <c r="A473" t="s">
        <v>3623</v>
      </c>
      <c r="B473">
        <v>179423</v>
      </c>
      <c r="C473">
        <v>0</v>
      </c>
      <c r="D473" t="s">
        <v>3624</v>
      </c>
      <c r="E473">
        <v>160100</v>
      </c>
      <c r="F473">
        <v>0</v>
      </c>
    </row>
    <row r="474" spans="1:6">
      <c r="A474" t="s">
        <v>3625</v>
      </c>
      <c r="B474">
        <v>179431</v>
      </c>
      <c r="C474">
        <v>0</v>
      </c>
      <c r="D474" t="s">
        <v>3626</v>
      </c>
      <c r="E474">
        <v>160200</v>
      </c>
      <c r="F474">
        <v>0</v>
      </c>
    </row>
    <row r="475" spans="1:6">
      <c r="A475" t="s">
        <v>3627</v>
      </c>
      <c r="B475">
        <v>179432</v>
      </c>
      <c r="C475">
        <v>0</v>
      </c>
      <c r="D475" t="s">
        <v>3628</v>
      </c>
      <c r="E475">
        <v>160300</v>
      </c>
      <c r="F475">
        <v>0</v>
      </c>
    </row>
    <row r="476" spans="1:6">
      <c r="A476" t="s">
        <v>3629</v>
      </c>
      <c r="B476">
        <v>179433</v>
      </c>
      <c r="C476">
        <v>0</v>
      </c>
      <c r="D476" t="s">
        <v>3630</v>
      </c>
      <c r="E476">
        <v>160400</v>
      </c>
      <c r="F476">
        <v>0</v>
      </c>
    </row>
    <row r="477" spans="1:6">
      <c r="A477" t="s">
        <v>3631</v>
      </c>
      <c r="B477">
        <v>179439</v>
      </c>
      <c r="C477">
        <v>0</v>
      </c>
      <c r="D477" t="s">
        <v>3632</v>
      </c>
      <c r="E477">
        <v>160500</v>
      </c>
      <c r="F477">
        <v>0</v>
      </c>
    </row>
    <row r="478" spans="1:6">
      <c r="A478" t="s">
        <v>3633</v>
      </c>
      <c r="B478">
        <v>179437</v>
      </c>
      <c r="C478">
        <v>0</v>
      </c>
      <c r="D478" t="s">
        <v>3634</v>
      </c>
      <c r="E478">
        <v>160501</v>
      </c>
      <c r="F478">
        <v>0</v>
      </c>
    </row>
    <row r="479" spans="1:6">
      <c r="A479" t="s">
        <v>3635</v>
      </c>
      <c r="B479">
        <v>179438</v>
      </c>
      <c r="C479">
        <v>0</v>
      </c>
      <c r="D479" t="s">
        <v>2804</v>
      </c>
      <c r="E479">
        <v>160502</v>
      </c>
      <c r="F479">
        <v>0</v>
      </c>
    </row>
    <row r="480" spans="1:6">
      <c r="A480" t="s">
        <v>3636</v>
      </c>
      <c r="B480">
        <v>179441</v>
      </c>
      <c r="C480">
        <v>0</v>
      </c>
      <c r="D480" t="s">
        <v>3637</v>
      </c>
      <c r="E480">
        <v>160511</v>
      </c>
      <c r="F480">
        <v>0</v>
      </c>
    </row>
    <row r="481" spans="1:6">
      <c r="A481" t="s">
        <v>3638</v>
      </c>
      <c r="B481">
        <v>179442</v>
      </c>
      <c r="C481">
        <v>0</v>
      </c>
      <c r="D481" t="s">
        <v>3639</v>
      </c>
      <c r="E481">
        <v>160512</v>
      </c>
      <c r="F481">
        <v>0</v>
      </c>
    </row>
    <row r="482" spans="1:6">
      <c r="A482" t="s">
        <v>3640</v>
      </c>
      <c r="B482">
        <v>179443</v>
      </c>
      <c r="C482">
        <v>0</v>
      </c>
      <c r="D482" t="s">
        <v>3641</v>
      </c>
      <c r="E482">
        <v>160503</v>
      </c>
      <c r="F482">
        <v>0</v>
      </c>
    </row>
    <row r="483" spans="1:6">
      <c r="A483" t="s">
        <v>3642</v>
      </c>
      <c r="B483">
        <v>179500</v>
      </c>
      <c r="C483">
        <v>0</v>
      </c>
      <c r="D483" t="s">
        <v>3643</v>
      </c>
      <c r="E483">
        <v>160514</v>
      </c>
      <c r="F483">
        <v>0</v>
      </c>
    </row>
    <row r="484" spans="1:6">
      <c r="A484" t="s">
        <v>3644</v>
      </c>
      <c r="B484">
        <v>179510</v>
      </c>
      <c r="C484">
        <v>0</v>
      </c>
      <c r="D484" t="s">
        <v>3645</v>
      </c>
      <c r="E484">
        <v>160515</v>
      </c>
      <c r="F484">
        <v>0</v>
      </c>
    </row>
    <row r="485" spans="1:6">
      <c r="A485" t="s">
        <v>3646</v>
      </c>
      <c r="B485">
        <v>179511</v>
      </c>
      <c r="C485">
        <v>0</v>
      </c>
      <c r="D485" t="s">
        <v>3647</v>
      </c>
      <c r="E485">
        <v>160504</v>
      </c>
      <c r="F485">
        <v>0</v>
      </c>
    </row>
    <row r="486" spans="1:6">
      <c r="A486" t="s">
        <v>3648</v>
      </c>
      <c r="B486">
        <v>179512</v>
      </c>
      <c r="C486">
        <v>0</v>
      </c>
      <c r="D486" t="s">
        <v>3649</v>
      </c>
      <c r="E486">
        <v>160517</v>
      </c>
      <c r="F486">
        <v>0</v>
      </c>
    </row>
    <row r="487" spans="1:6">
      <c r="A487" t="s">
        <v>3650</v>
      </c>
      <c r="B487">
        <v>179530</v>
      </c>
      <c r="C487">
        <v>0</v>
      </c>
      <c r="D487" t="s">
        <v>3651</v>
      </c>
      <c r="E487">
        <v>160518</v>
      </c>
      <c r="F487">
        <v>0</v>
      </c>
    </row>
    <row r="488" spans="1:6">
      <c r="A488" t="s">
        <v>3652</v>
      </c>
      <c r="B488">
        <v>179531</v>
      </c>
      <c r="C488">
        <v>0</v>
      </c>
      <c r="D488" t="s">
        <v>2810</v>
      </c>
      <c r="E488">
        <v>160505</v>
      </c>
      <c r="F488">
        <v>0</v>
      </c>
    </row>
    <row r="489" spans="1:6">
      <c r="A489" t="s">
        <v>3653</v>
      </c>
      <c r="B489">
        <v>179532</v>
      </c>
      <c r="C489">
        <v>0</v>
      </c>
      <c r="D489" t="s">
        <v>2812</v>
      </c>
      <c r="E489">
        <v>160506</v>
      </c>
      <c r="F489">
        <v>0</v>
      </c>
    </row>
    <row r="490" spans="1:6">
      <c r="A490" t="s">
        <v>3654</v>
      </c>
      <c r="B490">
        <v>179533</v>
      </c>
      <c r="C490">
        <v>0</v>
      </c>
      <c r="D490" t="s">
        <v>3655</v>
      </c>
      <c r="E490">
        <v>160507</v>
      </c>
      <c r="F490">
        <v>0</v>
      </c>
    </row>
    <row r="491" spans="1:6">
      <c r="A491" t="s">
        <v>3656</v>
      </c>
      <c r="B491">
        <v>179534</v>
      </c>
      <c r="C491">
        <v>0</v>
      </c>
      <c r="D491" t="s">
        <v>3657</v>
      </c>
      <c r="E491">
        <v>160510</v>
      </c>
      <c r="F491">
        <v>0</v>
      </c>
    </row>
    <row r="492" spans="1:6">
      <c r="A492" t="s">
        <v>3658</v>
      </c>
      <c r="B492">
        <v>179600</v>
      </c>
      <c r="C492">
        <v>0</v>
      </c>
      <c r="D492" t="s">
        <v>3659</v>
      </c>
      <c r="E492">
        <v>160521</v>
      </c>
      <c r="F492">
        <v>0</v>
      </c>
    </row>
    <row r="493" spans="1:6">
      <c r="A493" t="s">
        <v>3660</v>
      </c>
      <c r="B493">
        <v>179601</v>
      </c>
      <c r="C493">
        <v>0</v>
      </c>
      <c r="D493" t="s">
        <v>3661</v>
      </c>
      <c r="E493">
        <v>160600</v>
      </c>
      <c r="F493">
        <v>0</v>
      </c>
    </row>
    <row r="494" spans="1:6">
      <c r="A494" t="s">
        <v>3662</v>
      </c>
      <c r="B494">
        <v>179602</v>
      </c>
      <c r="C494">
        <v>0</v>
      </c>
      <c r="D494" t="s">
        <v>3663</v>
      </c>
      <c r="E494">
        <v>160700</v>
      </c>
      <c r="F494">
        <v>0</v>
      </c>
    </row>
    <row r="495" spans="1:6">
      <c r="A495" t="s">
        <v>3664</v>
      </c>
      <c r="B495">
        <v>179610</v>
      </c>
      <c r="C495">
        <v>0</v>
      </c>
      <c r="D495" t="s">
        <v>3665</v>
      </c>
      <c r="E495">
        <v>160701</v>
      </c>
      <c r="F495">
        <v>0</v>
      </c>
    </row>
    <row r="496" spans="1:6">
      <c r="A496" t="s">
        <v>3666</v>
      </c>
      <c r="B496">
        <v>179611</v>
      </c>
      <c r="C496">
        <v>0</v>
      </c>
      <c r="D496" t="s">
        <v>3667</v>
      </c>
      <c r="E496">
        <v>160702</v>
      </c>
      <c r="F496">
        <v>0</v>
      </c>
    </row>
    <row r="497" spans="1:6">
      <c r="A497" t="s">
        <v>3668</v>
      </c>
      <c r="B497">
        <v>180000</v>
      </c>
      <c r="C497">
        <v>12786</v>
      </c>
      <c r="D497" t="s">
        <v>3669</v>
      </c>
      <c r="E497">
        <v>160703</v>
      </c>
      <c r="F497">
        <v>0</v>
      </c>
    </row>
    <row r="498" spans="1:6">
      <c r="A498" t="s">
        <v>3670</v>
      </c>
      <c r="B498">
        <v>180100</v>
      </c>
      <c r="C498">
        <v>0</v>
      </c>
      <c r="D498" t="s">
        <v>3671</v>
      </c>
      <c r="E498">
        <v>160711</v>
      </c>
      <c r="F498">
        <v>0</v>
      </c>
    </row>
    <row r="499" spans="1:6">
      <c r="A499" t="s">
        <v>3672</v>
      </c>
      <c r="B499">
        <v>180200</v>
      </c>
      <c r="C499">
        <v>0</v>
      </c>
      <c r="D499" t="s">
        <v>3673</v>
      </c>
      <c r="E499">
        <v>160721</v>
      </c>
      <c r="F499">
        <v>0</v>
      </c>
    </row>
    <row r="500" spans="1:6">
      <c r="A500" t="s">
        <v>3674</v>
      </c>
      <c r="B500">
        <v>180300</v>
      </c>
      <c r="C500">
        <v>0</v>
      </c>
      <c r="D500" t="s">
        <v>3675</v>
      </c>
      <c r="E500">
        <v>160722</v>
      </c>
      <c r="F500">
        <v>0</v>
      </c>
    </row>
    <row r="501" spans="1:6">
      <c r="A501" t="s">
        <v>3676</v>
      </c>
      <c r="B501">
        <v>180400</v>
      </c>
      <c r="C501">
        <v>0</v>
      </c>
      <c r="D501" t="s">
        <v>3677</v>
      </c>
      <c r="E501">
        <v>160723</v>
      </c>
      <c r="F501">
        <v>0</v>
      </c>
    </row>
    <row r="502" spans="1:6">
      <c r="A502" t="s">
        <v>3678</v>
      </c>
      <c r="B502">
        <v>180401</v>
      </c>
      <c r="C502">
        <v>0</v>
      </c>
      <c r="D502" t="s">
        <v>3679</v>
      </c>
      <c r="E502">
        <v>160724</v>
      </c>
      <c r="F502">
        <v>0</v>
      </c>
    </row>
    <row r="503" spans="1:6">
      <c r="A503" t="s">
        <v>3680</v>
      </c>
      <c r="B503">
        <v>180402</v>
      </c>
      <c r="C503">
        <v>0</v>
      </c>
      <c r="D503" t="s">
        <v>3681</v>
      </c>
      <c r="E503">
        <v>160800</v>
      </c>
      <c r="F503">
        <v>0</v>
      </c>
    </row>
    <row r="504" spans="1:6">
      <c r="A504" t="s">
        <v>3682</v>
      </c>
      <c r="B504">
        <v>180411</v>
      </c>
      <c r="C504">
        <v>0</v>
      </c>
      <c r="D504" t="s">
        <v>3683</v>
      </c>
      <c r="E504">
        <v>160900</v>
      </c>
      <c r="F504">
        <v>0</v>
      </c>
    </row>
    <row r="505" spans="1:6">
      <c r="A505" t="s">
        <v>3684</v>
      </c>
      <c r="B505">
        <v>180412</v>
      </c>
      <c r="C505">
        <v>0</v>
      </c>
      <c r="D505" t="s">
        <v>3685</v>
      </c>
      <c r="E505">
        <v>161000</v>
      </c>
      <c r="F505">
        <v>0</v>
      </c>
    </row>
    <row r="506" spans="1:6">
      <c r="A506" t="s">
        <v>3686</v>
      </c>
      <c r="B506">
        <v>180403</v>
      </c>
      <c r="C506">
        <v>0</v>
      </c>
      <c r="D506" t="s">
        <v>3687</v>
      </c>
      <c r="E506">
        <v>161001</v>
      </c>
      <c r="F506">
        <v>0</v>
      </c>
    </row>
    <row r="507" spans="1:6">
      <c r="A507" t="s">
        <v>3688</v>
      </c>
      <c r="B507">
        <v>180414</v>
      </c>
      <c r="C507">
        <v>0</v>
      </c>
      <c r="D507" t="s">
        <v>3689</v>
      </c>
      <c r="E507">
        <v>161002</v>
      </c>
      <c r="F507">
        <v>0</v>
      </c>
    </row>
    <row r="508" spans="1:6">
      <c r="A508" t="s">
        <v>3690</v>
      </c>
      <c r="B508">
        <v>180415</v>
      </c>
      <c r="C508">
        <v>0</v>
      </c>
      <c r="D508" t="s">
        <v>3691</v>
      </c>
      <c r="E508">
        <v>161100</v>
      </c>
      <c r="F508">
        <v>25091</v>
      </c>
    </row>
    <row r="509" spans="1:6">
      <c r="A509" t="s">
        <v>3692</v>
      </c>
      <c r="B509">
        <v>180404</v>
      </c>
      <c r="C509">
        <v>0</v>
      </c>
      <c r="D509" t="s">
        <v>3693</v>
      </c>
      <c r="E509">
        <v>161101</v>
      </c>
      <c r="F509">
        <v>17487</v>
      </c>
    </row>
    <row r="510" spans="1:6">
      <c r="A510" t="s">
        <v>3694</v>
      </c>
      <c r="B510">
        <v>180417</v>
      </c>
      <c r="C510">
        <v>0</v>
      </c>
      <c r="D510" t="s">
        <v>3695</v>
      </c>
      <c r="E510">
        <v>161102</v>
      </c>
      <c r="F510">
        <v>7028</v>
      </c>
    </row>
    <row r="511" spans="1:6">
      <c r="A511" t="s">
        <v>3696</v>
      </c>
      <c r="B511">
        <v>180418</v>
      </c>
      <c r="C511">
        <v>0</v>
      </c>
      <c r="D511" t="s">
        <v>3697</v>
      </c>
      <c r="E511">
        <v>161103</v>
      </c>
      <c r="F511">
        <v>576</v>
      </c>
    </row>
    <row r="512" spans="1:6">
      <c r="A512" t="s">
        <v>3698</v>
      </c>
      <c r="B512">
        <v>180405</v>
      </c>
      <c r="C512">
        <v>0</v>
      </c>
      <c r="D512" t="s">
        <v>3699</v>
      </c>
      <c r="E512">
        <v>161104</v>
      </c>
      <c r="F512">
        <v>0</v>
      </c>
    </row>
    <row r="513" spans="1:6">
      <c r="A513" t="s">
        <v>3700</v>
      </c>
      <c r="B513">
        <v>180406</v>
      </c>
      <c r="C513">
        <v>0</v>
      </c>
      <c r="D513" t="s">
        <v>3701</v>
      </c>
      <c r="E513">
        <v>161111</v>
      </c>
      <c r="F513">
        <v>0</v>
      </c>
    </row>
    <row r="514" spans="1:6">
      <c r="A514" t="s">
        <v>3702</v>
      </c>
      <c r="B514">
        <v>180407</v>
      </c>
      <c r="C514">
        <v>0</v>
      </c>
      <c r="D514" t="s">
        <v>3703</v>
      </c>
      <c r="E514">
        <v>161200</v>
      </c>
      <c r="F514">
        <v>0</v>
      </c>
    </row>
    <row r="515" spans="1:6">
      <c r="A515" t="s">
        <v>3704</v>
      </c>
      <c r="B515">
        <v>180410</v>
      </c>
      <c r="C515">
        <v>0</v>
      </c>
      <c r="D515" t="s">
        <v>3705</v>
      </c>
      <c r="E515">
        <v>161300</v>
      </c>
      <c r="F515">
        <v>0</v>
      </c>
    </row>
    <row r="516" spans="1:6">
      <c r="A516" t="s">
        <v>3706</v>
      </c>
      <c r="B516">
        <v>180431</v>
      </c>
      <c r="C516">
        <v>0</v>
      </c>
      <c r="D516" t="s">
        <v>3707</v>
      </c>
      <c r="E516">
        <v>161301</v>
      </c>
      <c r="F516">
        <v>0</v>
      </c>
    </row>
    <row r="517" spans="1:6">
      <c r="A517" t="s">
        <v>3708</v>
      </c>
      <c r="B517">
        <v>180500</v>
      </c>
      <c r="C517">
        <v>0</v>
      </c>
      <c r="D517" t="s">
        <v>3709</v>
      </c>
      <c r="E517">
        <v>161302</v>
      </c>
      <c r="F517">
        <v>0</v>
      </c>
    </row>
    <row r="518" spans="1:6">
      <c r="A518" t="s">
        <v>3710</v>
      </c>
      <c r="B518">
        <v>180600</v>
      </c>
      <c r="C518">
        <v>0</v>
      </c>
      <c r="D518" t="s">
        <v>3711</v>
      </c>
      <c r="E518">
        <v>161303</v>
      </c>
      <c r="F518">
        <v>0</v>
      </c>
    </row>
    <row r="519" spans="1:6">
      <c r="A519" t="s">
        <v>3712</v>
      </c>
      <c r="B519">
        <v>180700</v>
      </c>
      <c r="C519">
        <v>0</v>
      </c>
      <c r="D519" t="s">
        <v>3713</v>
      </c>
      <c r="E519">
        <v>161304</v>
      </c>
      <c r="F519">
        <v>0</v>
      </c>
    </row>
    <row r="520" spans="1:6">
      <c r="A520" t="s">
        <v>3714</v>
      </c>
      <c r="B520">
        <v>180800</v>
      </c>
      <c r="C520">
        <v>0</v>
      </c>
      <c r="D520" t="s">
        <v>3715</v>
      </c>
      <c r="E520">
        <v>161305</v>
      </c>
      <c r="F520">
        <v>0</v>
      </c>
    </row>
    <row r="521" spans="1:6">
      <c r="A521" t="s">
        <v>3716</v>
      </c>
      <c r="B521">
        <v>180900</v>
      </c>
      <c r="C521">
        <v>0</v>
      </c>
      <c r="D521" t="s">
        <v>3717</v>
      </c>
      <c r="E521">
        <v>161306</v>
      </c>
      <c r="F521">
        <v>0</v>
      </c>
    </row>
    <row r="522" spans="1:6">
      <c r="A522" t="s">
        <v>3718</v>
      </c>
      <c r="B522">
        <v>181000</v>
      </c>
      <c r="C522">
        <v>0</v>
      </c>
      <c r="D522" t="s">
        <v>3719</v>
      </c>
      <c r="E522">
        <v>161307</v>
      </c>
      <c r="F522">
        <v>0</v>
      </c>
    </row>
    <row r="523" spans="1:6">
      <c r="A523" t="s">
        <v>3720</v>
      </c>
      <c r="B523">
        <v>181001</v>
      </c>
      <c r="C523">
        <v>0</v>
      </c>
      <c r="D523" t="s">
        <v>3721</v>
      </c>
      <c r="E523">
        <v>161321</v>
      </c>
      <c r="F523">
        <v>0</v>
      </c>
    </row>
    <row r="524" spans="1:6">
      <c r="A524" t="s">
        <v>3722</v>
      </c>
      <c r="B524">
        <v>181002</v>
      </c>
      <c r="C524">
        <v>0</v>
      </c>
      <c r="D524" t="s">
        <v>3723</v>
      </c>
      <c r="E524">
        <v>161400</v>
      </c>
      <c r="F524">
        <v>0</v>
      </c>
    </row>
    <row r="525" spans="1:6">
      <c r="A525" t="s">
        <v>3724</v>
      </c>
      <c r="B525">
        <v>181100</v>
      </c>
      <c r="C525">
        <v>0</v>
      </c>
      <c r="D525" t="s">
        <v>3148</v>
      </c>
      <c r="E525">
        <v>161401</v>
      </c>
      <c r="F525">
        <v>0</v>
      </c>
    </row>
    <row r="526" spans="1:6">
      <c r="A526" t="s">
        <v>3725</v>
      </c>
      <c r="B526">
        <v>181200</v>
      </c>
      <c r="C526">
        <v>761</v>
      </c>
      <c r="D526" t="s">
        <v>3150</v>
      </c>
      <c r="E526">
        <v>161402</v>
      </c>
      <c r="F526">
        <v>0</v>
      </c>
    </row>
    <row r="527" spans="1:6">
      <c r="A527" t="s">
        <v>3707</v>
      </c>
      <c r="B527">
        <v>181201</v>
      </c>
      <c r="C527">
        <v>0</v>
      </c>
      <c r="D527" t="s">
        <v>3152</v>
      </c>
      <c r="E527">
        <v>161403</v>
      </c>
      <c r="F527">
        <v>0</v>
      </c>
    </row>
    <row r="528" spans="1:6">
      <c r="A528" t="s">
        <v>3709</v>
      </c>
      <c r="B528">
        <v>181202</v>
      </c>
      <c r="C528">
        <v>0</v>
      </c>
      <c r="D528" t="s">
        <v>3156</v>
      </c>
      <c r="E528">
        <v>161411</v>
      </c>
      <c r="F528">
        <v>0</v>
      </c>
    </row>
    <row r="529" spans="1:6">
      <c r="A529" t="s">
        <v>3726</v>
      </c>
      <c r="B529">
        <v>181203</v>
      </c>
      <c r="C529">
        <v>0</v>
      </c>
      <c r="D529" t="s">
        <v>3727</v>
      </c>
      <c r="E529">
        <v>161500</v>
      </c>
      <c r="F529">
        <v>0</v>
      </c>
    </row>
    <row r="530" spans="1:6">
      <c r="A530" t="s">
        <v>3711</v>
      </c>
      <c r="B530">
        <v>181204</v>
      </c>
      <c r="C530">
        <v>0</v>
      </c>
      <c r="D530" t="s">
        <v>3728</v>
      </c>
      <c r="E530">
        <v>161501</v>
      </c>
      <c r="F530">
        <v>0</v>
      </c>
    </row>
    <row r="531" spans="1:6">
      <c r="A531" t="s">
        <v>3713</v>
      </c>
      <c r="B531">
        <v>181205</v>
      </c>
      <c r="C531">
        <v>0</v>
      </c>
      <c r="D531" t="s">
        <v>3729</v>
      </c>
      <c r="E531">
        <v>161502</v>
      </c>
      <c r="F531">
        <v>0</v>
      </c>
    </row>
    <row r="532" spans="1:6">
      <c r="A532" t="s">
        <v>3715</v>
      </c>
      <c r="B532">
        <v>181206</v>
      </c>
      <c r="C532">
        <v>0</v>
      </c>
      <c r="D532" t="s">
        <v>3730</v>
      </c>
      <c r="E532">
        <v>161503</v>
      </c>
      <c r="F532">
        <v>0</v>
      </c>
    </row>
    <row r="533" spans="1:6">
      <c r="A533" t="s">
        <v>3717</v>
      </c>
      <c r="B533">
        <v>181207</v>
      </c>
      <c r="C533">
        <v>761</v>
      </c>
      <c r="D533" t="s">
        <v>3731</v>
      </c>
      <c r="E533">
        <v>161504</v>
      </c>
      <c r="F533">
        <v>0</v>
      </c>
    </row>
    <row r="534" spans="1:6">
      <c r="A534" t="s">
        <v>3732</v>
      </c>
      <c r="B534">
        <v>181208</v>
      </c>
      <c r="C534">
        <v>0</v>
      </c>
      <c r="D534" t="s">
        <v>3733</v>
      </c>
      <c r="E534">
        <v>161505</v>
      </c>
      <c r="F534">
        <v>0</v>
      </c>
    </row>
    <row r="535" spans="1:6">
      <c r="A535" t="s">
        <v>3734</v>
      </c>
      <c r="B535">
        <v>181221</v>
      </c>
      <c r="C535">
        <v>0</v>
      </c>
      <c r="D535" t="s">
        <v>3735</v>
      </c>
      <c r="E535">
        <v>161506</v>
      </c>
      <c r="F535">
        <v>0</v>
      </c>
    </row>
    <row r="536" spans="1:6">
      <c r="A536" t="s">
        <v>3736</v>
      </c>
      <c r="B536">
        <v>181300</v>
      </c>
      <c r="C536">
        <v>0</v>
      </c>
      <c r="D536" t="s">
        <v>3737</v>
      </c>
      <c r="E536">
        <v>161507</v>
      </c>
      <c r="F536">
        <v>0</v>
      </c>
    </row>
    <row r="537" spans="1:6">
      <c r="A537" t="s">
        <v>3738</v>
      </c>
      <c r="B537">
        <v>181400</v>
      </c>
      <c r="C537">
        <v>0</v>
      </c>
      <c r="D537" t="s">
        <v>3739</v>
      </c>
      <c r="E537">
        <v>161508</v>
      </c>
      <c r="F537">
        <v>0</v>
      </c>
    </row>
    <row r="538" spans="1:6">
      <c r="A538" t="s">
        <v>3148</v>
      </c>
      <c r="B538">
        <v>181401</v>
      </c>
      <c r="C538">
        <v>0</v>
      </c>
      <c r="D538" t="s">
        <v>3740</v>
      </c>
      <c r="E538">
        <v>161509</v>
      </c>
      <c r="F538">
        <v>0</v>
      </c>
    </row>
    <row r="539" spans="1:6">
      <c r="A539" t="s">
        <v>3150</v>
      </c>
      <c r="B539">
        <v>181402</v>
      </c>
      <c r="C539">
        <v>0</v>
      </c>
      <c r="D539" t="s">
        <v>3741</v>
      </c>
      <c r="E539">
        <v>161511</v>
      </c>
      <c r="F539">
        <v>0</v>
      </c>
    </row>
    <row r="540" spans="1:6">
      <c r="A540" t="s">
        <v>3152</v>
      </c>
      <c r="B540">
        <v>181403</v>
      </c>
      <c r="C540">
        <v>0</v>
      </c>
      <c r="D540" t="s">
        <v>3742</v>
      </c>
      <c r="E540">
        <v>161600</v>
      </c>
      <c r="F540">
        <v>0</v>
      </c>
    </row>
    <row r="541" spans="1:6">
      <c r="A541" t="s">
        <v>3156</v>
      </c>
      <c r="B541">
        <v>181411</v>
      </c>
      <c r="C541">
        <v>0</v>
      </c>
      <c r="D541" t="s">
        <v>3743</v>
      </c>
      <c r="E541">
        <v>161601</v>
      </c>
      <c r="F541">
        <v>0</v>
      </c>
    </row>
    <row r="542" spans="1:6">
      <c r="A542" t="s">
        <v>3744</v>
      </c>
      <c r="B542">
        <v>181500</v>
      </c>
      <c r="C542">
        <v>0</v>
      </c>
      <c r="D542" t="s">
        <v>3745</v>
      </c>
      <c r="E542">
        <v>161602</v>
      </c>
      <c r="F542">
        <v>0</v>
      </c>
    </row>
    <row r="543" spans="1:6">
      <c r="A543" t="s">
        <v>3746</v>
      </c>
      <c r="B543">
        <v>181501</v>
      </c>
      <c r="C543">
        <v>0</v>
      </c>
      <c r="D543" t="s">
        <v>3747</v>
      </c>
      <c r="E543">
        <v>161603</v>
      </c>
      <c r="F543">
        <v>0</v>
      </c>
    </row>
    <row r="544" spans="1:6">
      <c r="A544" t="s">
        <v>3748</v>
      </c>
      <c r="B544">
        <v>181502</v>
      </c>
      <c r="C544">
        <v>0</v>
      </c>
      <c r="D544" t="s">
        <v>3749</v>
      </c>
      <c r="E544">
        <v>161604</v>
      </c>
      <c r="F544">
        <v>0</v>
      </c>
    </row>
    <row r="545" spans="1:6">
      <c r="A545" t="s">
        <v>3750</v>
      </c>
      <c r="B545">
        <v>181503</v>
      </c>
      <c r="C545">
        <v>0</v>
      </c>
      <c r="D545" t="s">
        <v>3751</v>
      </c>
      <c r="E545">
        <v>161605</v>
      </c>
      <c r="F545">
        <v>0</v>
      </c>
    </row>
    <row r="546" spans="1:6">
      <c r="A546" t="s">
        <v>3752</v>
      </c>
      <c r="B546">
        <v>181504</v>
      </c>
      <c r="C546">
        <v>0</v>
      </c>
      <c r="D546" t="s">
        <v>3753</v>
      </c>
      <c r="E546">
        <v>161611</v>
      </c>
      <c r="F546">
        <v>0</v>
      </c>
    </row>
    <row r="547" spans="1:6">
      <c r="A547" t="s">
        <v>3754</v>
      </c>
      <c r="B547">
        <v>181505</v>
      </c>
      <c r="C547">
        <v>0</v>
      </c>
      <c r="D547" t="s">
        <v>3755</v>
      </c>
      <c r="E547">
        <v>161612</v>
      </c>
      <c r="F547">
        <v>0</v>
      </c>
    </row>
    <row r="548" spans="1:6">
      <c r="A548" t="s">
        <v>3756</v>
      </c>
      <c r="B548">
        <v>181506</v>
      </c>
      <c r="C548">
        <v>0</v>
      </c>
      <c r="D548" t="s">
        <v>3757</v>
      </c>
      <c r="E548">
        <v>161613</v>
      </c>
      <c r="F548">
        <v>0</v>
      </c>
    </row>
    <row r="549" spans="1:6">
      <c r="A549" t="s">
        <v>3758</v>
      </c>
      <c r="B549">
        <v>181507</v>
      </c>
      <c r="C549">
        <v>0</v>
      </c>
      <c r="D549" t="s">
        <v>3759</v>
      </c>
      <c r="E549">
        <v>161615</v>
      </c>
      <c r="F549">
        <v>0</v>
      </c>
    </row>
    <row r="550" spans="1:6">
      <c r="A550" t="s">
        <v>3760</v>
      </c>
      <c r="B550">
        <v>181508</v>
      </c>
      <c r="C550">
        <v>0</v>
      </c>
      <c r="D550" t="s">
        <v>3761</v>
      </c>
      <c r="E550">
        <v>161621</v>
      </c>
      <c r="F550">
        <v>0</v>
      </c>
    </row>
    <row r="551" spans="1:6">
      <c r="A551" t="s">
        <v>3762</v>
      </c>
      <c r="B551">
        <v>181509</v>
      </c>
      <c r="C551">
        <v>0</v>
      </c>
      <c r="D551" t="s">
        <v>3763</v>
      </c>
      <c r="E551">
        <v>161700</v>
      </c>
      <c r="F551">
        <v>0</v>
      </c>
    </row>
    <row r="552" spans="1:6">
      <c r="A552" t="s">
        <v>3764</v>
      </c>
      <c r="B552">
        <v>181521</v>
      </c>
      <c r="C552">
        <v>0</v>
      </c>
      <c r="D552" t="s">
        <v>3765</v>
      </c>
      <c r="E552">
        <v>161800</v>
      </c>
      <c r="F552">
        <v>0</v>
      </c>
    </row>
    <row r="553" spans="1:6">
      <c r="A553" t="s">
        <v>3766</v>
      </c>
      <c r="B553">
        <v>181600</v>
      </c>
      <c r="C553">
        <v>0</v>
      </c>
      <c r="D553" t="s">
        <v>3767</v>
      </c>
      <c r="E553">
        <v>161801</v>
      </c>
      <c r="F553">
        <v>0</v>
      </c>
    </row>
    <row r="554" spans="1:6">
      <c r="A554" t="s">
        <v>3768</v>
      </c>
      <c r="B554">
        <v>181601</v>
      </c>
      <c r="C554">
        <v>0</v>
      </c>
      <c r="D554" t="s">
        <v>3769</v>
      </c>
      <c r="E554">
        <v>161802</v>
      </c>
      <c r="F554">
        <v>0</v>
      </c>
    </row>
    <row r="555" spans="1:6">
      <c r="A555" t="s">
        <v>3770</v>
      </c>
      <c r="B555">
        <v>181602</v>
      </c>
      <c r="C555">
        <v>0</v>
      </c>
      <c r="D555" t="s">
        <v>3771</v>
      </c>
      <c r="E555">
        <v>161803</v>
      </c>
      <c r="F555">
        <v>0</v>
      </c>
    </row>
    <row r="556" spans="1:6">
      <c r="A556" t="s">
        <v>3772</v>
      </c>
      <c r="B556">
        <v>181603</v>
      </c>
      <c r="C556">
        <v>0</v>
      </c>
      <c r="D556" t="s">
        <v>3773</v>
      </c>
      <c r="E556">
        <v>161804</v>
      </c>
      <c r="F556">
        <v>0</v>
      </c>
    </row>
    <row r="557" spans="1:6">
      <c r="A557" t="s">
        <v>3774</v>
      </c>
      <c r="B557">
        <v>181604</v>
      </c>
      <c r="C557">
        <v>0</v>
      </c>
      <c r="D557" t="s">
        <v>3775</v>
      </c>
      <c r="E557">
        <v>161805</v>
      </c>
      <c r="F557">
        <v>0</v>
      </c>
    </row>
    <row r="558" spans="1:6">
      <c r="A558" t="s">
        <v>3776</v>
      </c>
      <c r="B558">
        <v>181605</v>
      </c>
      <c r="C558">
        <v>0</v>
      </c>
      <c r="D558" t="s">
        <v>3777</v>
      </c>
      <c r="E558">
        <v>161806</v>
      </c>
      <c r="F558">
        <v>0</v>
      </c>
    </row>
    <row r="559" spans="1:6">
      <c r="A559" t="s">
        <v>3778</v>
      </c>
      <c r="B559">
        <v>181611</v>
      </c>
      <c r="C559">
        <v>0</v>
      </c>
      <c r="D559" t="s">
        <v>3779</v>
      </c>
      <c r="E559">
        <v>161807</v>
      </c>
      <c r="F559">
        <v>0</v>
      </c>
    </row>
    <row r="560" spans="1:6">
      <c r="A560" t="s">
        <v>3780</v>
      </c>
      <c r="B560">
        <v>181612</v>
      </c>
      <c r="C560">
        <v>0</v>
      </c>
      <c r="D560" t="s">
        <v>3781</v>
      </c>
      <c r="E560">
        <v>161808</v>
      </c>
      <c r="F560">
        <v>0</v>
      </c>
    </row>
    <row r="561" spans="1:6">
      <c r="A561" t="s">
        <v>3782</v>
      </c>
      <c r="B561">
        <v>181613</v>
      </c>
      <c r="C561">
        <v>0</v>
      </c>
      <c r="D561" t="s">
        <v>3783</v>
      </c>
      <c r="E561">
        <v>161809</v>
      </c>
      <c r="F561">
        <v>0</v>
      </c>
    </row>
    <row r="562" spans="1:6">
      <c r="A562" t="s">
        <v>3784</v>
      </c>
      <c r="B562">
        <v>181615</v>
      </c>
      <c r="C562">
        <v>0</v>
      </c>
      <c r="D562" t="s">
        <v>3785</v>
      </c>
      <c r="E562">
        <v>161810</v>
      </c>
      <c r="F562">
        <v>0</v>
      </c>
    </row>
    <row r="563" spans="1:6">
      <c r="A563" t="s">
        <v>3786</v>
      </c>
      <c r="B563">
        <v>181621</v>
      </c>
      <c r="C563">
        <v>0</v>
      </c>
      <c r="D563" t="s">
        <v>3787</v>
      </c>
      <c r="E563">
        <v>161811</v>
      </c>
      <c r="F563">
        <v>0</v>
      </c>
    </row>
    <row r="564" spans="1:6">
      <c r="A564" t="s">
        <v>3788</v>
      </c>
      <c r="B564">
        <v>181700</v>
      </c>
      <c r="C564">
        <v>0</v>
      </c>
      <c r="D564" t="s">
        <v>3789</v>
      </c>
      <c r="E564">
        <v>161821</v>
      </c>
      <c r="F564">
        <v>0</v>
      </c>
    </row>
    <row r="565" spans="1:6">
      <c r="A565" t="s">
        <v>3790</v>
      </c>
      <c r="B565">
        <v>181800</v>
      </c>
      <c r="C565">
        <v>0</v>
      </c>
      <c r="D565" t="s">
        <v>3791</v>
      </c>
      <c r="E565">
        <v>161900</v>
      </c>
      <c r="F565">
        <v>3209</v>
      </c>
    </row>
    <row r="566" spans="1:6">
      <c r="A566" t="s">
        <v>3792</v>
      </c>
      <c r="B566">
        <v>181801</v>
      </c>
      <c r="C566">
        <v>0</v>
      </c>
      <c r="D566" t="s">
        <v>1588</v>
      </c>
      <c r="E566">
        <v>161901</v>
      </c>
      <c r="F566">
        <v>350</v>
      </c>
    </row>
    <row r="567" spans="1:6">
      <c r="A567" t="s">
        <v>3793</v>
      </c>
      <c r="B567">
        <v>181802</v>
      </c>
      <c r="C567">
        <v>0</v>
      </c>
      <c r="D567" t="s">
        <v>3794</v>
      </c>
      <c r="E567">
        <v>161902</v>
      </c>
      <c r="F567">
        <v>0</v>
      </c>
    </row>
    <row r="568" spans="1:6">
      <c r="A568" t="s">
        <v>3795</v>
      </c>
      <c r="B568">
        <v>181803</v>
      </c>
      <c r="C568">
        <v>0</v>
      </c>
      <c r="D568" t="s">
        <v>3796</v>
      </c>
      <c r="E568">
        <v>161903</v>
      </c>
      <c r="F568">
        <v>2</v>
      </c>
    </row>
    <row r="569" spans="1:6">
      <c r="A569" t="s">
        <v>3797</v>
      </c>
      <c r="B569">
        <v>181804</v>
      </c>
      <c r="C569">
        <v>0</v>
      </c>
      <c r="D569" t="s">
        <v>3798</v>
      </c>
      <c r="E569">
        <v>161904</v>
      </c>
      <c r="F569">
        <v>0</v>
      </c>
    </row>
    <row r="570" spans="1:6">
      <c r="A570" t="s">
        <v>3799</v>
      </c>
      <c r="B570">
        <v>181805</v>
      </c>
      <c r="C570">
        <v>0</v>
      </c>
      <c r="D570" t="s">
        <v>3800</v>
      </c>
      <c r="E570">
        <v>161905</v>
      </c>
      <c r="F570">
        <v>0</v>
      </c>
    </row>
    <row r="571" spans="1:6">
      <c r="A571" t="s">
        <v>3801</v>
      </c>
      <c r="B571">
        <v>181806</v>
      </c>
      <c r="C571">
        <v>0</v>
      </c>
      <c r="D571" t="s">
        <v>3802</v>
      </c>
      <c r="E571">
        <v>161906</v>
      </c>
      <c r="F571">
        <v>0</v>
      </c>
    </row>
    <row r="572" spans="1:6">
      <c r="A572" t="s">
        <v>3803</v>
      </c>
      <c r="B572">
        <v>181807</v>
      </c>
      <c r="C572">
        <v>0</v>
      </c>
      <c r="D572" t="s">
        <v>3804</v>
      </c>
      <c r="E572">
        <v>161907</v>
      </c>
      <c r="F572">
        <v>0</v>
      </c>
    </row>
    <row r="573" spans="1:6">
      <c r="A573" t="s">
        <v>3805</v>
      </c>
      <c r="B573">
        <v>181808</v>
      </c>
      <c r="C573">
        <v>0</v>
      </c>
      <c r="D573" t="s">
        <v>3806</v>
      </c>
      <c r="E573">
        <v>161910</v>
      </c>
      <c r="F573">
        <v>0</v>
      </c>
    </row>
    <row r="574" spans="1:6">
      <c r="A574" t="s">
        <v>3807</v>
      </c>
      <c r="B574">
        <v>181809</v>
      </c>
      <c r="C574">
        <v>0</v>
      </c>
      <c r="D574" t="s">
        <v>3808</v>
      </c>
      <c r="E574">
        <v>161911</v>
      </c>
      <c r="F574">
        <v>2857</v>
      </c>
    </row>
    <row r="575" spans="1:6">
      <c r="A575" t="s">
        <v>3809</v>
      </c>
      <c r="B575">
        <v>181810</v>
      </c>
      <c r="C575">
        <v>0</v>
      </c>
      <c r="D575" t="s">
        <v>3810</v>
      </c>
      <c r="E575">
        <v>162100</v>
      </c>
      <c r="F575">
        <v>0</v>
      </c>
    </row>
    <row r="576" spans="1:6">
      <c r="A576" t="s">
        <v>3811</v>
      </c>
      <c r="B576">
        <v>181811</v>
      </c>
      <c r="C576">
        <v>0</v>
      </c>
      <c r="D576" t="s">
        <v>3812</v>
      </c>
      <c r="E576">
        <v>162200</v>
      </c>
      <c r="F576">
        <v>6884</v>
      </c>
    </row>
    <row r="577" spans="1:6">
      <c r="A577" t="s">
        <v>3813</v>
      </c>
      <c r="B577">
        <v>181821</v>
      </c>
      <c r="C577">
        <v>0</v>
      </c>
      <c r="D577" t="s">
        <v>3814</v>
      </c>
      <c r="E577">
        <v>162300</v>
      </c>
      <c r="F577">
        <v>0</v>
      </c>
    </row>
    <row r="578" spans="1:6">
      <c r="A578" t="s">
        <v>3815</v>
      </c>
      <c r="B578">
        <v>181900</v>
      </c>
      <c r="C578">
        <v>12026</v>
      </c>
      <c r="D578" t="s">
        <v>3816</v>
      </c>
      <c r="E578">
        <v>162400</v>
      </c>
      <c r="F578">
        <v>0</v>
      </c>
    </row>
    <row r="579" spans="1:6">
      <c r="A579" t="s">
        <v>3817</v>
      </c>
      <c r="B579">
        <v>181901</v>
      </c>
      <c r="C579">
        <v>243</v>
      </c>
      <c r="D579" t="s">
        <v>3818</v>
      </c>
      <c r="E579">
        <v>162500</v>
      </c>
      <c r="F579">
        <v>0</v>
      </c>
    </row>
    <row r="580" spans="1:6">
      <c r="A580" t="s">
        <v>2086</v>
      </c>
      <c r="B580">
        <v>181902</v>
      </c>
      <c r="C580">
        <v>0</v>
      </c>
      <c r="D580" t="s">
        <v>3819</v>
      </c>
      <c r="E580">
        <v>162600</v>
      </c>
      <c r="F580">
        <v>0</v>
      </c>
    </row>
    <row r="581" spans="1:6">
      <c r="A581" t="s">
        <v>3820</v>
      </c>
      <c r="B581">
        <v>181903</v>
      </c>
      <c r="C581">
        <v>0</v>
      </c>
      <c r="D581" t="s">
        <v>3821</v>
      </c>
      <c r="E581">
        <v>162700</v>
      </c>
      <c r="F581">
        <v>0</v>
      </c>
    </row>
    <row r="582" spans="1:6">
      <c r="A582" t="s">
        <v>3822</v>
      </c>
      <c r="B582">
        <v>181904</v>
      </c>
      <c r="C582">
        <v>0</v>
      </c>
      <c r="D582" t="s">
        <v>3823</v>
      </c>
      <c r="E582">
        <v>162800</v>
      </c>
      <c r="F582">
        <v>0</v>
      </c>
    </row>
    <row r="583" spans="1:6">
      <c r="A583" t="s">
        <v>3824</v>
      </c>
      <c r="B583">
        <v>181905</v>
      </c>
      <c r="C583">
        <v>9819</v>
      </c>
      <c r="D583" t="s">
        <v>3825</v>
      </c>
      <c r="E583">
        <v>162900</v>
      </c>
      <c r="F583">
        <v>0</v>
      </c>
    </row>
    <row r="584" spans="1:6">
      <c r="A584" t="s">
        <v>3826</v>
      </c>
      <c r="B584">
        <v>181906</v>
      </c>
      <c r="C584">
        <v>0</v>
      </c>
      <c r="D584" t="s">
        <v>3827</v>
      </c>
      <c r="E584">
        <v>162901</v>
      </c>
      <c r="F584">
        <v>0</v>
      </c>
    </row>
    <row r="585" spans="1:6">
      <c r="A585" t="s">
        <v>3828</v>
      </c>
      <c r="B585">
        <v>181907</v>
      </c>
      <c r="C585">
        <v>0</v>
      </c>
      <c r="D585" t="s">
        <v>3829</v>
      </c>
      <c r="E585">
        <v>163000</v>
      </c>
      <c r="F585">
        <v>0</v>
      </c>
    </row>
    <row r="586" spans="1:6">
      <c r="A586" t="s">
        <v>3830</v>
      </c>
      <c r="B586">
        <v>181908</v>
      </c>
      <c r="C586">
        <v>0</v>
      </c>
      <c r="D586" t="s">
        <v>3831</v>
      </c>
      <c r="E586">
        <v>163100</v>
      </c>
      <c r="F586">
        <v>0</v>
      </c>
    </row>
    <row r="587" spans="1:6">
      <c r="A587" t="s">
        <v>3832</v>
      </c>
      <c r="B587">
        <v>181910</v>
      </c>
      <c r="C587">
        <v>0</v>
      </c>
      <c r="D587" t="s">
        <v>3833</v>
      </c>
      <c r="E587">
        <v>163200</v>
      </c>
      <c r="F587">
        <v>0</v>
      </c>
    </row>
    <row r="588" spans="1:6">
      <c r="A588" t="s">
        <v>3834</v>
      </c>
      <c r="B588">
        <v>181911</v>
      </c>
      <c r="C588">
        <v>1964</v>
      </c>
      <c r="D588" t="s">
        <v>3835</v>
      </c>
      <c r="E588">
        <v>163300</v>
      </c>
      <c r="F588">
        <v>0</v>
      </c>
    </row>
    <row r="589" spans="1:6">
      <c r="A589" t="s">
        <v>3836</v>
      </c>
      <c r="B589">
        <v>181912</v>
      </c>
      <c r="C589">
        <v>0</v>
      </c>
      <c r="D589" t="s">
        <v>3837</v>
      </c>
      <c r="E589">
        <v>163900</v>
      </c>
      <c r="F589">
        <v>0</v>
      </c>
    </row>
    <row r="590" spans="1:6">
      <c r="A590" t="s">
        <v>3838</v>
      </c>
      <c r="B590">
        <v>181921</v>
      </c>
      <c r="C590">
        <v>0</v>
      </c>
      <c r="D590" t="s">
        <v>3839</v>
      </c>
      <c r="E590">
        <v>165000</v>
      </c>
      <c r="F590">
        <v>273222</v>
      </c>
    </row>
    <row r="591" spans="1:6">
      <c r="A591" t="s">
        <v>3840</v>
      </c>
      <c r="B591">
        <v>181922</v>
      </c>
      <c r="C591">
        <v>0</v>
      </c>
      <c r="D591" t="s">
        <v>3841</v>
      </c>
      <c r="E591">
        <v>165100</v>
      </c>
      <c r="F591">
        <v>273222</v>
      </c>
    </row>
    <row r="592" spans="1:6">
      <c r="A592" t="s">
        <v>3842</v>
      </c>
      <c r="B592">
        <v>181923</v>
      </c>
      <c r="C592">
        <v>0</v>
      </c>
      <c r="D592" t="s">
        <v>3843</v>
      </c>
      <c r="E592">
        <v>168000</v>
      </c>
      <c r="F592">
        <v>0</v>
      </c>
    </row>
    <row r="593" spans="1:6">
      <c r="A593" t="s">
        <v>3844</v>
      </c>
      <c r="B593">
        <v>182100</v>
      </c>
      <c r="C593">
        <v>0</v>
      </c>
      <c r="D593"/>
      <c r="E593"/>
      <c r="F593"/>
    </row>
    <row r="594" spans="1:6">
      <c r="A594" t="s">
        <v>3845</v>
      </c>
      <c r="B594">
        <v>182200</v>
      </c>
      <c r="C594">
        <v>0</v>
      </c>
      <c r="D594"/>
      <c r="E594"/>
      <c r="F594"/>
    </row>
    <row r="595" spans="1:6">
      <c r="A595" t="s">
        <v>3846</v>
      </c>
      <c r="B595">
        <v>182300</v>
      </c>
      <c r="C595">
        <v>0</v>
      </c>
      <c r="D595"/>
      <c r="E595"/>
      <c r="F595"/>
    </row>
    <row r="596" spans="1:6">
      <c r="A596" t="s">
        <v>3847</v>
      </c>
      <c r="B596">
        <v>182400</v>
      </c>
      <c r="C596">
        <v>0</v>
      </c>
      <c r="D596"/>
      <c r="E596"/>
      <c r="F596"/>
    </row>
    <row r="597" spans="1:6">
      <c r="A597" t="s">
        <v>3848</v>
      </c>
      <c r="B597">
        <v>182500</v>
      </c>
      <c r="C597">
        <v>0</v>
      </c>
      <c r="D597"/>
      <c r="E597"/>
      <c r="F597"/>
    </row>
    <row r="598" spans="1:6">
      <c r="A598" t="s">
        <v>3849</v>
      </c>
      <c r="B598">
        <v>183000</v>
      </c>
      <c r="C598">
        <v>0</v>
      </c>
      <c r="D598"/>
      <c r="E598"/>
      <c r="F598"/>
    </row>
    <row r="599" spans="1:6">
      <c r="A599" t="s">
        <v>3850</v>
      </c>
      <c r="B599">
        <v>183100</v>
      </c>
      <c r="C599">
        <v>0</v>
      </c>
      <c r="D599"/>
      <c r="E599"/>
      <c r="F599"/>
    </row>
    <row r="600" spans="1:6">
      <c r="A600" t="s">
        <v>3851</v>
      </c>
      <c r="B600">
        <v>183500</v>
      </c>
      <c r="C600">
        <v>0</v>
      </c>
      <c r="D600"/>
      <c r="E600"/>
      <c r="F600"/>
    </row>
    <row r="601" spans="1:6">
      <c r="A601" t="s">
        <v>3852</v>
      </c>
      <c r="B601">
        <v>185000</v>
      </c>
      <c r="C601">
        <v>841765</v>
      </c>
      <c r="D601"/>
      <c r="E601"/>
      <c r="F601"/>
    </row>
    <row r="602" spans="1:6">
      <c r="A602" t="s">
        <v>3853</v>
      </c>
      <c r="B602">
        <v>185100</v>
      </c>
      <c r="C602">
        <v>312449</v>
      </c>
      <c r="D602"/>
      <c r="E602"/>
      <c r="F602"/>
    </row>
    <row r="603" spans="1:6">
      <c r="A603" t="s">
        <v>3854</v>
      </c>
      <c r="B603">
        <v>185101</v>
      </c>
      <c r="C603">
        <v>211270</v>
      </c>
      <c r="D603"/>
      <c r="E603"/>
      <c r="F603"/>
    </row>
    <row r="604" spans="1:6">
      <c r="A604" t="s">
        <v>3855</v>
      </c>
      <c r="B604">
        <v>185102</v>
      </c>
      <c r="C604">
        <v>72594</v>
      </c>
      <c r="D604"/>
      <c r="E604"/>
      <c r="F604"/>
    </row>
    <row r="605" spans="1:6">
      <c r="A605" t="s">
        <v>3856</v>
      </c>
      <c r="B605">
        <v>185120</v>
      </c>
      <c r="C605">
        <v>28585</v>
      </c>
      <c r="D605"/>
      <c r="E605"/>
      <c r="F605"/>
    </row>
    <row r="606" spans="1:6">
      <c r="A606" t="s">
        <v>3857</v>
      </c>
      <c r="B606">
        <v>185200</v>
      </c>
      <c r="C606">
        <v>529316</v>
      </c>
      <c r="D606"/>
      <c r="E606"/>
      <c r="F606"/>
    </row>
    <row r="607" spans="1:6">
      <c r="A607" t="s">
        <v>3858</v>
      </c>
      <c r="B607">
        <v>187000</v>
      </c>
      <c r="C607">
        <v>174</v>
      </c>
      <c r="D607"/>
      <c r="E607"/>
      <c r="F607"/>
    </row>
    <row r="608" spans="1:6">
      <c r="A608" t="s">
        <v>3859</v>
      </c>
      <c r="B608">
        <v>187001</v>
      </c>
      <c r="C608">
        <v>0</v>
      </c>
      <c r="D608"/>
      <c r="E608"/>
      <c r="F608"/>
    </row>
    <row r="609" spans="1:6">
      <c r="A609" t="s">
        <v>3860</v>
      </c>
      <c r="B609">
        <v>187002</v>
      </c>
      <c r="C609">
        <v>0</v>
      </c>
      <c r="D609"/>
      <c r="E609"/>
      <c r="F609"/>
    </row>
    <row r="610" spans="1:6">
      <c r="A610" t="s">
        <v>3861</v>
      </c>
      <c r="B610">
        <v>187003</v>
      </c>
      <c r="C610">
        <v>0</v>
      </c>
      <c r="D610"/>
      <c r="E610"/>
      <c r="F610"/>
    </row>
    <row r="611" spans="1:6">
      <c r="A611" t="s">
        <v>3862</v>
      </c>
      <c r="B611">
        <v>187004</v>
      </c>
      <c r="C611">
        <v>0</v>
      </c>
      <c r="D611"/>
      <c r="E611"/>
      <c r="F611"/>
    </row>
    <row r="612" spans="1:6">
      <c r="A612" t="s">
        <v>3863</v>
      </c>
      <c r="B612">
        <v>187005</v>
      </c>
      <c r="C612">
        <v>174</v>
      </c>
      <c r="D612"/>
      <c r="E612"/>
      <c r="F612"/>
    </row>
    <row r="613" spans="1:6">
      <c r="A613" t="s">
        <v>3843</v>
      </c>
      <c r="B613">
        <v>188000</v>
      </c>
      <c r="C613">
        <v>0</v>
      </c>
      <c r="D613"/>
      <c r="E613"/>
      <c r="F613"/>
    </row>
    <row r="614" spans="1:6">
      <c r="A614" t="s">
        <v>1881</v>
      </c>
      <c r="B614">
        <v>129700</v>
      </c>
      <c r="C614">
        <v>4857374</v>
      </c>
      <c r="D614" t="s">
        <v>1882</v>
      </c>
      <c r="E614">
        <v>149700</v>
      </c>
      <c r="F614">
        <v>6275642</v>
      </c>
    </row>
    <row r="615" spans="1:6">
      <c r="A615"/>
      <c r="B615"/>
      <c r="C615"/>
      <c r="D615" t="s">
        <v>3864</v>
      </c>
      <c r="E615">
        <v>199600</v>
      </c>
      <c r="F615">
        <v>0</v>
      </c>
    </row>
    <row r="616" spans="1:6">
      <c r="A616"/>
      <c r="B616"/>
      <c r="C616"/>
      <c r="D616" t="s">
        <v>3865</v>
      </c>
      <c r="E616">
        <v>199700</v>
      </c>
      <c r="F616">
        <v>0</v>
      </c>
    </row>
    <row r="617" spans="1:6">
      <c r="A617"/>
      <c r="B617"/>
      <c r="C617"/>
      <c r="D617" t="s">
        <v>3866</v>
      </c>
      <c r="E617">
        <v>199800</v>
      </c>
      <c r="F617">
        <v>0</v>
      </c>
    </row>
    <row r="618" spans="1:6">
      <c r="A618"/>
      <c r="B618"/>
      <c r="C618"/>
      <c r="D618" t="s">
        <v>3867</v>
      </c>
      <c r="E618">
        <v>199900</v>
      </c>
      <c r="F618">
        <v>0</v>
      </c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/>
  <dimension ref="A1:O1005"/>
  <sheetViews>
    <sheetView workbookViewId="0">
      <selection activeCell="D11" sqref="D11"/>
    </sheetView>
  </sheetViews>
  <sheetFormatPr defaultColWidth="13.33203125" defaultRowHeight="13.5"/>
  <cols>
    <col min="1" max="1" width="30.1640625" style="40" customWidth="1"/>
    <col min="2" max="2" width="8" style="36" customWidth="1"/>
    <col min="3" max="3" width="25" style="41" customWidth="1"/>
    <col min="4" max="4" width="29" style="40" customWidth="1"/>
    <col min="5" max="5" width="8" style="36" customWidth="1"/>
    <col min="6" max="6" width="26.33203125" style="41" customWidth="1"/>
    <col min="7" max="16384" width="13.33203125" style="32"/>
  </cols>
  <sheetData>
    <row r="1" spans="1:15" ht="26.25" customHeight="1">
      <c r="B1" s="1004" t="s">
        <v>124</v>
      </c>
      <c r="C1" s="1004"/>
      <c r="D1" s="1004"/>
      <c r="E1" s="1004"/>
      <c r="N1" s="32" t="s">
        <v>451</v>
      </c>
      <c r="O1" s="32" t="s">
        <v>452</v>
      </c>
    </row>
    <row r="3" spans="1:15" ht="20.100000000000001" customHeight="1">
      <c r="A3" s="1005" t="s">
        <v>453</v>
      </c>
      <c r="B3" s="1006"/>
      <c r="C3" s="1006"/>
      <c r="D3" s="1006" t="s">
        <v>454</v>
      </c>
      <c r="E3" s="1006"/>
      <c r="F3" s="1007"/>
    </row>
    <row r="4" spans="1:15" ht="20.100000000000001" customHeight="1">
      <c r="A4" s="37" t="s">
        <v>455</v>
      </c>
      <c r="B4" s="38" t="s">
        <v>456</v>
      </c>
      <c r="C4" s="45" t="s">
        <v>457</v>
      </c>
      <c r="D4" s="38" t="s">
        <v>455</v>
      </c>
      <c r="E4" s="38" t="s">
        <v>456</v>
      </c>
      <c r="F4" s="39" t="s">
        <v>457</v>
      </c>
    </row>
    <row r="5" spans="1:15">
      <c r="A5" t="s">
        <v>3868</v>
      </c>
      <c r="B5">
        <v>270000</v>
      </c>
      <c r="C5">
        <v>15445595</v>
      </c>
      <c r="D5" t="s">
        <v>3869</v>
      </c>
      <c r="E5">
        <v>250000</v>
      </c>
      <c r="F5">
        <v>16836010</v>
      </c>
    </row>
    <row r="6" spans="1:15">
      <c r="A6" t="s">
        <v>3870</v>
      </c>
      <c r="B6">
        <v>270100</v>
      </c>
      <c r="C6">
        <v>15262287</v>
      </c>
      <c r="D6" t="s">
        <v>3871</v>
      </c>
      <c r="E6">
        <v>250100</v>
      </c>
      <c r="F6">
        <v>16292434</v>
      </c>
    </row>
    <row r="7" spans="1:15">
      <c r="A7" t="s">
        <v>3872</v>
      </c>
      <c r="B7">
        <v>270200</v>
      </c>
      <c r="C7">
        <v>9324476</v>
      </c>
      <c r="D7" t="s">
        <v>3873</v>
      </c>
      <c r="E7">
        <v>250200</v>
      </c>
      <c r="F7">
        <v>9757640</v>
      </c>
    </row>
    <row r="8" spans="1:15">
      <c r="A8" t="s">
        <v>1895</v>
      </c>
      <c r="B8">
        <v>270201</v>
      </c>
      <c r="C8">
        <v>0</v>
      </c>
      <c r="D8" t="s">
        <v>1895</v>
      </c>
      <c r="E8">
        <v>250201</v>
      </c>
      <c r="F8">
        <v>0</v>
      </c>
    </row>
    <row r="9" spans="1:15">
      <c r="A9" t="s">
        <v>1897</v>
      </c>
      <c r="B9">
        <v>270202</v>
      </c>
      <c r="C9">
        <v>0</v>
      </c>
      <c r="D9" t="s">
        <v>1897</v>
      </c>
      <c r="E9">
        <v>250202</v>
      </c>
      <c r="F9">
        <v>0</v>
      </c>
    </row>
    <row r="10" spans="1:15">
      <c r="A10" t="s">
        <v>1898</v>
      </c>
      <c r="B10">
        <v>270203</v>
      </c>
      <c r="C10">
        <v>0</v>
      </c>
      <c r="D10" t="s">
        <v>1898</v>
      </c>
      <c r="E10">
        <v>250203</v>
      </c>
      <c r="F10">
        <v>0</v>
      </c>
    </row>
    <row r="11" spans="1:15">
      <c r="A11" t="s">
        <v>1899</v>
      </c>
      <c r="B11">
        <v>270204</v>
      </c>
      <c r="C11">
        <v>0</v>
      </c>
      <c r="D11" t="s">
        <v>1899</v>
      </c>
      <c r="E11">
        <v>250204</v>
      </c>
      <c r="F11">
        <v>0</v>
      </c>
    </row>
    <row r="12" spans="1:15">
      <c r="A12" t="s">
        <v>1900</v>
      </c>
      <c r="B12">
        <v>270205</v>
      </c>
      <c r="C12">
        <v>0</v>
      </c>
      <c r="D12" t="s">
        <v>1900</v>
      </c>
      <c r="E12">
        <v>250205</v>
      </c>
      <c r="F12">
        <v>0</v>
      </c>
    </row>
    <row r="13" spans="1:15">
      <c r="A13" t="s">
        <v>1902</v>
      </c>
      <c r="B13">
        <v>270206</v>
      </c>
      <c r="C13">
        <v>0</v>
      </c>
      <c r="D13" t="s">
        <v>1902</v>
      </c>
      <c r="E13">
        <v>250206</v>
      </c>
      <c r="F13">
        <v>0</v>
      </c>
    </row>
    <row r="14" spans="1:15">
      <c r="A14" t="s">
        <v>1904</v>
      </c>
      <c r="B14">
        <v>270207</v>
      </c>
      <c r="C14">
        <v>0</v>
      </c>
      <c r="D14" t="s">
        <v>1904</v>
      </c>
      <c r="E14">
        <v>250207</v>
      </c>
      <c r="F14">
        <v>0</v>
      </c>
    </row>
    <row r="15" spans="1:15">
      <c r="A15" t="s">
        <v>1908</v>
      </c>
      <c r="B15">
        <v>270208</v>
      </c>
      <c r="C15">
        <v>8282086</v>
      </c>
      <c r="D15" t="s">
        <v>1908</v>
      </c>
      <c r="E15">
        <v>250208</v>
      </c>
      <c r="F15">
        <v>8677007</v>
      </c>
    </row>
    <row r="16" spans="1:15">
      <c r="A16" t="s">
        <v>1909</v>
      </c>
      <c r="B16">
        <v>270209</v>
      </c>
      <c r="C16">
        <v>0</v>
      </c>
      <c r="D16" t="s">
        <v>1909</v>
      </c>
      <c r="E16">
        <v>250209</v>
      </c>
      <c r="F16">
        <v>0</v>
      </c>
    </row>
    <row r="17" spans="1:6">
      <c r="A17" t="s">
        <v>1910</v>
      </c>
      <c r="B17">
        <v>270210</v>
      </c>
      <c r="C17">
        <v>0</v>
      </c>
      <c r="D17" t="s">
        <v>1910</v>
      </c>
      <c r="E17">
        <v>250210</v>
      </c>
      <c r="F17">
        <v>0</v>
      </c>
    </row>
    <row r="18" spans="1:6">
      <c r="A18" t="s">
        <v>1911</v>
      </c>
      <c r="B18">
        <v>270211</v>
      </c>
      <c r="C18">
        <v>0</v>
      </c>
      <c r="D18" t="s">
        <v>1911</v>
      </c>
      <c r="E18">
        <v>250211</v>
      </c>
      <c r="F18">
        <v>0</v>
      </c>
    </row>
    <row r="19" spans="1:6">
      <c r="A19" t="s">
        <v>1913</v>
      </c>
      <c r="B19">
        <v>270212</v>
      </c>
      <c r="C19">
        <v>0</v>
      </c>
      <c r="D19" t="s">
        <v>1913</v>
      </c>
      <c r="E19">
        <v>250212</v>
      </c>
      <c r="F19">
        <v>0</v>
      </c>
    </row>
    <row r="20" spans="1:6">
      <c r="A20" t="s">
        <v>1916</v>
      </c>
      <c r="B20">
        <v>270213</v>
      </c>
      <c r="C20">
        <v>0</v>
      </c>
      <c r="D20" t="s">
        <v>1916</v>
      </c>
      <c r="E20">
        <v>250213</v>
      </c>
      <c r="F20">
        <v>0</v>
      </c>
    </row>
    <row r="21" spans="1:6">
      <c r="A21" t="s">
        <v>1914</v>
      </c>
      <c r="B21">
        <v>270214</v>
      </c>
      <c r="C21">
        <v>0</v>
      </c>
      <c r="D21" t="s">
        <v>1914</v>
      </c>
      <c r="E21">
        <v>250214</v>
      </c>
      <c r="F21">
        <v>0</v>
      </c>
    </row>
    <row r="22" spans="1:6">
      <c r="A22" t="s">
        <v>1917</v>
      </c>
      <c r="B22">
        <v>270215</v>
      </c>
      <c r="C22">
        <v>0</v>
      </c>
      <c r="D22" t="s">
        <v>1917</v>
      </c>
      <c r="E22">
        <v>250215</v>
      </c>
      <c r="F22">
        <v>0</v>
      </c>
    </row>
    <row r="23" spans="1:6">
      <c r="A23" t="s">
        <v>1918</v>
      </c>
      <c r="B23">
        <v>270216</v>
      </c>
      <c r="C23">
        <v>0</v>
      </c>
      <c r="D23" t="s">
        <v>1918</v>
      </c>
      <c r="E23">
        <v>250216</v>
      </c>
      <c r="F23">
        <v>0</v>
      </c>
    </row>
    <row r="24" spans="1:6">
      <c r="A24" t="s">
        <v>3874</v>
      </c>
      <c r="B24">
        <v>270225</v>
      </c>
      <c r="C24">
        <v>0</v>
      </c>
      <c r="D24" t="s">
        <v>3874</v>
      </c>
      <c r="E24">
        <v>250225</v>
      </c>
      <c r="F24">
        <v>0</v>
      </c>
    </row>
    <row r="25" spans="1:6">
      <c r="A25" t="s">
        <v>1906</v>
      </c>
      <c r="B25">
        <v>270217</v>
      </c>
      <c r="C25">
        <v>0</v>
      </c>
      <c r="D25" t="s">
        <v>1906</v>
      </c>
      <c r="E25">
        <v>250217</v>
      </c>
      <c r="F25">
        <v>0</v>
      </c>
    </row>
    <row r="26" spans="1:6">
      <c r="A26" t="s">
        <v>1920</v>
      </c>
      <c r="B26">
        <v>270226</v>
      </c>
      <c r="C26">
        <v>1042390</v>
      </c>
      <c r="D26" t="s">
        <v>1920</v>
      </c>
      <c r="E26">
        <v>250226</v>
      </c>
      <c r="F26">
        <v>1080633</v>
      </c>
    </row>
    <row r="27" spans="1:6">
      <c r="A27" t="s">
        <v>3875</v>
      </c>
      <c r="B27">
        <v>270227</v>
      </c>
      <c r="C27">
        <v>130635</v>
      </c>
      <c r="D27" t="s">
        <v>3875</v>
      </c>
      <c r="E27">
        <v>250227</v>
      </c>
      <c r="F27">
        <v>155194</v>
      </c>
    </row>
    <row r="28" spans="1:6">
      <c r="A28" t="s">
        <v>3876</v>
      </c>
      <c r="B28">
        <v>270230</v>
      </c>
      <c r="C28">
        <v>911755</v>
      </c>
      <c r="D28" t="s">
        <v>3876</v>
      </c>
      <c r="E28">
        <v>250230</v>
      </c>
      <c r="F28">
        <v>925438</v>
      </c>
    </row>
    <row r="29" spans="1:6">
      <c r="A29" t="s">
        <v>1929</v>
      </c>
      <c r="B29">
        <v>270231</v>
      </c>
      <c r="C29">
        <v>0</v>
      </c>
      <c r="D29" t="s">
        <v>1929</v>
      </c>
      <c r="E29">
        <v>250231</v>
      </c>
      <c r="F29">
        <v>0</v>
      </c>
    </row>
    <row r="30" spans="1:6">
      <c r="A30" t="s">
        <v>3877</v>
      </c>
      <c r="B30">
        <v>270300</v>
      </c>
      <c r="C30">
        <v>5043875</v>
      </c>
      <c r="D30" t="s">
        <v>3878</v>
      </c>
      <c r="E30">
        <v>250300</v>
      </c>
      <c r="F30">
        <v>5617932</v>
      </c>
    </row>
    <row r="31" spans="1:6">
      <c r="A31" t="s">
        <v>2284</v>
      </c>
      <c r="B31">
        <v>270301</v>
      </c>
      <c r="C31">
        <v>-623</v>
      </c>
      <c r="D31" t="s">
        <v>2284</v>
      </c>
      <c r="E31">
        <v>250301</v>
      </c>
      <c r="F31">
        <v>0</v>
      </c>
    </row>
    <row r="32" spans="1:6">
      <c r="A32" t="s">
        <v>2286</v>
      </c>
      <c r="B32">
        <v>270302</v>
      </c>
      <c r="C32">
        <v>-623</v>
      </c>
      <c r="D32" t="s">
        <v>2286</v>
      </c>
      <c r="E32">
        <v>250302</v>
      </c>
      <c r="F32">
        <v>0</v>
      </c>
    </row>
    <row r="33" spans="1:6">
      <c r="A33" t="s">
        <v>2288</v>
      </c>
      <c r="B33">
        <v>270303</v>
      </c>
      <c r="C33">
        <v>0</v>
      </c>
      <c r="D33" t="s">
        <v>2288</v>
      </c>
      <c r="E33">
        <v>250303</v>
      </c>
      <c r="F33">
        <v>0</v>
      </c>
    </row>
    <row r="34" spans="1:6">
      <c r="A34" t="s">
        <v>2290</v>
      </c>
      <c r="B34">
        <v>270304</v>
      </c>
      <c r="C34">
        <v>0</v>
      </c>
      <c r="D34" t="s">
        <v>2290</v>
      </c>
      <c r="E34">
        <v>250304</v>
      </c>
      <c r="F34">
        <v>0</v>
      </c>
    </row>
    <row r="35" spans="1:6">
      <c r="A35" t="s">
        <v>3879</v>
      </c>
      <c r="B35">
        <v>270305</v>
      </c>
      <c r="C35">
        <v>0</v>
      </c>
      <c r="D35" t="s">
        <v>3879</v>
      </c>
      <c r="E35">
        <v>250305</v>
      </c>
      <c r="F35">
        <v>0</v>
      </c>
    </row>
    <row r="36" spans="1:6">
      <c r="A36" t="s">
        <v>3880</v>
      </c>
      <c r="B36">
        <v>270306</v>
      </c>
      <c r="C36">
        <v>0</v>
      </c>
      <c r="D36" t="s">
        <v>3880</v>
      </c>
      <c r="E36">
        <v>250306</v>
      </c>
      <c r="F36">
        <v>0</v>
      </c>
    </row>
    <row r="37" spans="1:6">
      <c r="A37" t="s">
        <v>2296</v>
      </c>
      <c r="B37">
        <v>270307</v>
      </c>
      <c r="C37">
        <v>0</v>
      </c>
      <c r="D37" t="s">
        <v>2296</v>
      </c>
      <c r="E37">
        <v>250307</v>
      </c>
      <c r="F37">
        <v>0</v>
      </c>
    </row>
    <row r="38" spans="1:6">
      <c r="A38" t="s">
        <v>3881</v>
      </c>
      <c r="B38">
        <v>270308</v>
      </c>
      <c r="C38">
        <v>0</v>
      </c>
      <c r="D38" t="s">
        <v>3881</v>
      </c>
      <c r="E38">
        <v>250308</v>
      </c>
      <c r="F38">
        <v>0</v>
      </c>
    </row>
    <row r="39" spans="1:6">
      <c r="A39" t="s">
        <v>2300</v>
      </c>
      <c r="B39">
        <v>270309</v>
      </c>
      <c r="C39">
        <v>0</v>
      </c>
      <c r="D39" t="s">
        <v>2300</v>
      </c>
      <c r="E39">
        <v>250309</v>
      </c>
      <c r="F39">
        <v>0</v>
      </c>
    </row>
    <row r="40" spans="1:6">
      <c r="A40" t="s">
        <v>2302</v>
      </c>
      <c r="B40">
        <v>270310</v>
      </c>
      <c r="C40">
        <v>0</v>
      </c>
      <c r="D40" t="s">
        <v>2302</v>
      </c>
      <c r="E40">
        <v>250310</v>
      </c>
      <c r="F40">
        <v>0</v>
      </c>
    </row>
    <row r="41" spans="1:6">
      <c r="A41" t="s">
        <v>2304</v>
      </c>
      <c r="B41">
        <v>270311</v>
      </c>
      <c r="C41">
        <v>0</v>
      </c>
      <c r="D41" t="s">
        <v>3882</v>
      </c>
      <c r="E41">
        <v>250311</v>
      </c>
      <c r="F41">
        <v>0</v>
      </c>
    </row>
    <row r="42" spans="1:6">
      <c r="A42" t="s">
        <v>2305</v>
      </c>
      <c r="B42">
        <v>270312</v>
      </c>
      <c r="C42">
        <v>0</v>
      </c>
      <c r="D42" t="s">
        <v>2305</v>
      </c>
      <c r="E42">
        <v>250312</v>
      </c>
      <c r="F42">
        <v>0</v>
      </c>
    </row>
    <row r="43" spans="1:6">
      <c r="A43" t="s">
        <v>2306</v>
      </c>
      <c r="B43">
        <v>270313</v>
      </c>
      <c r="C43">
        <v>0</v>
      </c>
      <c r="D43" t="s">
        <v>2306</v>
      </c>
      <c r="E43">
        <v>250313</v>
      </c>
      <c r="F43">
        <v>0</v>
      </c>
    </row>
    <row r="44" spans="1:6">
      <c r="A44" t="s">
        <v>2307</v>
      </c>
      <c r="B44">
        <v>270314</v>
      </c>
      <c r="C44">
        <v>0</v>
      </c>
      <c r="D44" t="s">
        <v>2307</v>
      </c>
      <c r="E44">
        <v>250314</v>
      </c>
      <c r="F44">
        <v>0</v>
      </c>
    </row>
    <row r="45" spans="1:6">
      <c r="A45" t="s">
        <v>2308</v>
      </c>
      <c r="B45">
        <v>270315</v>
      </c>
      <c r="C45">
        <v>0</v>
      </c>
      <c r="D45" t="s">
        <v>2308</v>
      </c>
      <c r="E45">
        <v>250315</v>
      </c>
      <c r="F45">
        <v>0</v>
      </c>
    </row>
    <row r="46" spans="1:6">
      <c r="A46" t="s">
        <v>2309</v>
      </c>
      <c r="B46">
        <v>270316</v>
      </c>
      <c r="C46">
        <v>0</v>
      </c>
      <c r="D46" t="s">
        <v>2309</v>
      </c>
      <c r="E46">
        <v>250316</v>
      </c>
      <c r="F46">
        <v>0</v>
      </c>
    </row>
    <row r="47" spans="1:6">
      <c r="A47" t="s">
        <v>2310</v>
      </c>
      <c r="B47">
        <v>270317</v>
      </c>
      <c r="C47">
        <v>0</v>
      </c>
      <c r="D47" t="s">
        <v>2310</v>
      </c>
      <c r="E47">
        <v>250317</v>
      </c>
      <c r="F47">
        <v>0</v>
      </c>
    </row>
    <row r="48" spans="1:6">
      <c r="A48" t="s">
        <v>2311</v>
      </c>
      <c r="B48">
        <v>270318</v>
      </c>
      <c r="C48">
        <v>0</v>
      </c>
      <c r="D48" t="s">
        <v>2311</v>
      </c>
      <c r="E48">
        <v>250318</v>
      </c>
      <c r="F48">
        <v>0</v>
      </c>
    </row>
    <row r="49" spans="1:6">
      <c r="A49" t="s">
        <v>2312</v>
      </c>
      <c r="B49">
        <v>270319</v>
      </c>
      <c r="C49">
        <v>0</v>
      </c>
      <c r="D49" t="s">
        <v>2312</v>
      </c>
      <c r="E49">
        <v>250319</v>
      </c>
      <c r="F49">
        <v>0</v>
      </c>
    </row>
    <row r="50" spans="1:6">
      <c r="A50" t="s">
        <v>2313</v>
      </c>
      <c r="B50">
        <v>270320</v>
      </c>
      <c r="C50">
        <v>0</v>
      </c>
      <c r="D50" t="s">
        <v>2313</v>
      </c>
      <c r="E50">
        <v>250320</v>
      </c>
      <c r="F50">
        <v>0</v>
      </c>
    </row>
    <row r="51" spans="1:6">
      <c r="A51" t="s">
        <v>2314</v>
      </c>
      <c r="B51">
        <v>270321</v>
      </c>
      <c r="C51">
        <v>0</v>
      </c>
      <c r="D51" t="s">
        <v>2314</v>
      </c>
      <c r="E51">
        <v>250321</v>
      </c>
      <c r="F51">
        <v>0</v>
      </c>
    </row>
    <row r="52" spans="1:6">
      <c r="A52" t="s">
        <v>2315</v>
      </c>
      <c r="B52">
        <v>270330</v>
      </c>
      <c r="C52">
        <v>0</v>
      </c>
      <c r="D52" t="s">
        <v>2315</v>
      </c>
      <c r="E52">
        <v>250330</v>
      </c>
      <c r="F52">
        <v>0</v>
      </c>
    </row>
    <row r="53" spans="1:6">
      <c r="A53" t="s">
        <v>1953</v>
      </c>
      <c r="B53">
        <v>270331</v>
      </c>
      <c r="C53">
        <v>0</v>
      </c>
      <c r="D53" t="s">
        <v>1953</v>
      </c>
      <c r="E53">
        <v>250331</v>
      </c>
      <c r="F53">
        <v>0</v>
      </c>
    </row>
    <row r="54" spans="1:6">
      <c r="A54" t="s">
        <v>2317</v>
      </c>
      <c r="B54">
        <v>270332</v>
      </c>
      <c r="C54">
        <v>0</v>
      </c>
      <c r="D54" t="s">
        <v>2317</v>
      </c>
      <c r="E54">
        <v>250332</v>
      </c>
      <c r="F54">
        <v>0</v>
      </c>
    </row>
    <row r="55" spans="1:6">
      <c r="A55" t="s">
        <v>2318</v>
      </c>
      <c r="B55">
        <v>270351</v>
      </c>
      <c r="C55">
        <v>0</v>
      </c>
      <c r="D55" t="s">
        <v>2318</v>
      </c>
      <c r="E55">
        <v>250351</v>
      </c>
      <c r="F55">
        <v>0</v>
      </c>
    </row>
    <row r="56" spans="1:6">
      <c r="A56" t="s">
        <v>2319</v>
      </c>
      <c r="B56">
        <v>270360</v>
      </c>
      <c r="C56">
        <v>5044498</v>
      </c>
      <c r="D56" t="s">
        <v>2319</v>
      </c>
      <c r="E56">
        <v>250360</v>
      </c>
      <c r="F56">
        <v>5617932</v>
      </c>
    </row>
    <row r="57" spans="1:6">
      <c r="A57" t="s">
        <v>3883</v>
      </c>
      <c r="B57">
        <v>270400</v>
      </c>
      <c r="C57">
        <v>893936</v>
      </c>
      <c r="D57" t="s">
        <v>3884</v>
      </c>
      <c r="E57">
        <v>250400</v>
      </c>
      <c r="F57">
        <v>916862</v>
      </c>
    </row>
    <row r="58" spans="1:6">
      <c r="A58" t="s">
        <v>2218</v>
      </c>
      <c r="B58">
        <v>270401</v>
      </c>
      <c r="C58">
        <v>0</v>
      </c>
      <c r="D58" t="s">
        <v>2218</v>
      </c>
      <c r="E58">
        <v>250401</v>
      </c>
      <c r="F58">
        <v>0</v>
      </c>
    </row>
    <row r="59" spans="1:6">
      <c r="A59" t="s">
        <v>2220</v>
      </c>
      <c r="B59">
        <v>270402</v>
      </c>
      <c r="C59">
        <v>0</v>
      </c>
      <c r="D59" t="s">
        <v>2220</v>
      </c>
      <c r="E59">
        <v>250402</v>
      </c>
      <c r="F59">
        <v>0</v>
      </c>
    </row>
    <row r="60" spans="1:6">
      <c r="A60" t="s">
        <v>2222</v>
      </c>
      <c r="B60">
        <v>270403</v>
      </c>
      <c r="C60">
        <v>0</v>
      </c>
      <c r="D60" t="s">
        <v>2222</v>
      </c>
      <c r="E60">
        <v>250403</v>
      </c>
      <c r="F60">
        <v>0</v>
      </c>
    </row>
    <row r="61" spans="1:6">
      <c r="A61" t="s">
        <v>2224</v>
      </c>
      <c r="B61">
        <v>270404</v>
      </c>
      <c r="C61">
        <v>0</v>
      </c>
      <c r="D61" t="s">
        <v>2224</v>
      </c>
      <c r="E61">
        <v>250404</v>
      </c>
      <c r="F61">
        <v>0</v>
      </c>
    </row>
    <row r="62" spans="1:6">
      <c r="A62" t="s">
        <v>2226</v>
      </c>
      <c r="B62">
        <v>270409</v>
      </c>
      <c r="C62">
        <v>0</v>
      </c>
      <c r="D62" t="s">
        <v>2226</v>
      </c>
      <c r="E62">
        <v>250409</v>
      </c>
      <c r="F62">
        <v>0</v>
      </c>
    </row>
    <row r="63" spans="1:6">
      <c r="A63" t="s">
        <v>2228</v>
      </c>
      <c r="B63">
        <v>270405</v>
      </c>
      <c r="C63">
        <v>0</v>
      </c>
      <c r="D63" t="s">
        <v>2228</v>
      </c>
      <c r="E63">
        <v>250405</v>
      </c>
      <c r="F63">
        <v>0</v>
      </c>
    </row>
    <row r="64" spans="1:6">
      <c r="A64" t="s">
        <v>1949</v>
      </c>
      <c r="B64">
        <v>270410</v>
      </c>
      <c r="C64">
        <v>0</v>
      </c>
      <c r="D64" t="s">
        <v>1949</v>
      </c>
      <c r="E64">
        <v>250410</v>
      </c>
      <c r="F64">
        <v>0</v>
      </c>
    </row>
    <row r="65" spans="1:6">
      <c r="A65" t="s">
        <v>2324</v>
      </c>
      <c r="B65">
        <v>270411</v>
      </c>
      <c r="C65">
        <v>0</v>
      </c>
      <c r="D65" t="s">
        <v>2324</v>
      </c>
      <c r="E65">
        <v>250411</v>
      </c>
      <c r="F65">
        <v>0</v>
      </c>
    </row>
    <row r="66" spans="1:6">
      <c r="A66" t="s">
        <v>2325</v>
      </c>
      <c r="B66">
        <v>270412</v>
      </c>
      <c r="C66">
        <v>0</v>
      </c>
      <c r="D66" t="s">
        <v>2325</v>
      </c>
      <c r="E66">
        <v>250412</v>
      </c>
      <c r="F66">
        <v>0</v>
      </c>
    </row>
    <row r="67" spans="1:6">
      <c r="A67" t="s">
        <v>2327</v>
      </c>
      <c r="B67">
        <v>270413</v>
      </c>
      <c r="C67">
        <v>0</v>
      </c>
      <c r="D67" t="s">
        <v>2327</v>
      </c>
      <c r="E67">
        <v>250413</v>
      </c>
      <c r="F67">
        <v>0</v>
      </c>
    </row>
    <row r="68" spans="1:6">
      <c r="A68" t="s">
        <v>2329</v>
      </c>
      <c r="B68">
        <v>270419</v>
      </c>
      <c r="C68">
        <v>0</v>
      </c>
      <c r="D68" t="s">
        <v>2329</v>
      </c>
      <c r="E68">
        <v>250419</v>
      </c>
      <c r="F68">
        <v>0</v>
      </c>
    </row>
    <row r="69" spans="1:6">
      <c r="A69" t="s">
        <v>1953</v>
      </c>
      <c r="B69">
        <v>270420</v>
      </c>
      <c r="C69">
        <v>0</v>
      </c>
      <c r="D69" t="s">
        <v>1953</v>
      </c>
      <c r="E69">
        <v>250420</v>
      </c>
      <c r="F69">
        <v>0</v>
      </c>
    </row>
    <row r="70" spans="1:6">
      <c r="A70" t="s">
        <v>2331</v>
      </c>
      <c r="B70">
        <v>270421</v>
      </c>
      <c r="C70">
        <v>0</v>
      </c>
      <c r="D70" t="s">
        <v>2331</v>
      </c>
      <c r="E70">
        <v>250421</v>
      </c>
      <c r="F70">
        <v>0</v>
      </c>
    </row>
    <row r="71" spans="1:6">
      <c r="A71" t="s">
        <v>2333</v>
      </c>
      <c r="B71">
        <v>270422</v>
      </c>
      <c r="C71">
        <v>0</v>
      </c>
      <c r="D71" t="s">
        <v>2333</v>
      </c>
      <c r="E71">
        <v>250422</v>
      </c>
      <c r="F71">
        <v>0</v>
      </c>
    </row>
    <row r="72" spans="1:6">
      <c r="A72" t="s">
        <v>2335</v>
      </c>
      <c r="B72">
        <v>270423</v>
      </c>
      <c r="C72">
        <v>0</v>
      </c>
      <c r="D72" t="s">
        <v>2335</v>
      </c>
      <c r="E72">
        <v>250423</v>
      </c>
      <c r="F72">
        <v>0</v>
      </c>
    </row>
    <row r="73" spans="1:6">
      <c r="A73" t="s">
        <v>2337</v>
      </c>
      <c r="B73">
        <v>270424</v>
      </c>
      <c r="C73">
        <v>0</v>
      </c>
      <c r="D73" t="s">
        <v>2337</v>
      </c>
      <c r="E73">
        <v>250424</v>
      </c>
      <c r="F73">
        <v>0</v>
      </c>
    </row>
    <row r="74" spans="1:6">
      <c r="A74" t="s">
        <v>1955</v>
      </c>
      <c r="B74">
        <v>270429</v>
      </c>
      <c r="C74">
        <v>0</v>
      </c>
      <c r="D74" t="s">
        <v>1955</v>
      </c>
      <c r="E74">
        <v>250429</v>
      </c>
      <c r="F74">
        <v>0</v>
      </c>
    </row>
    <row r="75" spans="1:6">
      <c r="A75" t="s">
        <v>2250</v>
      </c>
      <c r="B75">
        <v>270430</v>
      </c>
      <c r="C75">
        <v>893936</v>
      </c>
      <c r="D75" t="s">
        <v>2250</v>
      </c>
      <c r="E75">
        <v>250430</v>
      </c>
      <c r="F75">
        <v>916862</v>
      </c>
    </row>
    <row r="76" spans="1:6">
      <c r="A76" t="s">
        <v>1926</v>
      </c>
      <c r="B76">
        <v>270431</v>
      </c>
      <c r="C76">
        <v>0</v>
      </c>
      <c r="D76" t="s">
        <v>1926</v>
      </c>
      <c r="E76">
        <v>250431</v>
      </c>
      <c r="F76">
        <v>0</v>
      </c>
    </row>
    <row r="77" spans="1:6">
      <c r="A77" t="s">
        <v>2346</v>
      </c>
      <c r="B77">
        <v>270432</v>
      </c>
      <c r="C77">
        <v>0</v>
      </c>
      <c r="D77" t="s">
        <v>2346</v>
      </c>
      <c r="E77">
        <v>250432</v>
      </c>
      <c r="F77">
        <v>0</v>
      </c>
    </row>
    <row r="78" spans="1:6">
      <c r="A78" t="s">
        <v>3885</v>
      </c>
      <c r="B78">
        <v>270433</v>
      </c>
      <c r="C78">
        <v>0</v>
      </c>
      <c r="D78" t="s">
        <v>3885</v>
      </c>
      <c r="E78">
        <v>250433</v>
      </c>
      <c r="F78">
        <v>0</v>
      </c>
    </row>
    <row r="79" spans="1:6">
      <c r="A79" t="s">
        <v>2349</v>
      </c>
      <c r="B79">
        <v>270451</v>
      </c>
      <c r="C79">
        <v>0</v>
      </c>
      <c r="D79" t="s">
        <v>2349</v>
      </c>
      <c r="E79">
        <v>250451</v>
      </c>
      <c r="F79">
        <v>0</v>
      </c>
    </row>
    <row r="80" spans="1:6">
      <c r="A80" t="s">
        <v>3886</v>
      </c>
      <c r="B80">
        <v>270500</v>
      </c>
      <c r="C80">
        <v>183308</v>
      </c>
      <c r="D80" t="s">
        <v>3887</v>
      </c>
      <c r="E80">
        <v>250500</v>
      </c>
      <c r="F80">
        <v>195008</v>
      </c>
    </row>
    <row r="81" spans="1:6">
      <c r="A81" t="s">
        <v>3888</v>
      </c>
      <c r="B81">
        <v>270600</v>
      </c>
      <c r="C81">
        <v>0</v>
      </c>
      <c r="D81" t="s">
        <v>3889</v>
      </c>
      <c r="E81">
        <v>250600</v>
      </c>
      <c r="F81">
        <v>0</v>
      </c>
    </row>
    <row r="82" spans="1:6">
      <c r="A82" t="s">
        <v>1925</v>
      </c>
      <c r="B82">
        <v>270601</v>
      </c>
      <c r="C82">
        <v>0</v>
      </c>
      <c r="D82" t="s">
        <v>1925</v>
      </c>
      <c r="E82">
        <v>250601</v>
      </c>
      <c r="F82">
        <v>0</v>
      </c>
    </row>
    <row r="83" spans="1:6">
      <c r="A83" t="s">
        <v>2374</v>
      </c>
      <c r="B83">
        <v>270602</v>
      </c>
      <c r="C83">
        <v>0</v>
      </c>
      <c r="D83" t="s">
        <v>2374</v>
      </c>
      <c r="E83">
        <v>250602</v>
      </c>
      <c r="F83">
        <v>0</v>
      </c>
    </row>
    <row r="84" spans="1:6">
      <c r="A84" t="s">
        <v>2376</v>
      </c>
      <c r="B84">
        <v>270603</v>
      </c>
      <c r="C84">
        <v>0</v>
      </c>
      <c r="D84" t="s">
        <v>2376</v>
      </c>
      <c r="E84">
        <v>250603</v>
      </c>
      <c r="F84">
        <v>0</v>
      </c>
    </row>
    <row r="85" spans="1:6">
      <c r="A85" t="s">
        <v>2378</v>
      </c>
      <c r="B85">
        <v>270604</v>
      </c>
      <c r="C85">
        <v>0</v>
      </c>
      <c r="D85" t="s">
        <v>2378</v>
      </c>
      <c r="E85">
        <v>250604</v>
      </c>
      <c r="F85">
        <v>0</v>
      </c>
    </row>
    <row r="86" spans="1:6">
      <c r="A86" t="s">
        <v>2380</v>
      </c>
      <c r="B86">
        <v>270605</v>
      </c>
      <c r="C86">
        <v>0</v>
      </c>
      <c r="D86" t="s">
        <v>2380</v>
      </c>
      <c r="E86">
        <v>250605</v>
      </c>
      <c r="F86">
        <v>0</v>
      </c>
    </row>
    <row r="87" spans="1:6">
      <c r="A87" t="s">
        <v>2382</v>
      </c>
      <c r="B87">
        <v>270606</v>
      </c>
      <c r="C87">
        <v>0</v>
      </c>
      <c r="D87" t="s">
        <v>2382</v>
      </c>
      <c r="E87">
        <v>250606</v>
      </c>
      <c r="F87">
        <v>0</v>
      </c>
    </row>
    <row r="88" spans="1:6">
      <c r="A88" t="s">
        <v>3890</v>
      </c>
      <c r="B88">
        <v>270607</v>
      </c>
      <c r="C88">
        <v>0</v>
      </c>
      <c r="D88" t="s">
        <v>3890</v>
      </c>
      <c r="E88">
        <v>250607</v>
      </c>
      <c r="F88">
        <v>0</v>
      </c>
    </row>
    <row r="89" spans="1:6">
      <c r="A89" t="s">
        <v>2384</v>
      </c>
      <c r="B89">
        <v>270619</v>
      </c>
      <c r="C89">
        <v>0</v>
      </c>
      <c r="D89" t="s">
        <v>2384</v>
      </c>
      <c r="E89">
        <v>250619</v>
      </c>
      <c r="F89">
        <v>0</v>
      </c>
    </row>
    <row r="90" spans="1:6">
      <c r="A90" t="s">
        <v>2386</v>
      </c>
      <c r="B90">
        <v>270620</v>
      </c>
      <c r="C90">
        <v>0</v>
      </c>
      <c r="D90" t="s">
        <v>2386</v>
      </c>
      <c r="E90">
        <v>250620</v>
      </c>
      <c r="F90">
        <v>0</v>
      </c>
    </row>
    <row r="91" spans="1:6">
      <c r="A91" t="s">
        <v>2388</v>
      </c>
      <c r="B91">
        <v>270621</v>
      </c>
      <c r="C91">
        <v>0</v>
      </c>
      <c r="D91" t="s">
        <v>2388</v>
      </c>
      <c r="E91">
        <v>250621</v>
      </c>
      <c r="F91">
        <v>0</v>
      </c>
    </row>
    <row r="92" spans="1:6">
      <c r="A92" t="s">
        <v>2390</v>
      </c>
      <c r="B92">
        <v>270622</v>
      </c>
      <c r="C92">
        <v>0</v>
      </c>
      <c r="D92" t="s">
        <v>2390</v>
      </c>
      <c r="E92">
        <v>250622</v>
      </c>
      <c r="F92">
        <v>0</v>
      </c>
    </row>
    <row r="93" spans="1:6">
      <c r="A93" t="s">
        <v>2392</v>
      </c>
      <c r="B93">
        <v>270623</v>
      </c>
      <c r="C93">
        <v>0</v>
      </c>
      <c r="D93" t="s">
        <v>2392</v>
      </c>
      <c r="E93">
        <v>250623</v>
      </c>
      <c r="F93">
        <v>0</v>
      </c>
    </row>
    <row r="94" spans="1:6">
      <c r="A94" t="s">
        <v>2394</v>
      </c>
      <c r="B94">
        <v>270624</v>
      </c>
      <c r="C94">
        <v>0</v>
      </c>
      <c r="D94" t="s">
        <v>2394</v>
      </c>
      <c r="E94">
        <v>250624</v>
      </c>
      <c r="F94">
        <v>0</v>
      </c>
    </row>
    <row r="95" spans="1:6">
      <c r="A95" t="s">
        <v>2396</v>
      </c>
      <c r="B95">
        <v>270625</v>
      </c>
      <c r="C95">
        <v>0</v>
      </c>
      <c r="D95" t="s">
        <v>2396</v>
      </c>
      <c r="E95">
        <v>250625</v>
      </c>
      <c r="F95">
        <v>0</v>
      </c>
    </row>
    <row r="96" spans="1:6">
      <c r="A96" t="s">
        <v>2398</v>
      </c>
      <c r="B96">
        <v>270626</v>
      </c>
      <c r="C96">
        <v>0</v>
      </c>
      <c r="D96" t="s">
        <v>2398</v>
      </c>
      <c r="E96">
        <v>250626</v>
      </c>
      <c r="F96">
        <v>0</v>
      </c>
    </row>
    <row r="97" spans="1:6">
      <c r="A97" t="s">
        <v>2400</v>
      </c>
      <c r="B97">
        <v>270639</v>
      </c>
      <c r="C97">
        <v>0</v>
      </c>
      <c r="D97" t="s">
        <v>2400</v>
      </c>
      <c r="E97">
        <v>250639</v>
      </c>
      <c r="F97">
        <v>0</v>
      </c>
    </row>
    <row r="98" spans="1:6">
      <c r="A98" t="s">
        <v>3891</v>
      </c>
      <c r="B98">
        <v>270700</v>
      </c>
      <c r="C98">
        <v>0</v>
      </c>
      <c r="D98" t="s">
        <v>3892</v>
      </c>
      <c r="E98">
        <v>250700</v>
      </c>
      <c r="F98">
        <v>150547</v>
      </c>
    </row>
    <row r="99" spans="1:6">
      <c r="A99" t="s">
        <v>3893</v>
      </c>
      <c r="B99">
        <v>270701</v>
      </c>
      <c r="C99">
        <v>0</v>
      </c>
      <c r="D99" t="s">
        <v>1939</v>
      </c>
      <c r="E99">
        <v>250701</v>
      </c>
      <c r="F99">
        <v>0</v>
      </c>
    </row>
    <row r="100" spans="1:6">
      <c r="A100" t="s">
        <v>3894</v>
      </c>
      <c r="B100">
        <v>270702</v>
      </c>
      <c r="C100">
        <v>0</v>
      </c>
      <c r="D100" t="s">
        <v>2197</v>
      </c>
      <c r="E100">
        <v>250702</v>
      </c>
      <c r="F100">
        <v>0</v>
      </c>
    </row>
    <row r="101" spans="1:6">
      <c r="A101" t="s">
        <v>3895</v>
      </c>
      <c r="B101">
        <v>270703</v>
      </c>
      <c r="C101">
        <v>0</v>
      </c>
      <c r="D101" t="s">
        <v>2199</v>
      </c>
      <c r="E101">
        <v>250703</v>
      </c>
      <c r="F101">
        <v>0</v>
      </c>
    </row>
    <row r="102" spans="1:6">
      <c r="A102" t="s">
        <v>3896</v>
      </c>
      <c r="B102">
        <v>270900</v>
      </c>
      <c r="C102">
        <v>0</v>
      </c>
      <c r="D102" t="s">
        <v>2201</v>
      </c>
      <c r="E102">
        <v>250704</v>
      </c>
      <c r="F102">
        <v>0</v>
      </c>
    </row>
    <row r="103" spans="1:6">
      <c r="A103" t="s">
        <v>2641</v>
      </c>
      <c r="B103">
        <v>270901</v>
      </c>
      <c r="C103">
        <v>0</v>
      </c>
      <c r="D103" t="s">
        <v>2203</v>
      </c>
      <c r="E103">
        <v>250705</v>
      </c>
      <c r="F103">
        <v>0</v>
      </c>
    </row>
    <row r="104" spans="1:6">
      <c r="A104" t="s">
        <v>2642</v>
      </c>
      <c r="B104">
        <v>270902</v>
      </c>
      <c r="C104">
        <v>0</v>
      </c>
      <c r="D104" t="s">
        <v>2205</v>
      </c>
      <c r="E104">
        <v>250706</v>
      </c>
      <c r="F104">
        <v>0</v>
      </c>
    </row>
    <row r="105" spans="1:6">
      <c r="A105" t="s">
        <v>2644</v>
      </c>
      <c r="B105">
        <v>270903</v>
      </c>
      <c r="C105">
        <v>0</v>
      </c>
      <c r="D105" t="s">
        <v>2207</v>
      </c>
      <c r="E105">
        <v>250707</v>
      </c>
      <c r="F105">
        <v>0</v>
      </c>
    </row>
    <row r="106" spans="1:6">
      <c r="A106" t="s">
        <v>2646</v>
      </c>
      <c r="B106">
        <v>270904</v>
      </c>
      <c r="C106">
        <v>0</v>
      </c>
      <c r="D106" t="s">
        <v>2209</v>
      </c>
      <c r="E106">
        <v>250708</v>
      </c>
      <c r="F106">
        <v>0</v>
      </c>
    </row>
    <row r="107" spans="1:6">
      <c r="A107" t="s">
        <v>2648</v>
      </c>
      <c r="B107">
        <v>270905</v>
      </c>
      <c r="C107">
        <v>0</v>
      </c>
      <c r="D107" t="s">
        <v>2211</v>
      </c>
      <c r="E107">
        <v>250709</v>
      </c>
      <c r="F107">
        <v>0</v>
      </c>
    </row>
    <row r="108" spans="1:6">
      <c r="A108" t="s">
        <v>2650</v>
      </c>
      <c r="B108">
        <v>270906</v>
      </c>
      <c r="C108">
        <v>0</v>
      </c>
      <c r="D108" t="s">
        <v>3897</v>
      </c>
      <c r="E108">
        <v>250720</v>
      </c>
      <c r="F108">
        <v>0</v>
      </c>
    </row>
    <row r="109" spans="1:6">
      <c r="A109" t="s">
        <v>2652</v>
      </c>
      <c r="B109">
        <v>270907</v>
      </c>
      <c r="C109">
        <v>0</v>
      </c>
      <c r="D109" t="s">
        <v>1906</v>
      </c>
      <c r="E109">
        <v>250710</v>
      </c>
      <c r="F109">
        <v>0</v>
      </c>
    </row>
    <row r="110" spans="1:6">
      <c r="A110" t="s">
        <v>2654</v>
      </c>
      <c r="B110">
        <v>270908</v>
      </c>
      <c r="C110">
        <v>0</v>
      </c>
      <c r="D110" t="s">
        <v>2260</v>
      </c>
      <c r="E110">
        <v>250721</v>
      </c>
      <c r="F110">
        <v>0</v>
      </c>
    </row>
    <row r="111" spans="1:6">
      <c r="A111" t="s">
        <v>1906</v>
      </c>
      <c r="B111">
        <v>270909</v>
      </c>
      <c r="C111">
        <v>0</v>
      </c>
      <c r="D111" t="s">
        <v>3898</v>
      </c>
      <c r="E111">
        <v>250722</v>
      </c>
      <c r="F111">
        <v>0</v>
      </c>
    </row>
    <row r="112" spans="1:6">
      <c r="A112" t="s">
        <v>1890</v>
      </c>
      <c r="B112">
        <v>270920</v>
      </c>
      <c r="C112">
        <v>0</v>
      </c>
      <c r="D112" t="s">
        <v>3899</v>
      </c>
      <c r="E112">
        <v>250723</v>
      </c>
      <c r="F112">
        <v>0</v>
      </c>
    </row>
    <row r="113" spans="1:6">
      <c r="A113" t="s">
        <v>2659</v>
      </c>
      <c r="B113">
        <v>270930</v>
      </c>
      <c r="C113">
        <v>0</v>
      </c>
      <c r="D113" t="s">
        <v>3900</v>
      </c>
      <c r="E113">
        <v>250730</v>
      </c>
      <c r="F113">
        <v>0</v>
      </c>
    </row>
    <row r="114" spans="1:6">
      <c r="A114" t="s">
        <v>2458</v>
      </c>
      <c r="B114">
        <v>270940</v>
      </c>
      <c r="C114">
        <v>0</v>
      </c>
      <c r="D114" t="s">
        <v>3901</v>
      </c>
      <c r="E114">
        <v>250731</v>
      </c>
      <c r="F114">
        <v>0</v>
      </c>
    </row>
    <row r="115" spans="1:6">
      <c r="A115" t="s">
        <v>1925</v>
      </c>
      <c r="B115">
        <v>270950</v>
      </c>
      <c r="C115">
        <v>0</v>
      </c>
      <c r="D115" t="s">
        <v>2015</v>
      </c>
      <c r="E115">
        <v>250732</v>
      </c>
      <c r="F115">
        <v>0</v>
      </c>
    </row>
    <row r="116" spans="1:6">
      <c r="A116" t="s">
        <v>2663</v>
      </c>
      <c r="B116">
        <v>270960</v>
      </c>
      <c r="C116">
        <v>0</v>
      </c>
      <c r="D116" t="s">
        <v>1953</v>
      </c>
      <c r="E116">
        <v>250733</v>
      </c>
      <c r="F116">
        <v>52451</v>
      </c>
    </row>
    <row r="117" spans="1:6">
      <c r="A117" t="s">
        <v>1499</v>
      </c>
      <c r="B117">
        <v>270980</v>
      </c>
      <c r="C117">
        <v>0</v>
      </c>
      <c r="D117" t="s">
        <v>3902</v>
      </c>
      <c r="E117">
        <v>250734</v>
      </c>
      <c r="F117">
        <v>52451</v>
      </c>
    </row>
    <row r="118" spans="1:6">
      <c r="A118" t="s">
        <v>3903</v>
      </c>
      <c r="B118">
        <v>273000</v>
      </c>
      <c r="C118">
        <v>0</v>
      </c>
      <c r="D118" t="s">
        <v>3904</v>
      </c>
      <c r="E118">
        <v>250735</v>
      </c>
      <c r="F118">
        <v>0</v>
      </c>
    </row>
    <row r="119" spans="1:6">
      <c r="A119" t="s">
        <v>3905</v>
      </c>
      <c r="B119">
        <v>273100</v>
      </c>
      <c r="C119">
        <v>0</v>
      </c>
      <c r="D119" t="s">
        <v>3906</v>
      </c>
      <c r="E119">
        <v>250736</v>
      </c>
      <c r="F119">
        <v>0</v>
      </c>
    </row>
    <row r="120" spans="1:6">
      <c r="A120" t="s">
        <v>3907</v>
      </c>
      <c r="B120">
        <v>273101</v>
      </c>
      <c r="C120">
        <v>0</v>
      </c>
      <c r="D120" t="s">
        <v>1955</v>
      </c>
      <c r="E120">
        <v>250740</v>
      </c>
      <c r="F120">
        <v>0</v>
      </c>
    </row>
    <row r="121" spans="1:6">
      <c r="A121" t="s">
        <v>3908</v>
      </c>
      <c r="B121">
        <v>273102</v>
      </c>
      <c r="C121">
        <v>0</v>
      </c>
      <c r="D121" t="s">
        <v>1890</v>
      </c>
      <c r="E121">
        <v>250741</v>
      </c>
      <c r="F121">
        <v>0</v>
      </c>
    </row>
    <row r="122" spans="1:6">
      <c r="A122" t="s">
        <v>3909</v>
      </c>
      <c r="B122">
        <v>273103</v>
      </c>
      <c r="C122">
        <v>0</v>
      </c>
      <c r="D122" t="s">
        <v>2250</v>
      </c>
      <c r="E122">
        <v>250742</v>
      </c>
      <c r="F122">
        <v>90945</v>
      </c>
    </row>
    <row r="123" spans="1:6">
      <c r="A123" t="s">
        <v>3910</v>
      </c>
      <c r="B123">
        <v>273104</v>
      </c>
      <c r="C123">
        <v>0</v>
      </c>
      <c r="D123" t="s">
        <v>2252</v>
      </c>
      <c r="E123">
        <v>250743</v>
      </c>
      <c r="F123">
        <v>0</v>
      </c>
    </row>
    <row r="124" spans="1:6">
      <c r="A124" t="s">
        <v>1925</v>
      </c>
      <c r="B124">
        <v>273111</v>
      </c>
      <c r="C124">
        <v>0</v>
      </c>
      <c r="D124" t="s">
        <v>2021</v>
      </c>
      <c r="E124">
        <v>250744</v>
      </c>
      <c r="F124">
        <v>0</v>
      </c>
    </row>
    <row r="125" spans="1:6">
      <c r="A125" t="s">
        <v>1927</v>
      </c>
      <c r="B125">
        <v>273112</v>
      </c>
      <c r="C125">
        <v>0</v>
      </c>
      <c r="D125" t="s">
        <v>1943</v>
      </c>
      <c r="E125">
        <v>250745</v>
      </c>
      <c r="F125">
        <v>0</v>
      </c>
    </row>
    <row r="126" spans="1:6">
      <c r="A126" t="s">
        <v>3911</v>
      </c>
      <c r="B126">
        <v>273121</v>
      </c>
      <c r="C126">
        <v>0</v>
      </c>
      <c r="D126" t="s">
        <v>3912</v>
      </c>
      <c r="E126">
        <v>250746</v>
      </c>
      <c r="F126">
        <v>0</v>
      </c>
    </row>
    <row r="127" spans="1:6">
      <c r="A127" t="s">
        <v>3913</v>
      </c>
      <c r="B127">
        <v>273200</v>
      </c>
      <c r="C127">
        <v>0</v>
      </c>
      <c r="D127" t="s">
        <v>3914</v>
      </c>
      <c r="E127">
        <v>250750</v>
      </c>
      <c r="F127">
        <v>0</v>
      </c>
    </row>
    <row r="128" spans="1:6">
      <c r="A128" t="s">
        <v>3907</v>
      </c>
      <c r="B128">
        <v>273201</v>
      </c>
      <c r="C128">
        <v>0</v>
      </c>
      <c r="D128" t="s">
        <v>3915</v>
      </c>
      <c r="E128">
        <v>250751</v>
      </c>
      <c r="F128">
        <v>0</v>
      </c>
    </row>
    <row r="129" spans="1:6">
      <c r="A129" t="s">
        <v>3908</v>
      </c>
      <c r="B129">
        <v>273202</v>
      </c>
      <c r="C129">
        <v>0</v>
      </c>
      <c r="D129" t="s">
        <v>3916</v>
      </c>
      <c r="E129">
        <v>250761</v>
      </c>
      <c r="F129">
        <v>7150</v>
      </c>
    </row>
    <row r="130" spans="1:6">
      <c r="A130" t="s">
        <v>3909</v>
      </c>
      <c r="B130">
        <v>273203</v>
      </c>
      <c r="C130">
        <v>0</v>
      </c>
      <c r="D130" t="s">
        <v>3917</v>
      </c>
      <c r="E130">
        <v>250800</v>
      </c>
      <c r="F130">
        <v>19746</v>
      </c>
    </row>
    <row r="131" spans="1:6">
      <c r="A131" t="s">
        <v>3910</v>
      </c>
      <c r="B131">
        <v>273204</v>
      </c>
      <c r="C131">
        <v>0</v>
      </c>
      <c r="D131" t="s">
        <v>3918</v>
      </c>
      <c r="E131">
        <v>250801</v>
      </c>
      <c r="F131">
        <v>19746</v>
      </c>
    </row>
    <row r="132" spans="1:6">
      <c r="A132" t="s">
        <v>1925</v>
      </c>
      <c r="B132">
        <v>273211</v>
      </c>
      <c r="C132">
        <v>0</v>
      </c>
      <c r="D132" t="s">
        <v>3919</v>
      </c>
      <c r="E132">
        <v>250802</v>
      </c>
      <c r="F132">
        <v>0</v>
      </c>
    </row>
    <row r="133" spans="1:6">
      <c r="A133" t="s">
        <v>1927</v>
      </c>
      <c r="B133">
        <v>273212</v>
      </c>
      <c r="C133">
        <v>0</v>
      </c>
      <c r="D133" t="s">
        <v>3920</v>
      </c>
      <c r="E133">
        <v>250803</v>
      </c>
      <c r="F133">
        <v>0</v>
      </c>
    </row>
    <row r="134" spans="1:6">
      <c r="A134" t="s">
        <v>3921</v>
      </c>
      <c r="B134">
        <v>273231</v>
      </c>
      <c r="C134">
        <v>0</v>
      </c>
      <c r="D134" t="s">
        <v>3922</v>
      </c>
      <c r="E134">
        <v>250810</v>
      </c>
      <c r="F134">
        <v>19746</v>
      </c>
    </row>
    <row r="135" spans="1:6">
      <c r="A135" t="s">
        <v>3923</v>
      </c>
      <c r="B135">
        <v>274000</v>
      </c>
      <c r="C135">
        <v>0</v>
      </c>
      <c r="D135" t="s">
        <v>3924</v>
      </c>
      <c r="E135">
        <v>250811</v>
      </c>
      <c r="F135">
        <v>0</v>
      </c>
    </row>
    <row r="136" spans="1:6">
      <c r="A136" t="s">
        <v>3925</v>
      </c>
      <c r="B136">
        <v>274100</v>
      </c>
      <c r="C136">
        <v>0</v>
      </c>
      <c r="D136" t="s">
        <v>3926</v>
      </c>
      <c r="E136">
        <v>250812</v>
      </c>
      <c r="F136">
        <v>0</v>
      </c>
    </row>
    <row r="137" spans="1:6">
      <c r="A137" t="s">
        <v>3927</v>
      </c>
      <c r="B137">
        <v>274101</v>
      </c>
      <c r="C137">
        <v>0</v>
      </c>
      <c r="D137" t="s">
        <v>3928</v>
      </c>
      <c r="E137">
        <v>250813</v>
      </c>
      <c r="F137">
        <v>0</v>
      </c>
    </row>
    <row r="138" spans="1:6">
      <c r="A138" t="s">
        <v>3929</v>
      </c>
      <c r="B138">
        <v>274111</v>
      </c>
      <c r="C138">
        <v>0</v>
      </c>
      <c r="D138" t="s">
        <v>3930</v>
      </c>
      <c r="E138">
        <v>250820</v>
      </c>
      <c r="F138">
        <v>0</v>
      </c>
    </row>
    <row r="139" spans="1:6">
      <c r="A139" t="s">
        <v>3931</v>
      </c>
      <c r="B139">
        <v>274112</v>
      </c>
      <c r="C139">
        <v>0</v>
      </c>
      <c r="D139" t="s">
        <v>3932</v>
      </c>
      <c r="E139">
        <v>250821</v>
      </c>
      <c r="F139">
        <v>0</v>
      </c>
    </row>
    <row r="140" spans="1:6">
      <c r="A140" t="s">
        <v>3933</v>
      </c>
      <c r="B140">
        <v>274102</v>
      </c>
      <c r="C140">
        <v>0</v>
      </c>
      <c r="D140" t="s">
        <v>3934</v>
      </c>
      <c r="E140">
        <v>250822</v>
      </c>
      <c r="F140">
        <v>0</v>
      </c>
    </row>
    <row r="141" spans="1:6">
      <c r="A141" t="s">
        <v>3935</v>
      </c>
      <c r="B141">
        <v>274103</v>
      </c>
      <c r="C141">
        <v>0</v>
      </c>
      <c r="D141" t="s">
        <v>3936</v>
      </c>
      <c r="E141">
        <v>250823</v>
      </c>
      <c r="F141">
        <v>0</v>
      </c>
    </row>
    <row r="142" spans="1:6">
      <c r="A142" t="s">
        <v>3937</v>
      </c>
      <c r="B142">
        <v>274104</v>
      </c>
      <c r="C142">
        <v>0</v>
      </c>
      <c r="D142" t="s">
        <v>3938</v>
      </c>
      <c r="E142">
        <v>250830</v>
      </c>
      <c r="F142">
        <v>0</v>
      </c>
    </row>
    <row r="143" spans="1:6">
      <c r="A143" t="s">
        <v>3939</v>
      </c>
      <c r="B143">
        <v>274105</v>
      </c>
      <c r="C143">
        <v>0</v>
      </c>
      <c r="D143" t="s">
        <v>3940</v>
      </c>
      <c r="E143">
        <v>250900</v>
      </c>
      <c r="F143">
        <v>87247</v>
      </c>
    </row>
    <row r="144" spans="1:6">
      <c r="A144" t="s">
        <v>3941</v>
      </c>
      <c r="B144">
        <v>274110</v>
      </c>
      <c r="C144">
        <v>0</v>
      </c>
      <c r="D144" t="s">
        <v>3942</v>
      </c>
      <c r="E144">
        <v>250901</v>
      </c>
      <c r="F144">
        <v>87247</v>
      </c>
    </row>
    <row r="145" spans="1:6">
      <c r="A145" t="s">
        <v>3943</v>
      </c>
      <c r="B145">
        <v>274200</v>
      </c>
      <c r="C145">
        <v>0</v>
      </c>
      <c r="D145" t="s">
        <v>3944</v>
      </c>
      <c r="E145">
        <v>250902</v>
      </c>
      <c r="F145">
        <v>0</v>
      </c>
    </row>
    <row r="146" spans="1:6">
      <c r="A146" t="s">
        <v>3945</v>
      </c>
      <c r="B146">
        <v>274201</v>
      </c>
      <c r="C146">
        <v>0</v>
      </c>
      <c r="D146" t="s">
        <v>3946</v>
      </c>
      <c r="E146">
        <v>250903</v>
      </c>
      <c r="F146">
        <v>0</v>
      </c>
    </row>
    <row r="147" spans="1:6">
      <c r="A147" t="s">
        <v>3947</v>
      </c>
      <c r="B147">
        <v>274202</v>
      </c>
      <c r="C147">
        <v>0</v>
      </c>
      <c r="D147" t="s">
        <v>3948</v>
      </c>
      <c r="E147">
        <v>250904</v>
      </c>
      <c r="F147">
        <v>0</v>
      </c>
    </row>
    <row r="148" spans="1:6">
      <c r="A148" t="s">
        <v>3949</v>
      </c>
      <c r="B148">
        <v>274203</v>
      </c>
      <c r="C148">
        <v>0</v>
      </c>
      <c r="D148" t="s">
        <v>3950</v>
      </c>
      <c r="E148">
        <v>250910</v>
      </c>
      <c r="F148">
        <v>87247</v>
      </c>
    </row>
    <row r="149" spans="1:6">
      <c r="A149" t="s">
        <v>3951</v>
      </c>
      <c r="B149">
        <v>274204</v>
      </c>
      <c r="C149">
        <v>0</v>
      </c>
      <c r="D149" t="s">
        <v>3952</v>
      </c>
      <c r="E149">
        <v>250921</v>
      </c>
      <c r="F149">
        <v>0</v>
      </c>
    </row>
    <row r="150" spans="1:6">
      <c r="A150" t="s">
        <v>3953</v>
      </c>
      <c r="B150">
        <v>274205</v>
      </c>
      <c r="C150">
        <v>0</v>
      </c>
      <c r="D150" t="s">
        <v>3954</v>
      </c>
      <c r="E150">
        <v>251000</v>
      </c>
      <c r="F150">
        <v>15896</v>
      </c>
    </row>
    <row r="151" spans="1:6">
      <c r="A151" t="s">
        <v>3170</v>
      </c>
      <c r="B151">
        <v>274206</v>
      </c>
      <c r="C151">
        <v>0</v>
      </c>
      <c r="D151" t="s">
        <v>3955</v>
      </c>
      <c r="E151">
        <v>251001</v>
      </c>
      <c r="F151">
        <v>15896</v>
      </c>
    </row>
    <row r="152" spans="1:6">
      <c r="A152" t="s">
        <v>3172</v>
      </c>
      <c r="B152">
        <v>274207</v>
      </c>
      <c r="C152">
        <v>0</v>
      </c>
      <c r="D152" t="s">
        <v>3956</v>
      </c>
      <c r="E152">
        <v>251002</v>
      </c>
      <c r="F152">
        <v>0</v>
      </c>
    </row>
    <row r="153" spans="1:6">
      <c r="A153" t="s">
        <v>3957</v>
      </c>
      <c r="B153">
        <v>274208</v>
      </c>
      <c r="C153">
        <v>0</v>
      </c>
      <c r="D153" t="s">
        <v>3958</v>
      </c>
      <c r="E153">
        <v>251010</v>
      </c>
      <c r="F153">
        <v>0</v>
      </c>
    </row>
    <row r="154" spans="1:6">
      <c r="A154" t="s">
        <v>3959</v>
      </c>
      <c r="B154">
        <v>274209</v>
      </c>
      <c r="C154">
        <v>0</v>
      </c>
      <c r="D154" t="s">
        <v>3960</v>
      </c>
      <c r="E154">
        <v>251500</v>
      </c>
      <c r="F154">
        <v>45219</v>
      </c>
    </row>
    <row r="155" spans="1:6">
      <c r="A155" t="s">
        <v>3961</v>
      </c>
      <c r="B155">
        <v>274210</v>
      </c>
      <c r="C155">
        <v>0</v>
      </c>
      <c r="D155" t="s">
        <v>3962</v>
      </c>
      <c r="E155">
        <v>251501</v>
      </c>
      <c r="F155">
        <v>45219</v>
      </c>
    </row>
    <row r="156" spans="1:6">
      <c r="A156" t="s">
        <v>3963</v>
      </c>
      <c r="B156">
        <v>274221</v>
      </c>
      <c r="C156">
        <v>0</v>
      </c>
      <c r="D156" t="s">
        <v>3964</v>
      </c>
      <c r="E156">
        <v>251502</v>
      </c>
      <c r="F156">
        <v>0</v>
      </c>
    </row>
    <row r="157" spans="1:6">
      <c r="A157" t="s">
        <v>3965</v>
      </c>
      <c r="B157">
        <v>274231</v>
      </c>
      <c r="C157">
        <v>0</v>
      </c>
      <c r="D157" t="s">
        <v>3966</v>
      </c>
      <c r="E157">
        <v>251506</v>
      </c>
      <c r="F157">
        <v>45219</v>
      </c>
    </row>
    <row r="158" spans="1:6">
      <c r="A158" t="s">
        <v>3967</v>
      </c>
      <c r="B158">
        <v>274232</v>
      </c>
      <c r="C158">
        <v>0</v>
      </c>
      <c r="D158" t="s">
        <v>3968</v>
      </c>
      <c r="E158">
        <v>251507</v>
      </c>
      <c r="F158">
        <v>0</v>
      </c>
    </row>
    <row r="159" spans="1:6">
      <c r="A159" t="s">
        <v>3969</v>
      </c>
      <c r="B159">
        <v>274233</v>
      </c>
      <c r="C159">
        <v>0</v>
      </c>
      <c r="D159" t="s">
        <v>3970</v>
      </c>
      <c r="E159">
        <v>251508</v>
      </c>
      <c r="F159">
        <v>0</v>
      </c>
    </row>
    <row r="160" spans="1:6">
      <c r="A160" t="s">
        <v>3971</v>
      </c>
      <c r="B160">
        <v>274600</v>
      </c>
      <c r="C160">
        <v>0</v>
      </c>
      <c r="D160" t="s">
        <v>3972</v>
      </c>
      <c r="E160">
        <v>251511</v>
      </c>
      <c r="F160">
        <v>0</v>
      </c>
    </row>
    <row r="161" spans="1:6">
      <c r="A161" t="s">
        <v>3164</v>
      </c>
      <c r="B161">
        <v>274601</v>
      </c>
      <c r="C161">
        <v>0</v>
      </c>
      <c r="D161" t="s">
        <v>3973</v>
      </c>
      <c r="E161">
        <v>251512</v>
      </c>
      <c r="F161">
        <v>0</v>
      </c>
    </row>
    <row r="162" spans="1:6">
      <c r="A162" t="s">
        <v>3166</v>
      </c>
      <c r="B162">
        <v>274602</v>
      </c>
      <c r="C162">
        <v>0</v>
      </c>
      <c r="D162" t="s">
        <v>3974</v>
      </c>
      <c r="E162">
        <v>251513</v>
      </c>
      <c r="F162">
        <v>0</v>
      </c>
    </row>
    <row r="163" spans="1:6">
      <c r="A163" t="s">
        <v>3168</v>
      </c>
      <c r="B163">
        <v>274605</v>
      </c>
      <c r="C163">
        <v>0</v>
      </c>
      <c r="D163" t="s">
        <v>3975</v>
      </c>
      <c r="E163">
        <v>251514</v>
      </c>
      <c r="F163">
        <v>0</v>
      </c>
    </row>
    <row r="164" spans="1:6">
      <c r="A164" t="s">
        <v>3193</v>
      </c>
      <c r="B164">
        <v>274606</v>
      </c>
      <c r="C164">
        <v>0</v>
      </c>
      <c r="D164" t="s">
        <v>3976</v>
      </c>
      <c r="E164">
        <v>251519</v>
      </c>
      <c r="F164">
        <v>0</v>
      </c>
    </row>
    <row r="165" spans="1:6">
      <c r="A165" t="s">
        <v>3977</v>
      </c>
      <c r="B165">
        <v>275000</v>
      </c>
      <c r="C165">
        <v>539696</v>
      </c>
      <c r="D165" t="s">
        <v>3978</v>
      </c>
      <c r="E165">
        <v>251520</v>
      </c>
      <c r="F165">
        <v>0</v>
      </c>
    </row>
    <row r="166" spans="1:6">
      <c r="A166" t="s">
        <v>3979</v>
      </c>
      <c r="B166">
        <v>275100</v>
      </c>
      <c r="C166">
        <v>35593</v>
      </c>
      <c r="D166" t="s">
        <v>3980</v>
      </c>
      <c r="E166">
        <v>251521</v>
      </c>
      <c r="F166">
        <v>0</v>
      </c>
    </row>
    <row r="167" spans="1:6">
      <c r="A167" t="s">
        <v>3981</v>
      </c>
      <c r="B167">
        <v>275101</v>
      </c>
      <c r="C167">
        <v>0</v>
      </c>
      <c r="D167" t="s">
        <v>3982</v>
      </c>
      <c r="E167">
        <v>251522</v>
      </c>
      <c r="F167">
        <v>0</v>
      </c>
    </row>
    <row r="168" spans="1:6">
      <c r="A168" t="s">
        <v>3983</v>
      </c>
      <c r="B168">
        <v>275102</v>
      </c>
      <c r="C168">
        <v>0</v>
      </c>
      <c r="D168" t="s">
        <v>3984</v>
      </c>
      <c r="E168">
        <v>251523</v>
      </c>
      <c r="F168">
        <v>0</v>
      </c>
    </row>
    <row r="169" spans="1:6">
      <c r="A169" t="s">
        <v>3985</v>
      </c>
      <c r="B169">
        <v>275103</v>
      </c>
      <c r="C169">
        <v>29293</v>
      </c>
      <c r="D169" t="s">
        <v>3986</v>
      </c>
      <c r="E169">
        <v>251524</v>
      </c>
      <c r="F169">
        <v>0</v>
      </c>
    </row>
    <row r="170" spans="1:6">
      <c r="A170" t="s">
        <v>3987</v>
      </c>
      <c r="B170">
        <v>275104</v>
      </c>
      <c r="C170">
        <v>6300</v>
      </c>
      <c r="D170" t="s">
        <v>3988</v>
      </c>
      <c r="E170">
        <v>251525</v>
      </c>
      <c r="F170">
        <v>0</v>
      </c>
    </row>
    <row r="171" spans="1:6">
      <c r="A171" t="s">
        <v>3989</v>
      </c>
      <c r="B171">
        <v>275105</v>
      </c>
      <c r="C171">
        <v>0</v>
      </c>
      <c r="D171" t="s">
        <v>3990</v>
      </c>
      <c r="E171">
        <v>251526</v>
      </c>
      <c r="F171">
        <v>0</v>
      </c>
    </row>
    <row r="172" spans="1:6">
      <c r="A172" t="s">
        <v>3991</v>
      </c>
      <c r="B172">
        <v>275200</v>
      </c>
      <c r="C172">
        <v>301433</v>
      </c>
      <c r="D172" t="s">
        <v>3992</v>
      </c>
      <c r="E172">
        <v>251530</v>
      </c>
      <c r="F172">
        <v>0</v>
      </c>
    </row>
    <row r="173" spans="1:6">
      <c r="A173" t="s">
        <v>3993</v>
      </c>
      <c r="B173">
        <v>275201</v>
      </c>
      <c r="C173">
        <v>44545</v>
      </c>
      <c r="D173" t="s">
        <v>3994</v>
      </c>
      <c r="E173">
        <v>251531</v>
      </c>
      <c r="F173">
        <v>0</v>
      </c>
    </row>
    <row r="174" spans="1:6">
      <c r="A174" t="s">
        <v>3995</v>
      </c>
      <c r="B174">
        <v>275202</v>
      </c>
      <c r="C174">
        <v>3000</v>
      </c>
      <c r="D174" t="s">
        <v>3996</v>
      </c>
      <c r="E174">
        <v>251541</v>
      </c>
      <c r="F174">
        <v>0</v>
      </c>
    </row>
    <row r="175" spans="1:6">
      <c r="A175" t="s">
        <v>3997</v>
      </c>
      <c r="B175">
        <v>275203</v>
      </c>
      <c r="C175">
        <v>6039</v>
      </c>
      <c r="D175" t="s">
        <v>3998</v>
      </c>
      <c r="E175">
        <v>251542</v>
      </c>
      <c r="F175">
        <v>0</v>
      </c>
    </row>
    <row r="176" spans="1:6">
      <c r="A176" t="s">
        <v>3999</v>
      </c>
      <c r="B176">
        <v>275204</v>
      </c>
      <c r="C176">
        <v>6755</v>
      </c>
      <c r="D176" t="s">
        <v>4000</v>
      </c>
      <c r="E176">
        <v>251543</v>
      </c>
      <c r="F176">
        <v>0</v>
      </c>
    </row>
    <row r="177" spans="1:6">
      <c r="A177" t="s">
        <v>4001</v>
      </c>
      <c r="B177">
        <v>275205</v>
      </c>
      <c r="C177">
        <v>2345</v>
      </c>
      <c r="D177" t="s">
        <v>4002</v>
      </c>
      <c r="E177">
        <v>251551</v>
      </c>
      <c r="F177">
        <v>0</v>
      </c>
    </row>
    <row r="178" spans="1:6">
      <c r="A178" t="s">
        <v>4003</v>
      </c>
      <c r="B178">
        <v>275206</v>
      </c>
      <c r="C178">
        <v>52037</v>
      </c>
      <c r="D178" t="s">
        <v>4004</v>
      </c>
      <c r="E178">
        <v>252000</v>
      </c>
      <c r="F178">
        <v>29914</v>
      </c>
    </row>
    <row r="179" spans="1:6">
      <c r="A179" t="s">
        <v>4005</v>
      </c>
      <c r="B179">
        <v>275207</v>
      </c>
      <c r="C179">
        <v>120759</v>
      </c>
      <c r="D179" t="s">
        <v>4006</v>
      </c>
      <c r="E179">
        <v>252001</v>
      </c>
      <c r="F179">
        <v>0</v>
      </c>
    </row>
    <row r="180" spans="1:6">
      <c r="A180" t="s">
        <v>4007</v>
      </c>
      <c r="B180">
        <v>275208</v>
      </c>
      <c r="C180">
        <v>65954</v>
      </c>
      <c r="D180" t="s">
        <v>4008</v>
      </c>
      <c r="E180">
        <v>252002</v>
      </c>
      <c r="F180">
        <v>0</v>
      </c>
    </row>
    <row r="181" spans="1:6">
      <c r="A181" t="s">
        <v>4009</v>
      </c>
      <c r="B181">
        <v>275300</v>
      </c>
      <c r="C181">
        <v>0</v>
      </c>
      <c r="D181" t="s">
        <v>4010</v>
      </c>
      <c r="E181">
        <v>252003</v>
      </c>
      <c r="F181">
        <v>0</v>
      </c>
    </row>
    <row r="182" spans="1:6">
      <c r="A182" t="s">
        <v>4011</v>
      </c>
      <c r="B182">
        <v>275400</v>
      </c>
      <c r="C182">
        <v>11029</v>
      </c>
      <c r="D182" t="s">
        <v>4012</v>
      </c>
      <c r="E182">
        <v>252004</v>
      </c>
      <c r="F182">
        <v>0</v>
      </c>
    </row>
    <row r="183" spans="1:6">
      <c r="A183" t="s">
        <v>4013</v>
      </c>
      <c r="B183">
        <v>275401</v>
      </c>
      <c r="C183">
        <v>11029</v>
      </c>
      <c r="D183" t="s">
        <v>4014</v>
      </c>
      <c r="E183">
        <v>252008</v>
      </c>
      <c r="F183">
        <v>0</v>
      </c>
    </row>
    <row r="184" spans="1:6">
      <c r="A184" t="s">
        <v>4015</v>
      </c>
      <c r="B184">
        <v>275402</v>
      </c>
      <c r="C184">
        <v>0</v>
      </c>
      <c r="D184" t="s">
        <v>4016</v>
      </c>
      <c r="E184">
        <v>252009</v>
      </c>
      <c r="F184">
        <v>0</v>
      </c>
    </row>
    <row r="185" spans="1:6">
      <c r="A185" t="s">
        <v>4017</v>
      </c>
      <c r="B185">
        <v>275403</v>
      </c>
      <c r="C185">
        <v>0</v>
      </c>
      <c r="D185" t="s">
        <v>4018</v>
      </c>
      <c r="E185">
        <v>252010</v>
      </c>
      <c r="F185">
        <v>0</v>
      </c>
    </row>
    <row r="186" spans="1:6">
      <c r="A186" t="s">
        <v>4019</v>
      </c>
      <c r="B186">
        <v>275500</v>
      </c>
      <c r="C186">
        <v>58682</v>
      </c>
      <c r="D186" t="s">
        <v>4020</v>
      </c>
      <c r="E186">
        <v>252014</v>
      </c>
      <c r="F186">
        <v>0</v>
      </c>
    </row>
    <row r="187" spans="1:6">
      <c r="A187" t="s">
        <v>4021</v>
      </c>
      <c r="B187">
        <v>275501</v>
      </c>
      <c r="C187">
        <v>400</v>
      </c>
      <c r="D187" t="s">
        <v>4022</v>
      </c>
      <c r="E187">
        <v>252015</v>
      </c>
      <c r="F187">
        <v>0</v>
      </c>
    </row>
    <row r="188" spans="1:6">
      <c r="A188" t="s">
        <v>4023</v>
      </c>
      <c r="B188">
        <v>275502</v>
      </c>
      <c r="C188">
        <v>9143</v>
      </c>
      <c r="D188" t="s">
        <v>4024</v>
      </c>
      <c r="E188">
        <v>252016</v>
      </c>
      <c r="F188">
        <v>0</v>
      </c>
    </row>
    <row r="189" spans="1:6">
      <c r="A189" t="s">
        <v>4025</v>
      </c>
      <c r="B189">
        <v>275503</v>
      </c>
      <c r="C189">
        <v>27684</v>
      </c>
      <c r="D189" t="s">
        <v>4026</v>
      </c>
      <c r="E189">
        <v>252020</v>
      </c>
      <c r="F189">
        <v>0</v>
      </c>
    </row>
    <row r="190" spans="1:6">
      <c r="A190" t="s">
        <v>4027</v>
      </c>
      <c r="B190">
        <v>275504</v>
      </c>
      <c r="C190">
        <v>0</v>
      </c>
      <c r="D190" t="s">
        <v>4028</v>
      </c>
      <c r="E190">
        <v>252021</v>
      </c>
      <c r="F190">
        <v>0</v>
      </c>
    </row>
    <row r="191" spans="1:6">
      <c r="A191" t="s">
        <v>4029</v>
      </c>
      <c r="B191">
        <v>275505</v>
      </c>
      <c r="C191">
        <v>3405</v>
      </c>
      <c r="D191" t="s">
        <v>4030</v>
      </c>
      <c r="E191">
        <v>252022</v>
      </c>
      <c r="F191">
        <v>0</v>
      </c>
    </row>
    <row r="192" spans="1:6">
      <c r="A192" t="s">
        <v>4031</v>
      </c>
      <c r="B192">
        <v>275506</v>
      </c>
      <c r="C192">
        <v>18050</v>
      </c>
      <c r="D192" t="s">
        <v>4032</v>
      </c>
      <c r="E192">
        <v>252023</v>
      </c>
      <c r="F192">
        <v>0</v>
      </c>
    </row>
    <row r="193" spans="1:6">
      <c r="A193" t="s">
        <v>4033</v>
      </c>
      <c r="B193">
        <v>275600</v>
      </c>
      <c r="C193">
        <v>15000</v>
      </c>
      <c r="D193" t="s">
        <v>4034</v>
      </c>
      <c r="E193">
        <v>252024</v>
      </c>
      <c r="F193">
        <v>0</v>
      </c>
    </row>
    <row r="194" spans="1:6">
      <c r="A194" t="s">
        <v>4035</v>
      </c>
      <c r="B194">
        <v>275601</v>
      </c>
      <c r="C194">
        <v>15000</v>
      </c>
      <c r="D194" t="s">
        <v>4036</v>
      </c>
      <c r="E194">
        <v>252028</v>
      </c>
      <c r="F194">
        <v>0</v>
      </c>
    </row>
    <row r="195" spans="1:6">
      <c r="A195" t="s">
        <v>4037</v>
      </c>
      <c r="B195">
        <v>275602</v>
      </c>
      <c r="C195">
        <v>0</v>
      </c>
      <c r="D195" t="s">
        <v>4038</v>
      </c>
      <c r="E195">
        <v>252029</v>
      </c>
      <c r="F195">
        <v>0</v>
      </c>
    </row>
    <row r="196" spans="1:6">
      <c r="A196" t="s">
        <v>4039</v>
      </c>
      <c r="B196">
        <v>275700</v>
      </c>
      <c r="C196">
        <v>117959</v>
      </c>
      <c r="D196" t="s">
        <v>4040</v>
      </c>
      <c r="E196">
        <v>252030</v>
      </c>
      <c r="F196">
        <v>0</v>
      </c>
    </row>
    <row r="197" spans="1:6">
      <c r="A197" t="s">
        <v>4041</v>
      </c>
      <c r="B197">
        <v>275701</v>
      </c>
      <c r="C197">
        <v>2450</v>
      </c>
      <c r="D197" t="s">
        <v>4042</v>
      </c>
      <c r="E197">
        <v>252034</v>
      </c>
      <c r="F197">
        <v>0</v>
      </c>
    </row>
    <row r="198" spans="1:6">
      <c r="A198" t="s">
        <v>4043</v>
      </c>
      <c r="B198">
        <v>275702</v>
      </c>
      <c r="C198">
        <v>115509</v>
      </c>
      <c r="D198" t="s">
        <v>4044</v>
      </c>
      <c r="E198">
        <v>252035</v>
      </c>
      <c r="F198">
        <v>0</v>
      </c>
    </row>
    <row r="199" spans="1:6">
      <c r="A199" t="s">
        <v>3195</v>
      </c>
      <c r="B199">
        <v>276000</v>
      </c>
      <c r="C199">
        <v>2208271</v>
      </c>
      <c r="D199" t="s">
        <v>4045</v>
      </c>
      <c r="E199">
        <v>252036</v>
      </c>
      <c r="F199">
        <v>0</v>
      </c>
    </row>
    <row r="200" spans="1:6">
      <c r="A200" t="s">
        <v>3197</v>
      </c>
      <c r="B200">
        <v>276100</v>
      </c>
      <c r="C200">
        <v>778321</v>
      </c>
      <c r="D200" t="s">
        <v>4046</v>
      </c>
      <c r="E200">
        <v>252037</v>
      </c>
      <c r="F200">
        <v>0</v>
      </c>
    </row>
    <row r="201" spans="1:6">
      <c r="A201" t="s">
        <v>3199</v>
      </c>
      <c r="B201">
        <v>276101</v>
      </c>
      <c r="C201">
        <v>63025</v>
      </c>
      <c r="D201" t="s">
        <v>4047</v>
      </c>
      <c r="E201">
        <v>252041</v>
      </c>
      <c r="F201">
        <v>0</v>
      </c>
    </row>
    <row r="202" spans="1:6">
      <c r="A202" t="s">
        <v>3201</v>
      </c>
      <c r="B202">
        <v>276102</v>
      </c>
      <c r="C202">
        <v>0</v>
      </c>
      <c r="D202" t="s">
        <v>4048</v>
      </c>
      <c r="E202">
        <v>252042</v>
      </c>
      <c r="F202">
        <v>27347</v>
      </c>
    </row>
    <row r="203" spans="1:6">
      <c r="A203" t="s">
        <v>3203</v>
      </c>
      <c r="B203">
        <v>276103</v>
      </c>
      <c r="C203">
        <v>0</v>
      </c>
      <c r="D203" t="s">
        <v>4049</v>
      </c>
      <c r="E203">
        <v>252043</v>
      </c>
      <c r="F203">
        <v>0</v>
      </c>
    </row>
    <row r="204" spans="1:6">
      <c r="A204" t="s">
        <v>3205</v>
      </c>
      <c r="B204">
        <v>276104</v>
      </c>
      <c r="C204">
        <v>0</v>
      </c>
      <c r="D204" t="s">
        <v>4050</v>
      </c>
      <c r="E204">
        <v>252044</v>
      </c>
      <c r="F204">
        <v>0</v>
      </c>
    </row>
    <row r="205" spans="1:6">
      <c r="A205" t="s">
        <v>3207</v>
      </c>
      <c r="B205">
        <v>276105</v>
      </c>
      <c r="C205">
        <v>0</v>
      </c>
      <c r="D205" t="s">
        <v>4051</v>
      </c>
      <c r="E205">
        <v>252048</v>
      </c>
      <c r="F205">
        <v>27347</v>
      </c>
    </row>
    <row r="206" spans="1:6">
      <c r="A206" t="s">
        <v>3209</v>
      </c>
      <c r="B206">
        <v>276106</v>
      </c>
      <c r="C206">
        <v>0</v>
      </c>
      <c r="D206" t="s">
        <v>4052</v>
      </c>
      <c r="E206">
        <v>252049</v>
      </c>
      <c r="F206">
        <v>0</v>
      </c>
    </row>
    <row r="207" spans="1:6">
      <c r="A207" t="s">
        <v>3211</v>
      </c>
      <c r="B207">
        <v>276107</v>
      </c>
      <c r="C207">
        <v>0</v>
      </c>
      <c r="D207" t="s">
        <v>4053</v>
      </c>
      <c r="E207">
        <v>252050</v>
      </c>
      <c r="F207">
        <v>0</v>
      </c>
    </row>
    <row r="208" spans="1:6">
      <c r="A208" t="s">
        <v>3213</v>
      </c>
      <c r="B208">
        <v>276108</v>
      </c>
      <c r="C208">
        <v>20600</v>
      </c>
      <c r="D208" t="s">
        <v>4054</v>
      </c>
      <c r="E208">
        <v>252051</v>
      </c>
      <c r="F208">
        <v>0</v>
      </c>
    </row>
    <row r="209" spans="1:6">
      <c r="A209" t="s">
        <v>3215</v>
      </c>
      <c r="B209">
        <v>276109</v>
      </c>
      <c r="C209">
        <v>0</v>
      </c>
      <c r="D209" t="s">
        <v>4055</v>
      </c>
      <c r="E209">
        <v>252052</v>
      </c>
      <c r="F209">
        <v>915</v>
      </c>
    </row>
    <row r="210" spans="1:6">
      <c r="A210" t="s">
        <v>3217</v>
      </c>
      <c r="B210">
        <v>276110</v>
      </c>
      <c r="C210">
        <v>0</v>
      </c>
      <c r="D210" t="s">
        <v>4056</v>
      </c>
      <c r="E210">
        <v>252053</v>
      </c>
      <c r="F210">
        <v>0</v>
      </c>
    </row>
    <row r="211" spans="1:6">
      <c r="A211" t="s">
        <v>3219</v>
      </c>
      <c r="B211">
        <v>276111</v>
      </c>
      <c r="C211">
        <v>0</v>
      </c>
      <c r="D211" t="s">
        <v>4057</v>
      </c>
      <c r="E211">
        <v>252061</v>
      </c>
      <c r="F211">
        <v>1653</v>
      </c>
    </row>
    <row r="212" spans="1:6">
      <c r="A212" t="s">
        <v>3221</v>
      </c>
      <c r="B212">
        <v>276112</v>
      </c>
      <c r="C212">
        <v>0</v>
      </c>
      <c r="D212" t="s">
        <v>4058</v>
      </c>
      <c r="E212">
        <v>252500</v>
      </c>
      <c r="F212">
        <v>0</v>
      </c>
    </row>
    <row r="213" spans="1:6">
      <c r="A213" t="s">
        <v>3223</v>
      </c>
      <c r="B213">
        <v>276113</v>
      </c>
      <c r="C213">
        <v>0</v>
      </c>
      <c r="D213" t="s">
        <v>4059</v>
      </c>
      <c r="E213">
        <v>252501</v>
      </c>
      <c r="F213">
        <v>0</v>
      </c>
    </row>
    <row r="214" spans="1:6">
      <c r="A214" t="s">
        <v>3225</v>
      </c>
      <c r="B214">
        <v>276114</v>
      </c>
      <c r="C214">
        <v>0</v>
      </c>
      <c r="D214" t="s">
        <v>4060</v>
      </c>
      <c r="E214">
        <v>253000</v>
      </c>
      <c r="F214">
        <v>0</v>
      </c>
    </row>
    <row r="215" spans="1:6">
      <c r="A215" t="s">
        <v>3227</v>
      </c>
      <c r="B215">
        <v>276115</v>
      </c>
      <c r="C215">
        <v>0</v>
      </c>
      <c r="D215" t="s">
        <v>4061</v>
      </c>
      <c r="E215">
        <v>253100</v>
      </c>
      <c r="F215">
        <v>0</v>
      </c>
    </row>
    <row r="216" spans="1:6">
      <c r="A216" t="s">
        <v>3229</v>
      </c>
      <c r="B216">
        <v>276116</v>
      </c>
      <c r="C216">
        <v>32998</v>
      </c>
      <c r="D216" t="s">
        <v>3907</v>
      </c>
      <c r="E216">
        <v>253101</v>
      </c>
      <c r="F216">
        <v>0</v>
      </c>
    </row>
    <row r="217" spans="1:6">
      <c r="A217" t="s">
        <v>3231</v>
      </c>
      <c r="B217">
        <v>276117</v>
      </c>
      <c r="C217">
        <v>0</v>
      </c>
      <c r="D217" t="s">
        <v>3908</v>
      </c>
      <c r="E217">
        <v>253102</v>
      </c>
      <c r="F217">
        <v>0</v>
      </c>
    </row>
    <row r="218" spans="1:6">
      <c r="A218" t="s">
        <v>3233</v>
      </c>
      <c r="B218">
        <v>276118</v>
      </c>
      <c r="C218">
        <v>9428</v>
      </c>
      <c r="D218" t="s">
        <v>3909</v>
      </c>
      <c r="E218">
        <v>253103</v>
      </c>
      <c r="F218">
        <v>0</v>
      </c>
    </row>
    <row r="219" spans="1:6">
      <c r="A219" t="s">
        <v>3235</v>
      </c>
      <c r="B219">
        <v>276120</v>
      </c>
      <c r="C219">
        <v>0</v>
      </c>
      <c r="D219" t="s">
        <v>3910</v>
      </c>
      <c r="E219">
        <v>253104</v>
      </c>
      <c r="F219">
        <v>0</v>
      </c>
    </row>
    <row r="220" spans="1:6">
      <c r="A220" t="s">
        <v>3237</v>
      </c>
      <c r="B220">
        <v>276121</v>
      </c>
      <c r="C220">
        <v>363508</v>
      </c>
      <c r="D220" t="s">
        <v>1925</v>
      </c>
      <c r="E220">
        <v>253105</v>
      </c>
      <c r="F220">
        <v>0</v>
      </c>
    </row>
    <row r="221" spans="1:6">
      <c r="A221" t="s">
        <v>3239</v>
      </c>
      <c r="B221">
        <v>276122</v>
      </c>
      <c r="C221">
        <v>0</v>
      </c>
      <c r="D221" t="s">
        <v>2661</v>
      </c>
      <c r="E221">
        <v>253106</v>
      </c>
      <c r="F221">
        <v>0</v>
      </c>
    </row>
    <row r="222" spans="1:6">
      <c r="A222" t="s">
        <v>3241</v>
      </c>
      <c r="B222">
        <v>276123</v>
      </c>
      <c r="C222">
        <v>0</v>
      </c>
      <c r="D222" t="s">
        <v>4062</v>
      </c>
      <c r="E222">
        <v>253111</v>
      </c>
      <c r="F222">
        <v>0</v>
      </c>
    </row>
    <row r="223" spans="1:6">
      <c r="A223" t="s">
        <v>3243</v>
      </c>
      <c r="B223">
        <v>276124</v>
      </c>
      <c r="C223">
        <v>0</v>
      </c>
      <c r="D223" t="s">
        <v>4063</v>
      </c>
      <c r="E223">
        <v>253200</v>
      </c>
      <c r="F223">
        <v>0</v>
      </c>
    </row>
    <row r="224" spans="1:6">
      <c r="A224" t="s">
        <v>3245</v>
      </c>
      <c r="B224">
        <v>276125</v>
      </c>
      <c r="C224">
        <v>214014</v>
      </c>
      <c r="D224" t="s">
        <v>3907</v>
      </c>
      <c r="E224">
        <v>253201</v>
      </c>
      <c r="F224">
        <v>0</v>
      </c>
    </row>
    <row r="225" spans="1:6">
      <c r="A225" t="s">
        <v>3247</v>
      </c>
      <c r="B225">
        <v>276126</v>
      </c>
      <c r="C225">
        <v>62678</v>
      </c>
      <c r="D225" t="s">
        <v>3908</v>
      </c>
      <c r="E225">
        <v>253202</v>
      </c>
      <c r="F225">
        <v>0</v>
      </c>
    </row>
    <row r="226" spans="1:6">
      <c r="A226" t="s">
        <v>3249</v>
      </c>
      <c r="B226">
        <v>276127</v>
      </c>
      <c r="C226">
        <v>86815</v>
      </c>
      <c r="D226" t="s">
        <v>3909</v>
      </c>
      <c r="E226">
        <v>253203</v>
      </c>
      <c r="F226">
        <v>0</v>
      </c>
    </row>
    <row r="227" spans="1:6">
      <c r="A227" t="s">
        <v>3251</v>
      </c>
      <c r="B227">
        <v>276128</v>
      </c>
      <c r="C227">
        <v>0</v>
      </c>
      <c r="D227" t="s">
        <v>3910</v>
      </c>
      <c r="E227">
        <v>253204</v>
      </c>
      <c r="F227">
        <v>0</v>
      </c>
    </row>
    <row r="228" spans="1:6">
      <c r="A228" t="s">
        <v>3253</v>
      </c>
      <c r="B228">
        <v>276130</v>
      </c>
      <c r="C228">
        <v>0</v>
      </c>
      <c r="D228" t="s">
        <v>1925</v>
      </c>
      <c r="E228">
        <v>253205</v>
      </c>
      <c r="F228">
        <v>0</v>
      </c>
    </row>
    <row r="229" spans="1:6">
      <c r="A229" t="s">
        <v>3255</v>
      </c>
      <c r="B229">
        <v>276131</v>
      </c>
      <c r="C229">
        <v>10606</v>
      </c>
      <c r="D229" t="s">
        <v>1927</v>
      </c>
      <c r="E229">
        <v>253206</v>
      </c>
      <c r="F229">
        <v>0</v>
      </c>
    </row>
    <row r="230" spans="1:6">
      <c r="A230" t="s">
        <v>3256</v>
      </c>
      <c r="B230">
        <v>276132</v>
      </c>
      <c r="C230">
        <v>0</v>
      </c>
      <c r="D230" t="s">
        <v>4064</v>
      </c>
      <c r="E230">
        <v>253211</v>
      </c>
      <c r="F230">
        <v>0</v>
      </c>
    </row>
    <row r="231" spans="1:6">
      <c r="A231" t="s">
        <v>3258</v>
      </c>
      <c r="B231">
        <v>276133</v>
      </c>
      <c r="C231">
        <v>0</v>
      </c>
      <c r="D231" t="s">
        <v>4065</v>
      </c>
      <c r="E231">
        <v>253300</v>
      </c>
      <c r="F231">
        <v>0</v>
      </c>
    </row>
    <row r="232" spans="1:6">
      <c r="A232" t="s">
        <v>3260</v>
      </c>
      <c r="B232">
        <v>276134</v>
      </c>
      <c r="C232">
        <v>0</v>
      </c>
      <c r="D232" t="s">
        <v>2641</v>
      </c>
      <c r="E232">
        <v>253301</v>
      </c>
      <c r="F232">
        <v>0</v>
      </c>
    </row>
    <row r="233" spans="1:6">
      <c r="A233" t="s">
        <v>3261</v>
      </c>
      <c r="B233">
        <v>276135</v>
      </c>
      <c r="C233">
        <v>0</v>
      </c>
      <c r="D233" t="s">
        <v>2642</v>
      </c>
      <c r="E233">
        <v>253302</v>
      </c>
      <c r="F233">
        <v>0</v>
      </c>
    </row>
    <row r="234" spans="1:6">
      <c r="A234" t="s">
        <v>3262</v>
      </c>
      <c r="B234">
        <v>276136</v>
      </c>
      <c r="C234">
        <v>0</v>
      </c>
      <c r="D234" t="s">
        <v>2644</v>
      </c>
      <c r="E234">
        <v>253303</v>
      </c>
      <c r="F234">
        <v>0</v>
      </c>
    </row>
    <row r="235" spans="1:6">
      <c r="A235" t="s">
        <v>3264</v>
      </c>
      <c r="B235">
        <v>276137</v>
      </c>
      <c r="C235">
        <v>0</v>
      </c>
      <c r="D235" t="s">
        <v>2646</v>
      </c>
      <c r="E235">
        <v>253304</v>
      </c>
      <c r="F235">
        <v>0</v>
      </c>
    </row>
    <row r="236" spans="1:6">
      <c r="A236" t="s">
        <v>3266</v>
      </c>
      <c r="B236">
        <v>276138</v>
      </c>
      <c r="C236">
        <v>4451</v>
      </c>
      <c r="D236" t="s">
        <v>2648</v>
      </c>
      <c r="E236">
        <v>253305</v>
      </c>
      <c r="F236">
        <v>0</v>
      </c>
    </row>
    <row r="237" spans="1:6">
      <c r="A237" t="s">
        <v>3268</v>
      </c>
      <c r="B237">
        <v>276139</v>
      </c>
      <c r="C237">
        <v>0</v>
      </c>
      <c r="D237" t="s">
        <v>2650</v>
      </c>
      <c r="E237">
        <v>253306</v>
      </c>
      <c r="F237">
        <v>0</v>
      </c>
    </row>
    <row r="238" spans="1:6">
      <c r="A238" t="s">
        <v>3270</v>
      </c>
      <c r="B238">
        <v>276140</v>
      </c>
      <c r="C238">
        <v>0</v>
      </c>
      <c r="D238" t="s">
        <v>2652</v>
      </c>
      <c r="E238">
        <v>253307</v>
      </c>
      <c r="F238">
        <v>0</v>
      </c>
    </row>
    <row r="239" spans="1:6">
      <c r="A239" t="s">
        <v>3272</v>
      </c>
      <c r="B239">
        <v>276141</v>
      </c>
      <c r="C239">
        <v>6155</v>
      </c>
      <c r="D239" t="s">
        <v>2654</v>
      </c>
      <c r="E239">
        <v>253308</v>
      </c>
      <c r="F239">
        <v>0</v>
      </c>
    </row>
    <row r="240" spans="1:6">
      <c r="A240" t="s">
        <v>3274</v>
      </c>
      <c r="B240">
        <v>276142</v>
      </c>
      <c r="C240">
        <v>0</v>
      </c>
      <c r="D240" t="s">
        <v>1906</v>
      </c>
      <c r="E240">
        <v>253309</v>
      </c>
      <c r="F240">
        <v>0</v>
      </c>
    </row>
    <row r="241" spans="1:6">
      <c r="A241" t="s">
        <v>3276</v>
      </c>
      <c r="B241">
        <v>276143</v>
      </c>
      <c r="C241">
        <v>0</v>
      </c>
      <c r="D241" t="s">
        <v>1890</v>
      </c>
      <c r="E241">
        <v>253320</v>
      </c>
      <c r="F241">
        <v>0</v>
      </c>
    </row>
    <row r="242" spans="1:6">
      <c r="A242" t="s">
        <v>3278</v>
      </c>
      <c r="B242">
        <v>276144</v>
      </c>
      <c r="C242">
        <v>0</v>
      </c>
      <c r="D242" t="s">
        <v>2659</v>
      </c>
      <c r="E242">
        <v>253330</v>
      </c>
      <c r="F242">
        <v>0</v>
      </c>
    </row>
    <row r="243" spans="1:6">
      <c r="A243" t="s">
        <v>3279</v>
      </c>
      <c r="B243">
        <v>276150</v>
      </c>
      <c r="C243">
        <v>0</v>
      </c>
      <c r="D243" t="s">
        <v>1925</v>
      </c>
      <c r="E243">
        <v>253340</v>
      </c>
      <c r="F243">
        <v>0</v>
      </c>
    </row>
    <row r="244" spans="1:6">
      <c r="A244" t="s">
        <v>3281</v>
      </c>
      <c r="B244">
        <v>276151</v>
      </c>
      <c r="C244">
        <v>163448</v>
      </c>
      <c r="D244" t="s">
        <v>1499</v>
      </c>
      <c r="E244">
        <v>253380</v>
      </c>
      <c r="F244">
        <v>0</v>
      </c>
    </row>
    <row r="245" spans="1:6">
      <c r="A245" t="s">
        <v>3283</v>
      </c>
      <c r="B245">
        <v>276152</v>
      </c>
      <c r="C245">
        <v>104422</v>
      </c>
      <c r="D245" t="s">
        <v>4066</v>
      </c>
      <c r="E245">
        <v>254000</v>
      </c>
      <c r="F245">
        <v>0</v>
      </c>
    </row>
    <row r="246" spans="1:6">
      <c r="A246" t="s">
        <v>3284</v>
      </c>
      <c r="B246">
        <v>276153</v>
      </c>
      <c r="C246">
        <v>0</v>
      </c>
      <c r="D246" t="s">
        <v>4067</v>
      </c>
      <c r="E246">
        <v>254100</v>
      </c>
      <c r="F246">
        <v>0</v>
      </c>
    </row>
    <row r="247" spans="1:6">
      <c r="A247" t="s">
        <v>3285</v>
      </c>
      <c r="B247">
        <v>276154</v>
      </c>
      <c r="C247">
        <v>14400</v>
      </c>
      <c r="D247" t="s">
        <v>4068</v>
      </c>
      <c r="E247">
        <v>254101</v>
      </c>
      <c r="F247">
        <v>0</v>
      </c>
    </row>
    <row r="248" spans="1:6">
      <c r="A248" t="s">
        <v>3287</v>
      </c>
      <c r="B248">
        <v>276155</v>
      </c>
      <c r="C248">
        <v>0</v>
      </c>
      <c r="D248" t="s">
        <v>4069</v>
      </c>
      <c r="E248">
        <v>254111</v>
      </c>
      <c r="F248">
        <v>0</v>
      </c>
    </row>
    <row r="249" spans="1:6">
      <c r="A249" t="s">
        <v>3289</v>
      </c>
      <c r="B249">
        <v>276156</v>
      </c>
      <c r="C249">
        <v>415</v>
      </c>
      <c r="D249" t="s">
        <v>4070</v>
      </c>
      <c r="E249">
        <v>254112</v>
      </c>
      <c r="F249">
        <v>0</v>
      </c>
    </row>
    <row r="250" spans="1:6">
      <c r="A250" t="s">
        <v>3291</v>
      </c>
      <c r="B250">
        <v>276157</v>
      </c>
      <c r="C250">
        <v>0</v>
      </c>
      <c r="D250" t="s">
        <v>4071</v>
      </c>
      <c r="E250">
        <v>254102</v>
      </c>
      <c r="F250">
        <v>0</v>
      </c>
    </row>
    <row r="251" spans="1:6">
      <c r="A251" t="s">
        <v>3293</v>
      </c>
      <c r="B251">
        <v>276158</v>
      </c>
      <c r="C251">
        <v>21397</v>
      </c>
      <c r="D251" t="s">
        <v>4072</v>
      </c>
      <c r="E251">
        <v>254103</v>
      </c>
      <c r="F251">
        <v>0</v>
      </c>
    </row>
    <row r="252" spans="1:6">
      <c r="A252" t="s">
        <v>3295</v>
      </c>
      <c r="B252">
        <v>276159</v>
      </c>
      <c r="C252">
        <v>0</v>
      </c>
      <c r="D252" t="s">
        <v>4073</v>
      </c>
      <c r="E252">
        <v>254104</v>
      </c>
      <c r="F252">
        <v>0</v>
      </c>
    </row>
    <row r="253" spans="1:6">
      <c r="A253" t="s">
        <v>3299</v>
      </c>
      <c r="B253">
        <v>276160</v>
      </c>
      <c r="C253">
        <v>12458</v>
      </c>
      <c r="D253" t="s">
        <v>4074</v>
      </c>
      <c r="E253">
        <v>254105</v>
      </c>
      <c r="F253">
        <v>0</v>
      </c>
    </row>
    <row r="254" spans="1:6">
      <c r="A254" t="s">
        <v>3301</v>
      </c>
      <c r="B254">
        <v>276161</v>
      </c>
      <c r="C254">
        <v>2608</v>
      </c>
      <c r="D254" t="s">
        <v>4075</v>
      </c>
      <c r="E254">
        <v>254106</v>
      </c>
      <c r="F254">
        <v>0</v>
      </c>
    </row>
    <row r="255" spans="1:6">
      <c r="A255" t="s">
        <v>3303</v>
      </c>
      <c r="B255">
        <v>276162</v>
      </c>
      <c r="C255">
        <v>7533</v>
      </c>
      <c r="D255" t="s">
        <v>4076</v>
      </c>
      <c r="E255">
        <v>254200</v>
      </c>
      <c r="F255">
        <v>0</v>
      </c>
    </row>
    <row r="256" spans="1:6">
      <c r="A256" t="s">
        <v>3305</v>
      </c>
      <c r="B256">
        <v>276163</v>
      </c>
      <c r="C256">
        <v>0</v>
      </c>
      <c r="D256" t="s">
        <v>4077</v>
      </c>
      <c r="E256">
        <v>254201</v>
      </c>
      <c r="F256">
        <v>0</v>
      </c>
    </row>
    <row r="257" spans="1:6">
      <c r="A257" t="s">
        <v>3307</v>
      </c>
      <c r="B257">
        <v>276164</v>
      </c>
      <c r="C257">
        <v>0</v>
      </c>
      <c r="D257" t="s">
        <v>4078</v>
      </c>
      <c r="E257">
        <v>254202</v>
      </c>
      <c r="F257">
        <v>0</v>
      </c>
    </row>
    <row r="258" spans="1:6">
      <c r="A258" t="s">
        <v>3297</v>
      </c>
      <c r="B258">
        <v>276165</v>
      </c>
      <c r="C258">
        <v>0</v>
      </c>
      <c r="D258" t="s">
        <v>4079</v>
      </c>
      <c r="E258">
        <v>254203</v>
      </c>
      <c r="F258">
        <v>0</v>
      </c>
    </row>
    <row r="259" spans="1:6">
      <c r="A259" t="s">
        <v>3309</v>
      </c>
      <c r="B259">
        <v>276166</v>
      </c>
      <c r="C259">
        <v>0</v>
      </c>
      <c r="D259" t="s">
        <v>4080</v>
      </c>
      <c r="E259">
        <v>254204</v>
      </c>
      <c r="F259">
        <v>0</v>
      </c>
    </row>
    <row r="260" spans="1:6">
      <c r="A260" t="s">
        <v>3311</v>
      </c>
      <c r="B260">
        <v>276167</v>
      </c>
      <c r="C260">
        <v>215</v>
      </c>
      <c r="D260" t="s">
        <v>4081</v>
      </c>
      <c r="E260">
        <v>254205</v>
      </c>
      <c r="F260">
        <v>0</v>
      </c>
    </row>
    <row r="261" spans="1:6">
      <c r="A261" t="s">
        <v>3313</v>
      </c>
      <c r="B261">
        <v>276170</v>
      </c>
      <c r="C261">
        <v>177734</v>
      </c>
      <c r="D261" t="s">
        <v>4082</v>
      </c>
      <c r="E261">
        <v>254206</v>
      </c>
      <c r="F261">
        <v>0</v>
      </c>
    </row>
    <row r="262" spans="1:6">
      <c r="A262" t="s">
        <v>3315</v>
      </c>
      <c r="B262">
        <v>276171</v>
      </c>
      <c r="C262">
        <v>177734</v>
      </c>
      <c r="D262" t="s">
        <v>4083</v>
      </c>
      <c r="E262">
        <v>254207</v>
      </c>
      <c r="F262">
        <v>0</v>
      </c>
    </row>
    <row r="263" spans="1:6">
      <c r="A263" t="s">
        <v>3317</v>
      </c>
      <c r="B263">
        <v>276172</v>
      </c>
      <c r="C263">
        <v>0</v>
      </c>
      <c r="D263" t="s">
        <v>4084</v>
      </c>
      <c r="E263">
        <v>254208</v>
      </c>
      <c r="F263">
        <v>0</v>
      </c>
    </row>
    <row r="264" spans="1:6">
      <c r="A264" t="s">
        <v>3319</v>
      </c>
      <c r="B264">
        <v>276173</v>
      </c>
      <c r="C264">
        <v>0</v>
      </c>
      <c r="D264" t="s">
        <v>4085</v>
      </c>
      <c r="E264">
        <v>254300</v>
      </c>
      <c r="F264">
        <v>0</v>
      </c>
    </row>
    <row r="265" spans="1:6">
      <c r="A265" t="s">
        <v>3321</v>
      </c>
      <c r="B265">
        <v>276174</v>
      </c>
      <c r="C265">
        <v>0</v>
      </c>
      <c r="D265" t="s">
        <v>4086</v>
      </c>
      <c r="E265">
        <v>254301</v>
      </c>
      <c r="F265">
        <v>0</v>
      </c>
    </row>
    <row r="266" spans="1:6">
      <c r="A266" t="s">
        <v>3323</v>
      </c>
      <c r="B266">
        <v>276200</v>
      </c>
      <c r="C266">
        <v>102454</v>
      </c>
      <c r="D266" t="s">
        <v>4087</v>
      </c>
      <c r="E266">
        <v>254302</v>
      </c>
      <c r="F266">
        <v>0</v>
      </c>
    </row>
    <row r="267" spans="1:6">
      <c r="A267" t="s">
        <v>3325</v>
      </c>
      <c r="B267">
        <v>276300</v>
      </c>
      <c r="C267">
        <v>7543</v>
      </c>
      <c r="D267" t="s">
        <v>4088</v>
      </c>
      <c r="E267">
        <v>254303</v>
      </c>
      <c r="F267">
        <v>0</v>
      </c>
    </row>
    <row r="268" spans="1:6">
      <c r="A268" t="s">
        <v>3327</v>
      </c>
      <c r="B268">
        <v>276301</v>
      </c>
      <c r="C268">
        <v>0</v>
      </c>
      <c r="D268" t="s">
        <v>4089</v>
      </c>
      <c r="E268">
        <v>254304</v>
      </c>
      <c r="F268">
        <v>0</v>
      </c>
    </row>
    <row r="269" spans="1:6">
      <c r="A269" t="s">
        <v>3329</v>
      </c>
      <c r="B269">
        <v>276302</v>
      </c>
      <c r="C269">
        <v>0</v>
      </c>
      <c r="D269" t="s">
        <v>4090</v>
      </c>
      <c r="E269">
        <v>254305</v>
      </c>
      <c r="F269">
        <v>0</v>
      </c>
    </row>
    <row r="270" spans="1:6">
      <c r="A270" t="s">
        <v>3331</v>
      </c>
      <c r="B270">
        <v>276303</v>
      </c>
      <c r="C270">
        <v>6826</v>
      </c>
      <c r="D270" t="s">
        <v>4091</v>
      </c>
      <c r="E270">
        <v>254306</v>
      </c>
      <c r="F270">
        <v>0</v>
      </c>
    </row>
    <row r="271" spans="1:6">
      <c r="A271" t="s">
        <v>3341</v>
      </c>
      <c r="B271">
        <v>276305</v>
      </c>
      <c r="C271">
        <v>0</v>
      </c>
      <c r="D271" t="s">
        <v>4092</v>
      </c>
      <c r="E271">
        <v>254307</v>
      </c>
      <c r="F271">
        <v>0</v>
      </c>
    </row>
    <row r="272" spans="1:6">
      <c r="A272" t="s">
        <v>3343</v>
      </c>
      <c r="B272">
        <v>276306</v>
      </c>
      <c r="C272">
        <v>0</v>
      </c>
      <c r="D272" t="s">
        <v>4093</v>
      </c>
      <c r="E272">
        <v>254311</v>
      </c>
      <c r="F272">
        <v>0</v>
      </c>
    </row>
    <row r="273" spans="1:6">
      <c r="A273" t="s">
        <v>3345</v>
      </c>
      <c r="B273">
        <v>276307</v>
      </c>
      <c r="C273">
        <v>0</v>
      </c>
      <c r="D273" t="s">
        <v>4094</v>
      </c>
      <c r="E273">
        <v>255000</v>
      </c>
      <c r="F273">
        <v>0</v>
      </c>
    </row>
    <row r="274" spans="1:6">
      <c r="A274" t="s">
        <v>3347</v>
      </c>
      <c r="B274">
        <v>276308</v>
      </c>
      <c r="C274">
        <v>0</v>
      </c>
      <c r="D274" t="s">
        <v>4095</v>
      </c>
      <c r="E274">
        <v>255001</v>
      </c>
      <c r="F274">
        <v>0</v>
      </c>
    </row>
    <row r="275" spans="1:6">
      <c r="A275" t="s">
        <v>3339</v>
      </c>
      <c r="B275">
        <v>276311</v>
      </c>
      <c r="C275">
        <v>514</v>
      </c>
      <c r="D275" t="s">
        <v>4096</v>
      </c>
      <c r="E275">
        <v>255002</v>
      </c>
      <c r="F275">
        <v>0</v>
      </c>
    </row>
    <row r="276" spans="1:6">
      <c r="A276" t="s">
        <v>3349</v>
      </c>
      <c r="B276">
        <v>276312</v>
      </c>
      <c r="C276">
        <v>0</v>
      </c>
      <c r="D276" t="s">
        <v>4097</v>
      </c>
      <c r="E276">
        <v>255003</v>
      </c>
      <c r="F276">
        <v>0</v>
      </c>
    </row>
    <row r="277" spans="1:6">
      <c r="A277" t="s">
        <v>3351</v>
      </c>
      <c r="B277">
        <v>276313</v>
      </c>
      <c r="C277">
        <v>0</v>
      </c>
      <c r="D277" t="s">
        <v>4098</v>
      </c>
      <c r="E277">
        <v>256000</v>
      </c>
      <c r="F277">
        <v>10380</v>
      </c>
    </row>
    <row r="278" spans="1:6">
      <c r="A278" t="s">
        <v>3353</v>
      </c>
      <c r="B278">
        <v>276314</v>
      </c>
      <c r="C278">
        <v>203</v>
      </c>
      <c r="D278" t="s">
        <v>4099</v>
      </c>
      <c r="E278">
        <v>256001</v>
      </c>
      <c r="F278">
        <v>10380</v>
      </c>
    </row>
    <row r="279" spans="1:6">
      <c r="A279" t="s">
        <v>3355</v>
      </c>
      <c r="B279">
        <v>276315</v>
      </c>
      <c r="C279">
        <v>0</v>
      </c>
      <c r="D279" t="s">
        <v>4100</v>
      </c>
      <c r="E279">
        <v>256002</v>
      </c>
      <c r="F279">
        <v>0</v>
      </c>
    </row>
    <row r="280" spans="1:6">
      <c r="A280" t="s">
        <v>3357</v>
      </c>
      <c r="B280">
        <v>276316</v>
      </c>
      <c r="C280">
        <v>0</v>
      </c>
      <c r="D280" t="s">
        <v>4101</v>
      </c>
      <c r="E280">
        <v>256003</v>
      </c>
      <c r="F280">
        <v>0</v>
      </c>
    </row>
    <row r="281" spans="1:6">
      <c r="A281" t="s">
        <v>3337</v>
      </c>
      <c r="B281">
        <v>276317</v>
      </c>
      <c r="C281">
        <v>0</v>
      </c>
      <c r="D281" t="s">
        <v>4102</v>
      </c>
      <c r="E281">
        <v>256004</v>
      </c>
      <c r="F281">
        <v>0</v>
      </c>
    </row>
    <row r="282" spans="1:6">
      <c r="A282" t="s">
        <v>3359</v>
      </c>
      <c r="B282">
        <v>276400</v>
      </c>
      <c r="C282">
        <v>11</v>
      </c>
      <c r="D282" t="s">
        <v>4103</v>
      </c>
      <c r="E282">
        <v>256005</v>
      </c>
      <c r="F282">
        <v>0</v>
      </c>
    </row>
    <row r="283" spans="1:6">
      <c r="A283" t="s">
        <v>3361</v>
      </c>
      <c r="B283">
        <v>276401</v>
      </c>
      <c r="C283">
        <v>11</v>
      </c>
      <c r="D283" t="s">
        <v>4104</v>
      </c>
      <c r="E283">
        <v>256006</v>
      </c>
      <c r="F283">
        <v>0</v>
      </c>
    </row>
    <row r="284" spans="1:6">
      <c r="A284" t="s">
        <v>3363</v>
      </c>
      <c r="B284">
        <v>276402</v>
      </c>
      <c r="C284">
        <v>0</v>
      </c>
      <c r="D284" t="s">
        <v>4105</v>
      </c>
      <c r="E284">
        <v>256007</v>
      </c>
      <c r="F284">
        <v>0</v>
      </c>
    </row>
    <row r="285" spans="1:6">
      <c r="A285" t="s">
        <v>2941</v>
      </c>
      <c r="B285">
        <v>276500</v>
      </c>
      <c r="C285">
        <v>0</v>
      </c>
      <c r="D285" t="s">
        <v>3478</v>
      </c>
      <c r="E285">
        <v>257000</v>
      </c>
      <c r="F285">
        <v>0</v>
      </c>
    </row>
    <row r="286" spans="1:6">
      <c r="A286" t="s">
        <v>3365</v>
      </c>
      <c r="B286">
        <v>276600</v>
      </c>
      <c r="C286">
        <v>125389</v>
      </c>
      <c r="D286" t="s">
        <v>4106</v>
      </c>
      <c r="E286">
        <v>257100</v>
      </c>
      <c r="F286">
        <v>0</v>
      </c>
    </row>
    <row r="287" spans="1:6">
      <c r="A287" t="s">
        <v>1939</v>
      </c>
      <c r="B287">
        <v>276601</v>
      </c>
      <c r="C287">
        <v>1193</v>
      </c>
      <c r="D287" t="s">
        <v>4107</v>
      </c>
      <c r="E287">
        <v>257101</v>
      </c>
      <c r="F287">
        <v>0</v>
      </c>
    </row>
    <row r="288" spans="1:6">
      <c r="A288" t="s">
        <v>1996</v>
      </c>
      <c r="B288">
        <v>276602</v>
      </c>
      <c r="C288">
        <v>60567</v>
      </c>
      <c r="D288" t="s">
        <v>4108</v>
      </c>
      <c r="E288">
        <v>257102</v>
      </c>
      <c r="F288">
        <v>0</v>
      </c>
    </row>
    <row r="289" spans="1:6">
      <c r="A289" t="s">
        <v>1924</v>
      </c>
      <c r="B289">
        <v>276603</v>
      </c>
      <c r="C289">
        <v>12463</v>
      </c>
      <c r="D289" t="s">
        <v>4109</v>
      </c>
      <c r="E289">
        <v>257103</v>
      </c>
      <c r="F289">
        <v>0</v>
      </c>
    </row>
    <row r="290" spans="1:6">
      <c r="A290" t="s">
        <v>1928</v>
      </c>
      <c r="B290">
        <v>276604</v>
      </c>
      <c r="C290">
        <v>0</v>
      </c>
      <c r="D290" t="s">
        <v>4110</v>
      </c>
      <c r="E290">
        <v>257111</v>
      </c>
      <c r="F290">
        <v>0</v>
      </c>
    </row>
    <row r="291" spans="1:6">
      <c r="A291" t="s">
        <v>1927</v>
      </c>
      <c r="B291">
        <v>276605</v>
      </c>
      <c r="C291">
        <v>8337</v>
      </c>
      <c r="D291" t="s">
        <v>4111</v>
      </c>
      <c r="E291">
        <v>257120</v>
      </c>
      <c r="F291">
        <v>0</v>
      </c>
    </row>
    <row r="292" spans="1:6">
      <c r="A292" t="s">
        <v>2001</v>
      </c>
      <c r="B292">
        <v>276606</v>
      </c>
      <c r="C292">
        <v>0</v>
      </c>
      <c r="D292" t="s">
        <v>4112</v>
      </c>
      <c r="E292">
        <v>257121</v>
      </c>
      <c r="F292">
        <v>0</v>
      </c>
    </row>
    <row r="293" spans="1:6">
      <c r="A293" t="s">
        <v>2003</v>
      </c>
      <c r="B293">
        <v>276607</v>
      </c>
      <c r="C293">
        <v>11221</v>
      </c>
      <c r="D293" t="s">
        <v>4113</v>
      </c>
      <c r="E293">
        <v>257122</v>
      </c>
      <c r="F293">
        <v>0</v>
      </c>
    </row>
    <row r="294" spans="1:6">
      <c r="A294" t="s">
        <v>2004</v>
      </c>
      <c r="B294">
        <v>276608</v>
      </c>
      <c r="C294">
        <v>0</v>
      </c>
      <c r="D294" t="s">
        <v>3586</v>
      </c>
      <c r="E294">
        <v>257200</v>
      </c>
      <c r="F294">
        <v>0</v>
      </c>
    </row>
    <row r="295" spans="1:6">
      <c r="A295" t="s">
        <v>2005</v>
      </c>
      <c r="B295">
        <v>276609</v>
      </c>
      <c r="C295">
        <v>0</v>
      </c>
      <c r="D295" t="s">
        <v>3622</v>
      </c>
      <c r="E295">
        <v>259000</v>
      </c>
      <c r="F295">
        <v>715562</v>
      </c>
    </row>
    <row r="296" spans="1:6">
      <c r="A296" t="s">
        <v>2006</v>
      </c>
      <c r="B296">
        <v>276610</v>
      </c>
      <c r="C296">
        <v>4110</v>
      </c>
      <c r="D296" t="s">
        <v>4114</v>
      </c>
      <c r="E296">
        <v>259100</v>
      </c>
      <c r="F296">
        <v>346159</v>
      </c>
    </row>
    <row r="297" spans="1:6">
      <c r="A297" t="s">
        <v>4115</v>
      </c>
      <c r="B297">
        <v>276611</v>
      </c>
      <c r="C297">
        <v>26955</v>
      </c>
      <c r="D297" t="s">
        <v>4116</v>
      </c>
      <c r="E297">
        <v>259101</v>
      </c>
      <c r="F297">
        <v>0</v>
      </c>
    </row>
    <row r="298" spans="1:6">
      <c r="A298" t="s">
        <v>1499</v>
      </c>
      <c r="B298">
        <v>276631</v>
      </c>
      <c r="C298">
        <v>543</v>
      </c>
      <c r="D298" t="s">
        <v>4117</v>
      </c>
      <c r="E298">
        <v>259102</v>
      </c>
      <c r="F298">
        <v>0</v>
      </c>
    </row>
    <row r="299" spans="1:6">
      <c r="A299" t="s">
        <v>3367</v>
      </c>
      <c r="B299">
        <v>276700</v>
      </c>
      <c r="C299">
        <v>12</v>
      </c>
      <c r="D299" t="s">
        <v>4118</v>
      </c>
      <c r="E299">
        <v>259103</v>
      </c>
      <c r="F299">
        <v>0</v>
      </c>
    </row>
    <row r="300" spans="1:6">
      <c r="A300" t="s">
        <v>4119</v>
      </c>
      <c r="B300">
        <v>276800</v>
      </c>
      <c r="C300">
        <v>630759</v>
      </c>
      <c r="D300" t="s">
        <v>4120</v>
      </c>
      <c r="E300">
        <v>259104</v>
      </c>
      <c r="F300">
        <v>139268</v>
      </c>
    </row>
    <row r="301" spans="1:6">
      <c r="A301" t="s">
        <v>4121</v>
      </c>
      <c r="B301">
        <v>276900</v>
      </c>
      <c r="C301">
        <v>9428</v>
      </c>
      <c r="D301" t="s">
        <v>4122</v>
      </c>
      <c r="E301">
        <v>259105</v>
      </c>
      <c r="F301">
        <v>139268</v>
      </c>
    </row>
    <row r="302" spans="1:6">
      <c r="A302" t="s">
        <v>3918</v>
      </c>
      <c r="B302">
        <v>276901</v>
      </c>
      <c r="C302">
        <v>0</v>
      </c>
      <c r="D302" t="s">
        <v>4123</v>
      </c>
      <c r="E302">
        <v>259106</v>
      </c>
      <c r="F302">
        <v>0</v>
      </c>
    </row>
    <row r="303" spans="1:6">
      <c r="A303" t="s">
        <v>4124</v>
      </c>
      <c r="B303">
        <v>276902</v>
      </c>
      <c r="C303">
        <v>0</v>
      </c>
      <c r="D303" t="s">
        <v>4125</v>
      </c>
      <c r="E303">
        <v>259107</v>
      </c>
      <c r="F303">
        <v>0</v>
      </c>
    </row>
    <row r="304" spans="1:6">
      <c r="A304" t="s">
        <v>4126</v>
      </c>
      <c r="B304">
        <v>276903</v>
      </c>
      <c r="C304">
        <v>0</v>
      </c>
      <c r="D304" t="s">
        <v>4127</v>
      </c>
      <c r="E304">
        <v>259108</v>
      </c>
      <c r="F304">
        <v>0</v>
      </c>
    </row>
    <row r="305" spans="1:6">
      <c r="A305" t="s">
        <v>4128</v>
      </c>
      <c r="B305">
        <v>276904</v>
      </c>
      <c r="C305">
        <v>0</v>
      </c>
      <c r="D305" t="s">
        <v>4129</v>
      </c>
      <c r="E305">
        <v>259121</v>
      </c>
      <c r="F305">
        <v>206891</v>
      </c>
    </row>
    <row r="306" spans="1:6">
      <c r="A306" t="s">
        <v>4130</v>
      </c>
      <c r="B306">
        <v>276905</v>
      </c>
      <c r="C306">
        <v>0</v>
      </c>
      <c r="D306" t="s">
        <v>4131</v>
      </c>
      <c r="E306">
        <v>259122</v>
      </c>
      <c r="F306">
        <v>0</v>
      </c>
    </row>
    <row r="307" spans="1:6">
      <c r="A307" t="s">
        <v>4132</v>
      </c>
      <c r="B307">
        <v>276906</v>
      </c>
      <c r="C307">
        <v>893</v>
      </c>
      <c r="D307" t="s">
        <v>4133</v>
      </c>
      <c r="E307">
        <v>259123</v>
      </c>
      <c r="F307">
        <v>0</v>
      </c>
    </row>
    <row r="308" spans="1:6">
      <c r="A308" t="s">
        <v>3432</v>
      </c>
      <c r="B308">
        <v>276907</v>
      </c>
      <c r="C308">
        <v>0</v>
      </c>
      <c r="D308" t="s">
        <v>4134</v>
      </c>
      <c r="E308">
        <v>259124</v>
      </c>
      <c r="F308">
        <v>0</v>
      </c>
    </row>
    <row r="309" spans="1:6">
      <c r="A309" t="s">
        <v>3446</v>
      </c>
      <c r="B309">
        <v>276908</v>
      </c>
      <c r="C309">
        <v>0</v>
      </c>
      <c r="D309" t="s">
        <v>4135</v>
      </c>
      <c r="E309">
        <v>259131</v>
      </c>
      <c r="F309">
        <v>0</v>
      </c>
    </row>
    <row r="310" spans="1:6">
      <c r="A310" t="s">
        <v>2527</v>
      </c>
      <c r="B310">
        <v>276909</v>
      </c>
      <c r="C310">
        <v>0</v>
      </c>
      <c r="D310" t="s">
        <v>3009</v>
      </c>
      <c r="E310">
        <v>259132</v>
      </c>
      <c r="F310">
        <v>0</v>
      </c>
    </row>
    <row r="311" spans="1:6">
      <c r="A311" t="s">
        <v>2534</v>
      </c>
      <c r="B311">
        <v>276910</v>
      </c>
      <c r="C311">
        <v>0</v>
      </c>
      <c r="D311" t="s">
        <v>4136</v>
      </c>
      <c r="E311">
        <v>259133</v>
      </c>
      <c r="F311">
        <v>0</v>
      </c>
    </row>
    <row r="312" spans="1:6">
      <c r="A312" t="s">
        <v>4137</v>
      </c>
      <c r="B312">
        <v>276911</v>
      </c>
      <c r="C312">
        <v>260</v>
      </c>
      <c r="D312" t="s">
        <v>4138</v>
      </c>
      <c r="E312">
        <v>259141</v>
      </c>
      <c r="F312">
        <v>0</v>
      </c>
    </row>
    <row r="313" spans="1:6">
      <c r="A313" t="s">
        <v>3452</v>
      </c>
      <c r="B313">
        <v>276912</v>
      </c>
      <c r="C313">
        <v>0</v>
      </c>
      <c r="D313" t="s">
        <v>4139</v>
      </c>
      <c r="E313">
        <v>259150</v>
      </c>
      <c r="F313">
        <v>0</v>
      </c>
    </row>
    <row r="314" spans="1:6">
      <c r="A314" t="s">
        <v>4140</v>
      </c>
      <c r="B314">
        <v>276913</v>
      </c>
      <c r="C314">
        <v>0</v>
      </c>
      <c r="D314" t="s">
        <v>4141</v>
      </c>
      <c r="E314">
        <v>259151</v>
      </c>
      <c r="F314">
        <v>0</v>
      </c>
    </row>
    <row r="315" spans="1:6">
      <c r="A315" t="s">
        <v>4142</v>
      </c>
      <c r="B315">
        <v>276914</v>
      </c>
      <c r="C315">
        <v>0</v>
      </c>
      <c r="D315" t="s">
        <v>4143</v>
      </c>
      <c r="E315">
        <v>259152</v>
      </c>
      <c r="F315">
        <v>0</v>
      </c>
    </row>
    <row r="316" spans="1:6">
      <c r="A316" t="s">
        <v>4144</v>
      </c>
      <c r="B316">
        <v>276915</v>
      </c>
      <c r="C316">
        <v>0</v>
      </c>
      <c r="D316" t="s">
        <v>4145</v>
      </c>
      <c r="E316">
        <v>259153</v>
      </c>
      <c r="F316">
        <v>0</v>
      </c>
    </row>
    <row r="317" spans="1:6">
      <c r="A317" t="s">
        <v>4146</v>
      </c>
      <c r="B317">
        <v>276920</v>
      </c>
      <c r="C317">
        <v>8275</v>
      </c>
      <c r="D317" t="s">
        <v>4147</v>
      </c>
      <c r="E317">
        <v>259160</v>
      </c>
      <c r="F317">
        <v>0</v>
      </c>
    </row>
    <row r="318" spans="1:6">
      <c r="A318" t="s">
        <v>4148</v>
      </c>
      <c r="B318">
        <v>276921</v>
      </c>
      <c r="C318">
        <v>0</v>
      </c>
      <c r="D318" t="s">
        <v>4149</v>
      </c>
      <c r="E318">
        <v>259161</v>
      </c>
      <c r="F318">
        <v>0</v>
      </c>
    </row>
    <row r="319" spans="1:6">
      <c r="A319" t="s">
        <v>4150</v>
      </c>
      <c r="B319">
        <v>276922</v>
      </c>
      <c r="C319">
        <v>0</v>
      </c>
      <c r="D319" t="s">
        <v>4151</v>
      </c>
      <c r="E319">
        <v>259162</v>
      </c>
      <c r="F319">
        <v>0</v>
      </c>
    </row>
    <row r="320" spans="1:6">
      <c r="A320" t="s">
        <v>4152</v>
      </c>
      <c r="B320">
        <v>276923</v>
      </c>
      <c r="C320">
        <v>0</v>
      </c>
      <c r="D320" t="s">
        <v>4153</v>
      </c>
      <c r="E320">
        <v>259163</v>
      </c>
      <c r="F320">
        <v>0</v>
      </c>
    </row>
    <row r="321" spans="1:6">
      <c r="A321" t="s">
        <v>4154</v>
      </c>
      <c r="B321">
        <v>276924</v>
      </c>
      <c r="C321">
        <v>0</v>
      </c>
      <c r="D321" t="s">
        <v>4155</v>
      </c>
      <c r="E321">
        <v>259170</v>
      </c>
      <c r="F321">
        <v>0</v>
      </c>
    </row>
    <row r="322" spans="1:6">
      <c r="A322" t="s">
        <v>4156</v>
      </c>
      <c r="B322">
        <v>276925</v>
      </c>
      <c r="C322">
        <v>7865</v>
      </c>
      <c r="D322" t="s">
        <v>4157</v>
      </c>
      <c r="E322">
        <v>259171</v>
      </c>
      <c r="F322">
        <v>0</v>
      </c>
    </row>
    <row r="323" spans="1:6">
      <c r="A323" t="s">
        <v>4158</v>
      </c>
      <c r="B323">
        <v>276926</v>
      </c>
      <c r="C323">
        <v>0</v>
      </c>
      <c r="D323" t="s">
        <v>4159</v>
      </c>
      <c r="E323">
        <v>259172</v>
      </c>
      <c r="F323">
        <v>0</v>
      </c>
    </row>
    <row r="324" spans="1:6">
      <c r="A324" t="s">
        <v>4160</v>
      </c>
      <c r="B324">
        <v>276927</v>
      </c>
      <c r="C324">
        <v>389</v>
      </c>
      <c r="D324" t="s">
        <v>4161</v>
      </c>
      <c r="E324">
        <v>259173</v>
      </c>
      <c r="F324">
        <v>0</v>
      </c>
    </row>
    <row r="325" spans="1:6">
      <c r="A325" t="s">
        <v>4162</v>
      </c>
      <c r="B325">
        <v>276931</v>
      </c>
      <c r="C325">
        <v>21</v>
      </c>
      <c r="D325" t="s">
        <v>3407</v>
      </c>
      <c r="E325">
        <v>259200</v>
      </c>
      <c r="F325">
        <v>326589</v>
      </c>
    </row>
    <row r="326" spans="1:6">
      <c r="A326" t="s">
        <v>4163</v>
      </c>
      <c r="B326">
        <v>277000</v>
      </c>
      <c r="C326">
        <v>326595</v>
      </c>
      <c r="D326" t="s">
        <v>4164</v>
      </c>
      <c r="E326">
        <v>259201</v>
      </c>
      <c r="F326">
        <v>325149</v>
      </c>
    </row>
    <row r="327" spans="1:6">
      <c r="A327" t="s">
        <v>3918</v>
      </c>
      <c r="B327">
        <v>277001</v>
      </c>
      <c r="C327">
        <v>0</v>
      </c>
      <c r="D327" t="s">
        <v>4165</v>
      </c>
      <c r="E327">
        <v>259202</v>
      </c>
      <c r="F327">
        <v>325149</v>
      </c>
    </row>
    <row r="328" spans="1:6">
      <c r="A328" t="s">
        <v>4124</v>
      </c>
      <c r="B328">
        <v>277002</v>
      </c>
      <c r="C328">
        <v>0</v>
      </c>
      <c r="D328" t="s">
        <v>4166</v>
      </c>
      <c r="E328">
        <v>259203</v>
      </c>
      <c r="F328">
        <v>0</v>
      </c>
    </row>
    <row r="329" spans="1:6">
      <c r="A329" t="s">
        <v>4126</v>
      </c>
      <c r="B329">
        <v>277003</v>
      </c>
      <c r="C329">
        <v>27563</v>
      </c>
      <c r="D329" t="s">
        <v>4167</v>
      </c>
      <c r="E329">
        <v>259211</v>
      </c>
      <c r="F329">
        <v>1440</v>
      </c>
    </row>
    <row r="330" spans="1:6">
      <c r="A330" t="s">
        <v>4128</v>
      </c>
      <c r="B330">
        <v>277004</v>
      </c>
      <c r="C330">
        <v>0</v>
      </c>
      <c r="D330" t="s">
        <v>4168</v>
      </c>
      <c r="E330">
        <v>259221</v>
      </c>
      <c r="F330">
        <v>0</v>
      </c>
    </row>
    <row r="331" spans="1:6">
      <c r="A331" t="s">
        <v>4130</v>
      </c>
      <c r="B331">
        <v>277005</v>
      </c>
      <c r="C331">
        <v>0</v>
      </c>
      <c r="D331" t="s">
        <v>3628</v>
      </c>
      <c r="E331">
        <v>259300</v>
      </c>
      <c r="F331">
        <v>5455</v>
      </c>
    </row>
    <row r="332" spans="1:6">
      <c r="A332" t="s">
        <v>4169</v>
      </c>
      <c r="B332">
        <v>277006</v>
      </c>
      <c r="C332">
        <v>0</v>
      </c>
      <c r="D332" t="s">
        <v>3252</v>
      </c>
      <c r="E332">
        <v>259400</v>
      </c>
      <c r="F332">
        <v>0</v>
      </c>
    </row>
    <row r="333" spans="1:6">
      <c r="A333" t="s">
        <v>4132</v>
      </c>
      <c r="B333">
        <v>277007</v>
      </c>
      <c r="C333">
        <v>47289</v>
      </c>
      <c r="D333" t="s">
        <v>3254</v>
      </c>
      <c r="E333">
        <v>259401</v>
      </c>
      <c r="F333">
        <v>0</v>
      </c>
    </row>
    <row r="334" spans="1:6">
      <c r="A334" t="s">
        <v>3432</v>
      </c>
      <c r="B334">
        <v>277008</v>
      </c>
      <c r="C334">
        <v>7282</v>
      </c>
      <c r="D334" t="s">
        <v>4170</v>
      </c>
      <c r="E334">
        <v>259402</v>
      </c>
      <c r="F334">
        <v>0</v>
      </c>
    </row>
    <row r="335" spans="1:6">
      <c r="A335" t="s">
        <v>3446</v>
      </c>
      <c r="B335">
        <v>277009</v>
      </c>
      <c r="C335">
        <v>13399</v>
      </c>
      <c r="D335" t="s">
        <v>3273</v>
      </c>
      <c r="E335">
        <v>259411</v>
      </c>
      <c r="F335">
        <v>0</v>
      </c>
    </row>
    <row r="336" spans="1:6">
      <c r="A336" t="s">
        <v>2527</v>
      </c>
      <c r="B336">
        <v>277010</v>
      </c>
      <c r="C336">
        <v>21421</v>
      </c>
      <c r="D336" t="s">
        <v>3275</v>
      </c>
      <c r="E336">
        <v>259500</v>
      </c>
      <c r="F336">
        <v>0</v>
      </c>
    </row>
    <row r="337" spans="1:6">
      <c r="A337" t="s">
        <v>2534</v>
      </c>
      <c r="B337">
        <v>277011</v>
      </c>
      <c r="C337">
        <v>133483</v>
      </c>
      <c r="D337" t="s">
        <v>3277</v>
      </c>
      <c r="E337">
        <v>259501</v>
      </c>
      <c r="F337">
        <v>0</v>
      </c>
    </row>
    <row r="338" spans="1:6">
      <c r="A338" t="s">
        <v>4137</v>
      </c>
      <c r="B338">
        <v>277012</v>
      </c>
      <c r="C338">
        <v>23087</v>
      </c>
      <c r="D338" t="s">
        <v>4171</v>
      </c>
      <c r="E338">
        <v>259502</v>
      </c>
      <c r="F338">
        <v>0</v>
      </c>
    </row>
    <row r="339" spans="1:6">
      <c r="A339" t="s">
        <v>3452</v>
      </c>
      <c r="B339">
        <v>277013</v>
      </c>
      <c r="C339">
        <v>0</v>
      </c>
      <c r="D339" t="s">
        <v>3296</v>
      </c>
      <c r="E339">
        <v>259511</v>
      </c>
      <c r="F339">
        <v>0</v>
      </c>
    </row>
    <row r="340" spans="1:6">
      <c r="A340" t="s">
        <v>4140</v>
      </c>
      <c r="B340">
        <v>277014</v>
      </c>
      <c r="C340">
        <v>500</v>
      </c>
      <c r="D340" t="s">
        <v>3450</v>
      </c>
      <c r="E340">
        <v>259600</v>
      </c>
      <c r="F340">
        <v>0</v>
      </c>
    </row>
    <row r="341" spans="1:6">
      <c r="A341" t="s">
        <v>4142</v>
      </c>
      <c r="B341">
        <v>277015</v>
      </c>
      <c r="C341">
        <v>13822</v>
      </c>
      <c r="D341" t="s">
        <v>3449</v>
      </c>
      <c r="E341">
        <v>259700</v>
      </c>
      <c r="F341">
        <v>0</v>
      </c>
    </row>
    <row r="342" spans="1:6">
      <c r="A342" t="s">
        <v>4146</v>
      </c>
      <c r="B342">
        <v>277031</v>
      </c>
      <c r="C342">
        <v>38750</v>
      </c>
      <c r="D342" t="s">
        <v>3630</v>
      </c>
      <c r="E342">
        <v>259800</v>
      </c>
      <c r="F342">
        <v>0</v>
      </c>
    </row>
    <row r="343" spans="1:6">
      <c r="A343" t="s">
        <v>4172</v>
      </c>
      <c r="B343">
        <v>277061</v>
      </c>
      <c r="C343">
        <v>0</v>
      </c>
      <c r="D343" t="s">
        <v>3661</v>
      </c>
      <c r="E343">
        <v>259900</v>
      </c>
      <c r="F343">
        <v>0</v>
      </c>
    </row>
    <row r="344" spans="1:6">
      <c r="A344" t="s">
        <v>4173</v>
      </c>
      <c r="B344">
        <v>277062</v>
      </c>
      <c r="C344">
        <v>0</v>
      </c>
      <c r="D344" t="s">
        <v>3634</v>
      </c>
      <c r="E344">
        <v>259901</v>
      </c>
      <c r="F344">
        <v>0</v>
      </c>
    </row>
    <row r="345" spans="1:6">
      <c r="A345" t="s">
        <v>4174</v>
      </c>
      <c r="B345">
        <v>277063</v>
      </c>
      <c r="C345">
        <v>0</v>
      </c>
      <c r="D345" t="s">
        <v>2804</v>
      </c>
      <c r="E345">
        <v>259902</v>
      </c>
      <c r="F345">
        <v>0</v>
      </c>
    </row>
    <row r="346" spans="1:6">
      <c r="A346" t="s">
        <v>4175</v>
      </c>
      <c r="B346">
        <v>277064</v>
      </c>
      <c r="C346">
        <v>0</v>
      </c>
      <c r="D346" t="s">
        <v>4176</v>
      </c>
      <c r="E346">
        <v>259911</v>
      </c>
      <c r="F346">
        <v>0</v>
      </c>
    </row>
    <row r="347" spans="1:6">
      <c r="A347" t="s">
        <v>4177</v>
      </c>
      <c r="B347">
        <v>277065</v>
      </c>
      <c r="C347">
        <v>0</v>
      </c>
      <c r="D347" t="s">
        <v>3632</v>
      </c>
      <c r="E347">
        <v>260000</v>
      </c>
      <c r="F347">
        <v>0</v>
      </c>
    </row>
    <row r="348" spans="1:6">
      <c r="A348" t="s">
        <v>4178</v>
      </c>
      <c r="B348">
        <v>277066</v>
      </c>
      <c r="C348">
        <v>0</v>
      </c>
      <c r="D348" t="s">
        <v>3634</v>
      </c>
      <c r="E348">
        <v>260001</v>
      </c>
      <c r="F348">
        <v>0</v>
      </c>
    </row>
    <row r="349" spans="1:6">
      <c r="A349" t="s">
        <v>4179</v>
      </c>
      <c r="B349">
        <v>277067</v>
      </c>
      <c r="C349">
        <v>0</v>
      </c>
      <c r="D349" t="s">
        <v>2804</v>
      </c>
      <c r="E349">
        <v>260002</v>
      </c>
      <c r="F349">
        <v>0</v>
      </c>
    </row>
    <row r="350" spans="1:6">
      <c r="A350" t="s">
        <v>4180</v>
      </c>
      <c r="B350">
        <v>277068</v>
      </c>
      <c r="C350">
        <v>0</v>
      </c>
      <c r="D350" t="s">
        <v>3659</v>
      </c>
      <c r="E350">
        <v>260011</v>
      </c>
      <c r="F350">
        <v>0</v>
      </c>
    </row>
    <row r="351" spans="1:6">
      <c r="A351" t="s">
        <v>4181</v>
      </c>
      <c r="B351">
        <v>277069</v>
      </c>
      <c r="C351">
        <v>0</v>
      </c>
      <c r="D351" t="s">
        <v>3626</v>
      </c>
      <c r="E351">
        <v>260100</v>
      </c>
      <c r="F351">
        <v>0</v>
      </c>
    </row>
    <row r="352" spans="1:6">
      <c r="A352" t="s">
        <v>4182</v>
      </c>
      <c r="B352">
        <v>277100</v>
      </c>
      <c r="C352">
        <v>27337</v>
      </c>
      <c r="D352" t="s">
        <v>3624</v>
      </c>
      <c r="E352">
        <v>260200</v>
      </c>
      <c r="F352">
        <v>982</v>
      </c>
    </row>
    <row r="353" spans="1:6">
      <c r="A353" t="s">
        <v>2260</v>
      </c>
      <c r="B353">
        <v>277101</v>
      </c>
      <c r="C353">
        <v>0</v>
      </c>
      <c r="D353" t="s">
        <v>3685</v>
      </c>
      <c r="E353">
        <v>260300</v>
      </c>
      <c r="F353">
        <v>0</v>
      </c>
    </row>
    <row r="354" spans="1:6">
      <c r="A354" t="s">
        <v>4183</v>
      </c>
      <c r="B354">
        <v>277102</v>
      </c>
      <c r="C354">
        <v>0</v>
      </c>
      <c r="D354" t="s">
        <v>3687</v>
      </c>
      <c r="E354">
        <v>260301</v>
      </c>
      <c r="F354">
        <v>0</v>
      </c>
    </row>
    <row r="355" spans="1:6">
      <c r="A355" t="s">
        <v>4184</v>
      </c>
      <c r="B355">
        <v>277103</v>
      </c>
      <c r="C355">
        <v>0</v>
      </c>
      <c r="D355" t="s">
        <v>3689</v>
      </c>
      <c r="E355">
        <v>260302</v>
      </c>
      <c r="F355">
        <v>0</v>
      </c>
    </row>
    <row r="356" spans="1:6">
      <c r="A356" t="s">
        <v>4185</v>
      </c>
      <c r="B356">
        <v>277104</v>
      </c>
      <c r="C356">
        <v>0</v>
      </c>
      <c r="D356" t="s">
        <v>3703</v>
      </c>
      <c r="E356">
        <v>260400</v>
      </c>
      <c r="F356">
        <v>0</v>
      </c>
    </row>
    <row r="357" spans="1:6">
      <c r="A357" t="s">
        <v>4186</v>
      </c>
      <c r="B357">
        <v>277105</v>
      </c>
      <c r="C357">
        <v>0</v>
      </c>
      <c r="D357" t="s">
        <v>4187</v>
      </c>
      <c r="E357">
        <v>260500</v>
      </c>
      <c r="F357">
        <v>3873</v>
      </c>
    </row>
    <row r="358" spans="1:6">
      <c r="A358" t="s">
        <v>4188</v>
      </c>
      <c r="B358">
        <v>277106</v>
      </c>
      <c r="C358">
        <v>0</v>
      </c>
      <c r="D358" t="s">
        <v>1895</v>
      </c>
      <c r="E358">
        <v>260501</v>
      </c>
      <c r="F358">
        <v>0</v>
      </c>
    </row>
    <row r="359" spans="1:6">
      <c r="A359" t="s">
        <v>4189</v>
      </c>
      <c r="B359">
        <v>277107</v>
      </c>
      <c r="C359">
        <v>0</v>
      </c>
      <c r="D359" t="s">
        <v>1897</v>
      </c>
      <c r="E359">
        <v>260502</v>
      </c>
      <c r="F359">
        <v>0</v>
      </c>
    </row>
    <row r="360" spans="1:6">
      <c r="A360" t="s">
        <v>4190</v>
      </c>
      <c r="B360">
        <v>277108</v>
      </c>
      <c r="C360">
        <v>0</v>
      </c>
      <c r="D360" t="s">
        <v>1898</v>
      </c>
      <c r="E360">
        <v>260503</v>
      </c>
      <c r="F360">
        <v>0</v>
      </c>
    </row>
    <row r="361" spans="1:6">
      <c r="A361" t="s">
        <v>4191</v>
      </c>
      <c r="B361">
        <v>277109</v>
      </c>
      <c r="C361">
        <v>0</v>
      </c>
      <c r="D361" t="s">
        <v>1908</v>
      </c>
      <c r="E361">
        <v>260504</v>
      </c>
      <c r="F361">
        <v>3873</v>
      </c>
    </row>
    <row r="362" spans="1:6">
      <c r="A362" t="s">
        <v>4192</v>
      </c>
      <c r="B362">
        <v>277110</v>
      </c>
      <c r="C362">
        <v>0</v>
      </c>
      <c r="D362" t="s">
        <v>1909</v>
      </c>
      <c r="E362">
        <v>260505</v>
      </c>
      <c r="F362">
        <v>0</v>
      </c>
    </row>
    <row r="363" spans="1:6">
      <c r="A363" t="s">
        <v>4193</v>
      </c>
      <c r="B363">
        <v>277111</v>
      </c>
      <c r="C363">
        <v>0</v>
      </c>
      <c r="D363" t="s">
        <v>1920</v>
      </c>
      <c r="E363">
        <v>260506</v>
      </c>
      <c r="F363">
        <v>0</v>
      </c>
    </row>
    <row r="364" spans="1:6">
      <c r="A364" t="s">
        <v>4194</v>
      </c>
      <c r="B364">
        <v>277112</v>
      </c>
      <c r="C364">
        <v>0</v>
      </c>
      <c r="D364" t="s">
        <v>2659</v>
      </c>
      <c r="E364">
        <v>260507</v>
      </c>
      <c r="F364">
        <v>0</v>
      </c>
    </row>
    <row r="365" spans="1:6">
      <c r="A365" t="s">
        <v>2015</v>
      </c>
      <c r="B365">
        <v>277121</v>
      </c>
      <c r="C365">
        <v>0</v>
      </c>
      <c r="D365" t="s">
        <v>1890</v>
      </c>
      <c r="E365">
        <v>260508</v>
      </c>
      <c r="F365">
        <v>0</v>
      </c>
    </row>
    <row r="366" spans="1:6">
      <c r="A366" t="s">
        <v>4195</v>
      </c>
      <c r="B366">
        <v>277122</v>
      </c>
      <c r="C366">
        <v>0</v>
      </c>
      <c r="D366" t="s">
        <v>1925</v>
      </c>
      <c r="E366">
        <v>260509</v>
      </c>
      <c r="F366">
        <v>0</v>
      </c>
    </row>
    <row r="367" spans="1:6">
      <c r="A367" t="s">
        <v>4196</v>
      </c>
      <c r="B367">
        <v>277123</v>
      </c>
      <c r="C367">
        <v>0</v>
      </c>
      <c r="D367" t="s">
        <v>1927</v>
      </c>
      <c r="E367">
        <v>260510</v>
      </c>
      <c r="F367">
        <v>0</v>
      </c>
    </row>
    <row r="368" spans="1:6">
      <c r="A368" t="s">
        <v>4197</v>
      </c>
      <c r="B368">
        <v>277124</v>
      </c>
      <c r="C368">
        <v>0</v>
      </c>
      <c r="D368" t="s">
        <v>1906</v>
      </c>
      <c r="E368">
        <v>260511</v>
      </c>
      <c r="F368">
        <v>0</v>
      </c>
    </row>
    <row r="369" spans="1:6">
      <c r="A369" t="s">
        <v>4198</v>
      </c>
      <c r="B369">
        <v>277125</v>
      </c>
      <c r="C369">
        <v>0</v>
      </c>
      <c r="D369" t="s">
        <v>4199</v>
      </c>
      <c r="E369">
        <v>260531</v>
      </c>
      <c r="F369">
        <v>0</v>
      </c>
    </row>
    <row r="370" spans="1:6">
      <c r="A370" t="s">
        <v>4200</v>
      </c>
      <c r="B370">
        <v>277126</v>
      </c>
      <c r="C370">
        <v>0</v>
      </c>
      <c r="D370" t="s">
        <v>4201</v>
      </c>
      <c r="E370">
        <v>260600</v>
      </c>
      <c r="F370">
        <v>0</v>
      </c>
    </row>
    <row r="371" spans="1:6">
      <c r="A371" t="s">
        <v>4202</v>
      </c>
      <c r="B371">
        <v>277127</v>
      </c>
      <c r="C371">
        <v>0</v>
      </c>
      <c r="D371" t="s">
        <v>3663</v>
      </c>
      <c r="E371">
        <v>260700</v>
      </c>
      <c r="F371">
        <v>148790</v>
      </c>
    </row>
    <row r="372" spans="1:6">
      <c r="A372" t="s">
        <v>4203</v>
      </c>
      <c r="B372">
        <v>277128</v>
      </c>
      <c r="C372">
        <v>0</v>
      </c>
      <c r="D372" t="s">
        <v>3665</v>
      </c>
      <c r="E372">
        <v>260701</v>
      </c>
      <c r="F372">
        <v>114453</v>
      </c>
    </row>
    <row r="373" spans="1:6">
      <c r="A373" t="s">
        <v>4204</v>
      </c>
      <c r="B373">
        <v>277129</v>
      </c>
      <c r="C373">
        <v>0</v>
      </c>
      <c r="D373" t="s">
        <v>3667</v>
      </c>
      <c r="E373">
        <v>260702</v>
      </c>
      <c r="F373">
        <v>31497</v>
      </c>
    </row>
    <row r="374" spans="1:6">
      <c r="A374" t="s">
        <v>4205</v>
      </c>
      <c r="B374">
        <v>277130</v>
      </c>
      <c r="C374">
        <v>0</v>
      </c>
      <c r="D374" t="s">
        <v>3669</v>
      </c>
      <c r="E374">
        <v>260703</v>
      </c>
      <c r="F374">
        <v>0</v>
      </c>
    </row>
    <row r="375" spans="1:6">
      <c r="A375" t="s">
        <v>4206</v>
      </c>
      <c r="B375">
        <v>277131</v>
      </c>
      <c r="C375">
        <v>0</v>
      </c>
      <c r="D375" t="s">
        <v>4207</v>
      </c>
      <c r="E375">
        <v>260704</v>
      </c>
      <c r="F375">
        <v>0</v>
      </c>
    </row>
    <row r="376" spans="1:6">
      <c r="A376" t="s">
        <v>1953</v>
      </c>
      <c r="B376">
        <v>277141</v>
      </c>
      <c r="C376">
        <v>7163</v>
      </c>
      <c r="D376" t="s">
        <v>3671</v>
      </c>
      <c r="E376">
        <v>260711</v>
      </c>
      <c r="F376">
        <v>0</v>
      </c>
    </row>
    <row r="377" spans="1:6">
      <c r="A377" t="s">
        <v>4208</v>
      </c>
      <c r="B377">
        <v>277142</v>
      </c>
      <c r="C377">
        <v>0</v>
      </c>
      <c r="D377" t="s">
        <v>3673</v>
      </c>
      <c r="E377">
        <v>260721</v>
      </c>
      <c r="F377">
        <v>2840</v>
      </c>
    </row>
    <row r="378" spans="1:6">
      <c r="A378" t="s">
        <v>4209</v>
      </c>
      <c r="B378">
        <v>277143</v>
      </c>
      <c r="C378">
        <v>0</v>
      </c>
      <c r="D378" t="s">
        <v>3675</v>
      </c>
      <c r="E378">
        <v>260722</v>
      </c>
      <c r="F378">
        <v>2840</v>
      </c>
    </row>
    <row r="379" spans="1:6">
      <c r="A379" t="s">
        <v>4210</v>
      </c>
      <c r="B379">
        <v>277144</v>
      </c>
      <c r="C379">
        <v>0</v>
      </c>
      <c r="D379" t="s">
        <v>3677</v>
      </c>
      <c r="E379">
        <v>260723</v>
      </c>
      <c r="F379">
        <v>0</v>
      </c>
    </row>
    <row r="380" spans="1:6">
      <c r="A380" t="s">
        <v>4211</v>
      </c>
      <c r="B380">
        <v>277145</v>
      </c>
      <c r="C380">
        <v>0</v>
      </c>
      <c r="D380" t="s">
        <v>3679</v>
      </c>
      <c r="E380">
        <v>260724</v>
      </c>
      <c r="F380">
        <v>0</v>
      </c>
    </row>
    <row r="381" spans="1:6">
      <c r="A381" t="s">
        <v>4212</v>
      </c>
      <c r="B381">
        <v>277146</v>
      </c>
      <c r="C381">
        <v>0</v>
      </c>
      <c r="D381" t="s">
        <v>4213</v>
      </c>
      <c r="E381">
        <v>260725</v>
      </c>
      <c r="F381">
        <v>0</v>
      </c>
    </row>
    <row r="382" spans="1:6">
      <c r="A382" t="s">
        <v>4214</v>
      </c>
      <c r="B382">
        <v>277147</v>
      </c>
      <c r="C382">
        <v>0</v>
      </c>
      <c r="D382" t="s">
        <v>4215</v>
      </c>
      <c r="E382">
        <v>260800</v>
      </c>
      <c r="F382">
        <v>720</v>
      </c>
    </row>
    <row r="383" spans="1:6">
      <c r="A383" t="s">
        <v>4216</v>
      </c>
      <c r="B383">
        <v>277148</v>
      </c>
      <c r="C383">
        <v>4218</v>
      </c>
      <c r="D383" t="s">
        <v>3691</v>
      </c>
      <c r="E383">
        <v>260900</v>
      </c>
      <c r="F383">
        <v>5829</v>
      </c>
    </row>
    <row r="384" spans="1:6">
      <c r="A384" t="s">
        <v>4217</v>
      </c>
      <c r="B384">
        <v>277149</v>
      </c>
      <c r="C384">
        <v>0</v>
      </c>
      <c r="D384" t="s">
        <v>2624</v>
      </c>
      <c r="E384">
        <v>260901</v>
      </c>
      <c r="F384">
        <v>5829</v>
      </c>
    </row>
    <row r="385" spans="1:6">
      <c r="A385" t="s">
        <v>4218</v>
      </c>
      <c r="B385">
        <v>277150</v>
      </c>
      <c r="C385">
        <v>0</v>
      </c>
      <c r="D385" t="s">
        <v>4219</v>
      </c>
      <c r="E385">
        <v>260902</v>
      </c>
      <c r="F385">
        <v>0</v>
      </c>
    </row>
    <row r="386" spans="1:6">
      <c r="A386" t="s">
        <v>4220</v>
      </c>
      <c r="B386">
        <v>277151</v>
      </c>
      <c r="C386">
        <v>2945</v>
      </c>
      <c r="D386" t="s">
        <v>3701</v>
      </c>
      <c r="E386">
        <v>260911</v>
      </c>
      <c r="F386">
        <v>0</v>
      </c>
    </row>
    <row r="387" spans="1:6">
      <c r="A387" t="s">
        <v>4221</v>
      </c>
      <c r="B387">
        <v>277161</v>
      </c>
      <c r="C387">
        <v>0</v>
      </c>
      <c r="D387" t="s">
        <v>3302</v>
      </c>
      <c r="E387">
        <v>261000</v>
      </c>
      <c r="F387">
        <v>0</v>
      </c>
    </row>
    <row r="388" spans="1:6">
      <c r="A388" t="s">
        <v>4222</v>
      </c>
      <c r="B388">
        <v>277162</v>
      </c>
      <c r="C388">
        <v>0</v>
      </c>
      <c r="D388" t="s">
        <v>4223</v>
      </c>
      <c r="E388">
        <v>261100</v>
      </c>
      <c r="F388">
        <v>0</v>
      </c>
    </row>
    <row r="389" spans="1:6">
      <c r="A389" t="s">
        <v>4224</v>
      </c>
      <c r="B389">
        <v>277163</v>
      </c>
      <c r="C389">
        <v>0</v>
      </c>
      <c r="D389" t="s">
        <v>3705</v>
      </c>
      <c r="E389">
        <v>261200</v>
      </c>
      <c r="F389">
        <v>0</v>
      </c>
    </row>
    <row r="390" spans="1:6">
      <c r="A390" t="s">
        <v>4225</v>
      </c>
      <c r="B390">
        <v>277164</v>
      </c>
      <c r="C390">
        <v>0</v>
      </c>
      <c r="D390" t="s">
        <v>3707</v>
      </c>
      <c r="E390">
        <v>261201</v>
      </c>
      <c r="F390">
        <v>0</v>
      </c>
    </row>
    <row r="391" spans="1:6">
      <c r="A391" t="s">
        <v>4226</v>
      </c>
      <c r="B391">
        <v>277165</v>
      </c>
      <c r="C391">
        <v>0</v>
      </c>
      <c r="D391" t="s">
        <v>3709</v>
      </c>
      <c r="E391">
        <v>261202</v>
      </c>
      <c r="F391">
        <v>0</v>
      </c>
    </row>
    <row r="392" spans="1:6">
      <c r="A392" t="s">
        <v>4227</v>
      </c>
      <c r="B392">
        <v>277166</v>
      </c>
      <c r="C392">
        <v>0</v>
      </c>
      <c r="D392" t="s">
        <v>3711</v>
      </c>
      <c r="E392">
        <v>261203</v>
      </c>
      <c r="F392">
        <v>0</v>
      </c>
    </row>
    <row r="393" spans="1:6">
      <c r="A393" t="s">
        <v>4228</v>
      </c>
      <c r="B393">
        <v>277167</v>
      </c>
      <c r="C393">
        <v>0</v>
      </c>
      <c r="D393" t="s">
        <v>3713</v>
      </c>
      <c r="E393">
        <v>261204</v>
      </c>
      <c r="F393">
        <v>0</v>
      </c>
    </row>
    <row r="394" spans="1:6">
      <c r="A394" t="s">
        <v>4229</v>
      </c>
      <c r="B394">
        <v>277168</v>
      </c>
      <c r="C394">
        <v>0</v>
      </c>
      <c r="D394" t="s">
        <v>3715</v>
      </c>
      <c r="E394">
        <v>261205</v>
      </c>
      <c r="F394">
        <v>0</v>
      </c>
    </row>
    <row r="395" spans="1:6">
      <c r="A395" t="s">
        <v>4230</v>
      </c>
      <c r="B395">
        <v>277170</v>
      </c>
      <c r="C395">
        <v>0</v>
      </c>
      <c r="D395" t="s">
        <v>3717</v>
      </c>
      <c r="E395">
        <v>261206</v>
      </c>
      <c r="F395">
        <v>0</v>
      </c>
    </row>
    <row r="396" spans="1:6">
      <c r="A396" t="s">
        <v>2250</v>
      </c>
      <c r="B396">
        <v>277171</v>
      </c>
      <c r="C396">
        <v>19230</v>
      </c>
      <c r="D396" t="s">
        <v>3719</v>
      </c>
      <c r="E396">
        <v>261207</v>
      </c>
      <c r="F396">
        <v>0</v>
      </c>
    </row>
    <row r="397" spans="1:6">
      <c r="A397" t="s">
        <v>2021</v>
      </c>
      <c r="B397">
        <v>277172</v>
      </c>
      <c r="C397">
        <v>0</v>
      </c>
      <c r="D397" t="s">
        <v>3721</v>
      </c>
      <c r="E397">
        <v>261221</v>
      </c>
      <c r="F397">
        <v>0</v>
      </c>
    </row>
    <row r="398" spans="1:6">
      <c r="A398" t="s">
        <v>4231</v>
      </c>
      <c r="B398">
        <v>277173</v>
      </c>
      <c r="C398">
        <v>0</v>
      </c>
      <c r="D398" t="s">
        <v>3814</v>
      </c>
      <c r="E398">
        <v>261300</v>
      </c>
      <c r="F398">
        <v>0</v>
      </c>
    </row>
    <row r="399" spans="1:6">
      <c r="A399" t="s">
        <v>4232</v>
      </c>
      <c r="B399">
        <v>277174</v>
      </c>
      <c r="C399">
        <v>945</v>
      </c>
      <c r="D399" t="s">
        <v>4233</v>
      </c>
      <c r="E399">
        <v>261400</v>
      </c>
      <c r="F399">
        <v>0</v>
      </c>
    </row>
    <row r="400" spans="1:6">
      <c r="A400" t="s">
        <v>4234</v>
      </c>
      <c r="B400">
        <v>277175</v>
      </c>
      <c r="C400">
        <v>0</v>
      </c>
      <c r="D400" t="s">
        <v>4219</v>
      </c>
      <c r="E400">
        <v>261401</v>
      </c>
      <c r="F400">
        <v>0</v>
      </c>
    </row>
    <row r="401" spans="1:6">
      <c r="A401" t="s">
        <v>4142</v>
      </c>
      <c r="B401">
        <v>277181</v>
      </c>
      <c r="C401">
        <v>0</v>
      </c>
      <c r="D401" t="s">
        <v>4235</v>
      </c>
      <c r="E401">
        <v>261402</v>
      </c>
      <c r="F401">
        <v>0</v>
      </c>
    </row>
    <row r="402" spans="1:6">
      <c r="A402" t="s">
        <v>4236</v>
      </c>
      <c r="B402">
        <v>277200</v>
      </c>
      <c r="C402">
        <v>0</v>
      </c>
      <c r="D402" t="s">
        <v>4237</v>
      </c>
      <c r="E402">
        <v>261500</v>
      </c>
      <c r="F402">
        <v>0</v>
      </c>
    </row>
    <row r="403" spans="1:6">
      <c r="A403" t="s">
        <v>2534</v>
      </c>
      <c r="B403">
        <v>277201</v>
      </c>
      <c r="C403">
        <v>0</v>
      </c>
      <c r="D403" t="s">
        <v>3742</v>
      </c>
      <c r="E403">
        <v>261600</v>
      </c>
      <c r="F403">
        <v>0</v>
      </c>
    </row>
    <row r="404" spans="1:6">
      <c r="A404" t="s">
        <v>4140</v>
      </c>
      <c r="B404">
        <v>277202</v>
      </c>
      <c r="C404">
        <v>0</v>
      </c>
      <c r="D404" t="s">
        <v>3743</v>
      </c>
      <c r="E404">
        <v>261601</v>
      </c>
      <c r="F404">
        <v>0</v>
      </c>
    </row>
    <row r="405" spans="1:6">
      <c r="A405" t="s">
        <v>4146</v>
      </c>
      <c r="B405">
        <v>277231</v>
      </c>
      <c r="C405">
        <v>0</v>
      </c>
      <c r="D405" t="s">
        <v>3745</v>
      </c>
      <c r="E405">
        <v>261602</v>
      </c>
      <c r="F405">
        <v>0</v>
      </c>
    </row>
    <row r="406" spans="1:6">
      <c r="A406" t="s">
        <v>4238</v>
      </c>
      <c r="B406">
        <v>277300</v>
      </c>
      <c r="C406">
        <v>26478</v>
      </c>
      <c r="D406" t="s">
        <v>3747</v>
      </c>
      <c r="E406">
        <v>261603</v>
      </c>
      <c r="F406">
        <v>0</v>
      </c>
    </row>
    <row r="407" spans="1:6">
      <c r="A407" t="s">
        <v>2534</v>
      </c>
      <c r="B407">
        <v>277301</v>
      </c>
      <c r="C407">
        <v>0</v>
      </c>
      <c r="D407" t="s">
        <v>3749</v>
      </c>
      <c r="E407">
        <v>261604</v>
      </c>
      <c r="F407">
        <v>0</v>
      </c>
    </row>
    <row r="408" spans="1:6">
      <c r="A408" t="s">
        <v>4140</v>
      </c>
      <c r="B408">
        <v>277302</v>
      </c>
      <c r="C408">
        <v>0</v>
      </c>
      <c r="D408" t="s">
        <v>3751</v>
      </c>
      <c r="E408">
        <v>261605</v>
      </c>
      <c r="F408">
        <v>0</v>
      </c>
    </row>
    <row r="409" spans="1:6">
      <c r="A409" t="s">
        <v>3918</v>
      </c>
      <c r="B409">
        <v>277303</v>
      </c>
      <c r="C409">
        <v>0</v>
      </c>
      <c r="D409" t="s">
        <v>3753</v>
      </c>
      <c r="E409">
        <v>261611</v>
      </c>
      <c r="F409">
        <v>0</v>
      </c>
    </row>
    <row r="410" spans="1:6">
      <c r="A410" t="s">
        <v>4124</v>
      </c>
      <c r="B410">
        <v>277304</v>
      </c>
      <c r="C410">
        <v>0</v>
      </c>
      <c r="D410" t="s">
        <v>3755</v>
      </c>
      <c r="E410">
        <v>261612</v>
      </c>
      <c r="F410">
        <v>0</v>
      </c>
    </row>
    <row r="411" spans="1:6">
      <c r="A411" t="s">
        <v>4126</v>
      </c>
      <c r="B411">
        <v>277305</v>
      </c>
      <c r="C411">
        <v>0</v>
      </c>
      <c r="D411" t="s">
        <v>3757</v>
      </c>
      <c r="E411">
        <v>261613</v>
      </c>
      <c r="F411">
        <v>0</v>
      </c>
    </row>
    <row r="412" spans="1:6">
      <c r="A412" t="s">
        <v>4128</v>
      </c>
      <c r="B412">
        <v>277306</v>
      </c>
      <c r="C412">
        <v>0</v>
      </c>
      <c r="D412" t="s">
        <v>3759</v>
      </c>
      <c r="E412">
        <v>261615</v>
      </c>
      <c r="F412">
        <v>0</v>
      </c>
    </row>
    <row r="413" spans="1:6">
      <c r="A413" t="s">
        <v>4130</v>
      </c>
      <c r="B413">
        <v>277307</v>
      </c>
      <c r="C413">
        <v>0</v>
      </c>
      <c r="D413" t="s">
        <v>4239</v>
      </c>
      <c r="E413">
        <v>261621</v>
      </c>
      <c r="F413">
        <v>0</v>
      </c>
    </row>
    <row r="414" spans="1:6">
      <c r="A414" t="s">
        <v>4132</v>
      </c>
      <c r="B414">
        <v>277308</v>
      </c>
      <c r="C414">
        <v>0</v>
      </c>
      <c r="D414" t="s">
        <v>3761</v>
      </c>
      <c r="E414">
        <v>261631</v>
      </c>
      <c r="F414">
        <v>0</v>
      </c>
    </row>
    <row r="415" spans="1:6">
      <c r="A415" t="s">
        <v>3432</v>
      </c>
      <c r="B415">
        <v>277309</v>
      </c>
      <c r="C415">
        <v>0</v>
      </c>
      <c r="D415" t="s">
        <v>3816</v>
      </c>
      <c r="E415">
        <v>261700</v>
      </c>
      <c r="F415">
        <v>0</v>
      </c>
    </row>
    <row r="416" spans="1:6">
      <c r="A416" t="s">
        <v>3446</v>
      </c>
      <c r="B416">
        <v>277310</v>
      </c>
      <c r="C416">
        <v>0</v>
      </c>
      <c r="D416" t="s">
        <v>3389</v>
      </c>
      <c r="E416">
        <v>261800</v>
      </c>
      <c r="F416">
        <v>0</v>
      </c>
    </row>
    <row r="417" spans="1:6">
      <c r="A417" t="s">
        <v>2527</v>
      </c>
      <c r="B417">
        <v>277311</v>
      </c>
      <c r="C417">
        <v>0</v>
      </c>
      <c r="D417" t="s">
        <v>3791</v>
      </c>
      <c r="E417">
        <v>261900</v>
      </c>
      <c r="F417">
        <v>-122834</v>
      </c>
    </row>
    <row r="418" spans="1:6">
      <c r="A418" t="s">
        <v>4137</v>
      </c>
      <c r="B418">
        <v>277312</v>
      </c>
      <c r="C418">
        <v>0</v>
      </c>
      <c r="D418" t="s">
        <v>1588</v>
      </c>
      <c r="E418">
        <v>261901</v>
      </c>
      <c r="F418">
        <v>0</v>
      </c>
    </row>
    <row r="419" spans="1:6">
      <c r="A419" t="s">
        <v>3452</v>
      </c>
      <c r="B419">
        <v>277313</v>
      </c>
      <c r="C419">
        <v>0</v>
      </c>
      <c r="D419" t="s">
        <v>4240</v>
      </c>
      <c r="E419">
        <v>261902</v>
      </c>
      <c r="F419">
        <v>0</v>
      </c>
    </row>
    <row r="420" spans="1:6">
      <c r="A420" t="s">
        <v>4146</v>
      </c>
      <c r="B420">
        <v>277331</v>
      </c>
      <c r="C420">
        <v>26478</v>
      </c>
      <c r="D420" t="s">
        <v>4241</v>
      </c>
      <c r="E420">
        <v>261903</v>
      </c>
      <c r="F420">
        <v>0</v>
      </c>
    </row>
    <row r="421" spans="1:6">
      <c r="A421" t="s">
        <v>4242</v>
      </c>
      <c r="B421">
        <v>277400</v>
      </c>
      <c r="C421">
        <v>20238</v>
      </c>
      <c r="D421" t="s">
        <v>4243</v>
      </c>
      <c r="E421">
        <v>261904</v>
      </c>
      <c r="F421">
        <v>0</v>
      </c>
    </row>
    <row r="422" spans="1:6">
      <c r="A422" t="s">
        <v>4128</v>
      </c>
      <c r="B422">
        <v>277401</v>
      </c>
      <c r="C422">
        <v>0</v>
      </c>
      <c r="D422" t="s">
        <v>4244</v>
      </c>
      <c r="E422">
        <v>261905</v>
      </c>
      <c r="F422">
        <v>0</v>
      </c>
    </row>
    <row r="423" spans="1:6">
      <c r="A423" t="s">
        <v>4245</v>
      </c>
      <c r="B423">
        <v>277402</v>
      </c>
      <c r="C423">
        <v>0</v>
      </c>
      <c r="D423" t="s">
        <v>4246</v>
      </c>
      <c r="E423">
        <v>261906</v>
      </c>
      <c r="F423">
        <v>0</v>
      </c>
    </row>
    <row r="424" spans="1:6">
      <c r="A424" t="s">
        <v>4247</v>
      </c>
      <c r="B424">
        <v>277403</v>
      </c>
      <c r="C424">
        <v>0</v>
      </c>
      <c r="D424" t="s">
        <v>4248</v>
      </c>
      <c r="E424">
        <v>261907</v>
      </c>
      <c r="F424">
        <v>0</v>
      </c>
    </row>
    <row r="425" spans="1:6">
      <c r="A425" t="s">
        <v>4249</v>
      </c>
      <c r="B425">
        <v>277410</v>
      </c>
      <c r="C425">
        <v>0</v>
      </c>
      <c r="D425" t="s">
        <v>4250</v>
      </c>
      <c r="E425">
        <v>261908</v>
      </c>
      <c r="F425">
        <v>0</v>
      </c>
    </row>
    <row r="426" spans="1:6">
      <c r="A426" t="s">
        <v>2525</v>
      </c>
      <c r="B426">
        <v>277411</v>
      </c>
      <c r="C426">
        <v>0</v>
      </c>
      <c r="D426" t="s">
        <v>3806</v>
      </c>
      <c r="E426">
        <v>261909</v>
      </c>
      <c r="F426">
        <v>0</v>
      </c>
    </row>
    <row r="427" spans="1:6">
      <c r="A427" t="s">
        <v>4251</v>
      </c>
      <c r="B427">
        <v>277412</v>
      </c>
      <c r="C427">
        <v>0</v>
      </c>
      <c r="D427" t="s">
        <v>4252</v>
      </c>
      <c r="E427">
        <v>261910</v>
      </c>
      <c r="F427">
        <v>0</v>
      </c>
    </row>
    <row r="428" spans="1:6">
      <c r="A428" t="s">
        <v>4253</v>
      </c>
      <c r="B428">
        <v>277413</v>
      </c>
      <c r="C428">
        <v>0</v>
      </c>
      <c r="D428" t="s">
        <v>3808</v>
      </c>
      <c r="E428">
        <v>261931</v>
      </c>
      <c r="F428">
        <v>-122834</v>
      </c>
    </row>
    <row r="429" spans="1:6">
      <c r="A429" t="s">
        <v>4254</v>
      </c>
      <c r="B429">
        <v>277420</v>
      </c>
      <c r="C429">
        <v>0</v>
      </c>
      <c r="D429" t="s">
        <v>4255</v>
      </c>
      <c r="E429">
        <v>261961</v>
      </c>
      <c r="F429">
        <v>0</v>
      </c>
    </row>
    <row r="430" spans="1:6">
      <c r="A430" t="s">
        <v>4140</v>
      </c>
      <c r="B430">
        <v>277421</v>
      </c>
      <c r="C430">
        <v>0</v>
      </c>
      <c r="D430" t="s">
        <v>4256</v>
      </c>
      <c r="E430">
        <v>261962</v>
      </c>
      <c r="F430">
        <v>0</v>
      </c>
    </row>
    <row r="431" spans="1:6">
      <c r="A431" t="s">
        <v>4146</v>
      </c>
      <c r="B431">
        <v>277431</v>
      </c>
      <c r="C431">
        <v>20238</v>
      </c>
      <c r="D431" t="s">
        <v>3818</v>
      </c>
      <c r="E431">
        <v>262400</v>
      </c>
      <c r="F431">
        <v>0</v>
      </c>
    </row>
    <row r="432" spans="1:6">
      <c r="A432" t="s">
        <v>4257</v>
      </c>
      <c r="B432">
        <v>277432</v>
      </c>
      <c r="C432">
        <v>0</v>
      </c>
      <c r="D432" t="s">
        <v>3819</v>
      </c>
      <c r="E432">
        <v>262500</v>
      </c>
      <c r="F432">
        <v>0</v>
      </c>
    </row>
    <row r="433" spans="1:6">
      <c r="A433" t="s">
        <v>4148</v>
      </c>
      <c r="B433">
        <v>277433</v>
      </c>
      <c r="C433">
        <v>0</v>
      </c>
      <c r="D433" t="s">
        <v>3821</v>
      </c>
      <c r="E433">
        <v>262600</v>
      </c>
      <c r="F433">
        <v>0</v>
      </c>
    </row>
    <row r="434" spans="1:6">
      <c r="A434" t="s">
        <v>4162</v>
      </c>
      <c r="B434">
        <v>277440</v>
      </c>
      <c r="C434">
        <v>20238</v>
      </c>
      <c r="D434" t="s">
        <v>3823</v>
      </c>
      <c r="E434">
        <v>262700</v>
      </c>
      <c r="F434">
        <v>0</v>
      </c>
    </row>
    <row r="435" spans="1:6">
      <c r="A435" t="s">
        <v>4258</v>
      </c>
      <c r="B435">
        <v>277500</v>
      </c>
      <c r="C435">
        <v>195071</v>
      </c>
      <c r="D435" t="s">
        <v>4259</v>
      </c>
      <c r="E435">
        <v>267100</v>
      </c>
      <c r="F435">
        <v>0</v>
      </c>
    </row>
    <row r="436" spans="1:6">
      <c r="A436" t="s">
        <v>3918</v>
      </c>
      <c r="B436">
        <v>277501</v>
      </c>
      <c r="C436">
        <v>0</v>
      </c>
      <c r="D436" t="s">
        <v>3370</v>
      </c>
      <c r="E436">
        <v>267200</v>
      </c>
      <c r="F436">
        <v>0</v>
      </c>
    </row>
    <row r="437" spans="1:6">
      <c r="A437" t="s">
        <v>4124</v>
      </c>
      <c r="B437">
        <v>277502</v>
      </c>
      <c r="C437">
        <v>0</v>
      </c>
      <c r="D437" t="s">
        <v>3371</v>
      </c>
      <c r="E437">
        <v>267201</v>
      </c>
      <c r="F437">
        <v>0</v>
      </c>
    </row>
    <row r="438" spans="1:6">
      <c r="A438" t="s">
        <v>4126</v>
      </c>
      <c r="B438">
        <v>277503</v>
      </c>
      <c r="C438">
        <v>24515</v>
      </c>
      <c r="D438" t="s">
        <v>4260</v>
      </c>
      <c r="E438">
        <v>267202</v>
      </c>
      <c r="F438">
        <v>0</v>
      </c>
    </row>
    <row r="439" spans="1:6">
      <c r="A439" t="s">
        <v>4130</v>
      </c>
      <c r="B439">
        <v>277504</v>
      </c>
      <c r="C439">
        <v>0</v>
      </c>
      <c r="D439" t="s">
        <v>3387</v>
      </c>
      <c r="E439">
        <v>267211</v>
      </c>
      <c r="F439">
        <v>0</v>
      </c>
    </row>
    <row r="440" spans="1:6">
      <c r="A440" t="s">
        <v>4132</v>
      </c>
      <c r="B440">
        <v>277505</v>
      </c>
      <c r="C440">
        <v>62701</v>
      </c>
      <c r="D440" t="s">
        <v>3425</v>
      </c>
      <c r="E440">
        <v>267300</v>
      </c>
      <c r="F440">
        <v>0</v>
      </c>
    </row>
    <row r="441" spans="1:6">
      <c r="A441" t="s">
        <v>3432</v>
      </c>
      <c r="B441">
        <v>277506</v>
      </c>
      <c r="C441">
        <v>1252</v>
      </c>
      <c r="D441" t="s">
        <v>3427</v>
      </c>
      <c r="E441">
        <v>267301</v>
      </c>
      <c r="F441">
        <v>0</v>
      </c>
    </row>
    <row r="442" spans="1:6">
      <c r="A442" t="s">
        <v>3446</v>
      </c>
      <c r="B442">
        <v>277507</v>
      </c>
      <c r="C442">
        <v>0</v>
      </c>
      <c r="D442" t="s">
        <v>4261</v>
      </c>
      <c r="E442">
        <v>267302</v>
      </c>
      <c r="F442">
        <v>0</v>
      </c>
    </row>
    <row r="443" spans="1:6">
      <c r="A443" t="s">
        <v>2527</v>
      </c>
      <c r="B443">
        <v>277508</v>
      </c>
      <c r="C443">
        <v>0</v>
      </c>
      <c r="D443" t="s">
        <v>3447</v>
      </c>
      <c r="E443">
        <v>267311</v>
      </c>
      <c r="F443">
        <v>0</v>
      </c>
    </row>
    <row r="444" spans="1:6">
      <c r="A444" t="s">
        <v>2534</v>
      </c>
      <c r="B444">
        <v>277509</v>
      </c>
      <c r="C444">
        <v>101620</v>
      </c>
      <c r="D444" t="s">
        <v>3829</v>
      </c>
      <c r="E444">
        <v>262000</v>
      </c>
      <c r="F444">
        <v>0</v>
      </c>
    </row>
    <row r="445" spans="1:6">
      <c r="A445" t="s">
        <v>4137</v>
      </c>
      <c r="B445">
        <v>277510</v>
      </c>
      <c r="C445">
        <v>1478</v>
      </c>
      <c r="D445" t="s">
        <v>3831</v>
      </c>
      <c r="E445">
        <v>262100</v>
      </c>
      <c r="F445">
        <v>0</v>
      </c>
    </row>
    <row r="446" spans="1:6">
      <c r="A446" t="s">
        <v>3452</v>
      </c>
      <c r="B446">
        <v>277511</v>
      </c>
      <c r="C446">
        <v>0</v>
      </c>
      <c r="D446" t="s">
        <v>3833</v>
      </c>
      <c r="E446">
        <v>262200</v>
      </c>
      <c r="F446">
        <v>0</v>
      </c>
    </row>
    <row r="447" spans="1:6">
      <c r="A447" t="s">
        <v>4140</v>
      </c>
      <c r="B447">
        <v>277512</v>
      </c>
      <c r="C447">
        <v>800</v>
      </c>
      <c r="D447" t="s">
        <v>3835</v>
      </c>
      <c r="E447">
        <v>262300</v>
      </c>
      <c r="F447">
        <v>0</v>
      </c>
    </row>
    <row r="448" spans="1:6">
      <c r="A448" t="s">
        <v>4142</v>
      </c>
      <c r="B448">
        <v>277513</v>
      </c>
      <c r="C448">
        <v>0</v>
      </c>
      <c r="D448" t="s">
        <v>3837</v>
      </c>
      <c r="E448">
        <v>262900</v>
      </c>
      <c r="F448">
        <v>0</v>
      </c>
    </row>
    <row r="449" spans="1:6">
      <c r="A449" t="s">
        <v>4146</v>
      </c>
      <c r="B449">
        <v>277541</v>
      </c>
      <c r="C449">
        <v>2706</v>
      </c>
      <c r="D449" t="s">
        <v>4262</v>
      </c>
      <c r="E449">
        <v>262901</v>
      </c>
      <c r="F449">
        <v>0</v>
      </c>
    </row>
    <row r="450" spans="1:6">
      <c r="A450" t="s">
        <v>4263</v>
      </c>
      <c r="B450">
        <v>277600</v>
      </c>
      <c r="C450">
        <v>11349</v>
      </c>
      <c r="D450" t="s">
        <v>4264</v>
      </c>
      <c r="E450">
        <v>262961</v>
      </c>
      <c r="F450">
        <v>0</v>
      </c>
    </row>
    <row r="451" spans="1:6">
      <c r="A451" t="s">
        <v>4140</v>
      </c>
      <c r="B451">
        <v>277601</v>
      </c>
      <c r="C451">
        <v>0</v>
      </c>
      <c r="D451" t="s">
        <v>4265</v>
      </c>
      <c r="E451">
        <v>262962</v>
      </c>
      <c r="F451">
        <v>0</v>
      </c>
    </row>
    <row r="452" spans="1:6">
      <c r="A452" t="s">
        <v>4266</v>
      </c>
      <c r="B452">
        <v>277602</v>
      </c>
      <c r="C452">
        <v>8725</v>
      </c>
      <c r="D452" t="s">
        <v>4267</v>
      </c>
      <c r="E452">
        <v>262963</v>
      </c>
      <c r="F452">
        <v>0</v>
      </c>
    </row>
    <row r="453" spans="1:6">
      <c r="A453" t="s">
        <v>4268</v>
      </c>
      <c r="B453">
        <v>277603</v>
      </c>
      <c r="C453">
        <v>0</v>
      </c>
      <c r="D453" t="s">
        <v>4269</v>
      </c>
      <c r="E453">
        <v>262964</v>
      </c>
      <c r="F453">
        <v>0</v>
      </c>
    </row>
    <row r="454" spans="1:6">
      <c r="A454" t="s">
        <v>3443</v>
      </c>
      <c r="B454">
        <v>277604</v>
      </c>
      <c r="C454">
        <v>1232</v>
      </c>
      <c r="D454" t="s">
        <v>3825</v>
      </c>
      <c r="E454">
        <v>262800</v>
      </c>
      <c r="F454">
        <v>0</v>
      </c>
    </row>
    <row r="455" spans="1:6">
      <c r="A455" t="s">
        <v>1697</v>
      </c>
      <c r="B455">
        <v>277605</v>
      </c>
      <c r="C455">
        <v>1391</v>
      </c>
      <c r="D455" t="s">
        <v>3827</v>
      </c>
      <c r="E455">
        <v>262801</v>
      </c>
      <c r="F455">
        <v>0</v>
      </c>
    </row>
    <row r="456" spans="1:6">
      <c r="A456" t="s">
        <v>4146</v>
      </c>
      <c r="B456">
        <v>277641</v>
      </c>
      <c r="C456">
        <v>0</v>
      </c>
      <c r="D456" t="s">
        <v>4270</v>
      </c>
      <c r="E456">
        <v>263000</v>
      </c>
      <c r="F456">
        <v>0</v>
      </c>
    </row>
    <row r="457" spans="1:6">
      <c r="A457" t="s">
        <v>4271</v>
      </c>
      <c r="B457">
        <v>277900</v>
      </c>
      <c r="C457">
        <v>14263</v>
      </c>
      <c r="D457" t="s">
        <v>4272</v>
      </c>
      <c r="E457">
        <v>263600</v>
      </c>
      <c r="F457">
        <v>0</v>
      </c>
    </row>
    <row r="458" spans="1:6">
      <c r="A458" t="s">
        <v>4273</v>
      </c>
      <c r="B458">
        <v>277901</v>
      </c>
      <c r="C458">
        <v>0</v>
      </c>
      <c r="D458" t="s">
        <v>1939</v>
      </c>
      <c r="E458">
        <v>263601</v>
      </c>
      <c r="F458">
        <v>0</v>
      </c>
    </row>
    <row r="459" spans="1:6">
      <c r="A459" t="s">
        <v>4274</v>
      </c>
      <c r="B459">
        <v>277902</v>
      </c>
      <c r="C459">
        <v>0</v>
      </c>
      <c r="D459" t="s">
        <v>1890</v>
      </c>
      <c r="E459">
        <v>263602</v>
      </c>
      <c r="F459">
        <v>0</v>
      </c>
    </row>
    <row r="460" spans="1:6">
      <c r="A460" t="s">
        <v>4275</v>
      </c>
      <c r="B460">
        <v>277910</v>
      </c>
      <c r="C460">
        <v>0</v>
      </c>
      <c r="D460" t="s">
        <v>1924</v>
      </c>
      <c r="E460">
        <v>263603</v>
      </c>
      <c r="F460">
        <v>0</v>
      </c>
    </row>
    <row r="461" spans="1:6">
      <c r="A461" t="s">
        <v>4276</v>
      </c>
      <c r="B461">
        <v>277921</v>
      </c>
      <c r="C461">
        <v>14263</v>
      </c>
      <c r="D461" t="s">
        <v>1925</v>
      </c>
      <c r="E461">
        <v>263604</v>
      </c>
      <c r="F461">
        <v>0</v>
      </c>
    </row>
    <row r="462" spans="1:6">
      <c r="A462" t="s">
        <v>4277</v>
      </c>
      <c r="B462">
        <v>277922</v>
      </c>
      <c r="C462">
        <v>0</v>
      </c>
      <c r="D462" t="s">
        <v>2661</v>
      </c>
      <c r="E462">
        <v>263605</v>
      </c>
      <c r="F462">
        <v>0</v>
      </c>
    </row>
    <row r="463" spans="1:6">
      <c r="A463" t="s">
        <v>4278</v>
      </c>
      <c r="B463">
        <v>277923</v>
      </c>
      <c r="C463">
        <v>0</v>
      </c>
      <c r="D463" t="s">
        <v>2004</v>
      </c>
      <c r="E463">
        <v>263606</v>
      </c>
      <c r="F463">
        <v>0</v>
      </c>
    </row>
    <row r="464" spans="1:6">
      <c r="A464" t="s">
        <v>4279</v>
      </c>
      <c r="B464">
        <v>277924</v>
      </c>
      <c r="C464">
        <v>0</v>
      </c>
      <c r="D464" t="s">
        <v>2003</v>
      </c>
      <c r="E464">
        <v>263607</v>
      </c>
      <c r="F464">
        <v>0</v>
      </c>
    </row>
    <row r="465" spans="1:6">
      <c r="A465" t="s">
        <v>4280</v>
      </c>
      <c r="B465">
        <v>277930</v>
      </c>
      <c r="C465">
        <v>14263</v>
      </c>
      <c r="D465" t="s">
        <v>2001</v>
      </c>
      <c r="E465">
        <v>263608</v>
      </c>
      <c r="F465">
        <v>0</v>
      </c>
    </row>
    <row r="466" spans="1:6">
      <c r="A466" t="s">
        <v>4281</v>
      </c>
      <c r="B466">
        <v>277941</v>
      </c>
      <c r="C466">
        <v>0</v>
      </c>
      <c r="D466" t="s">
        <v>4282</v>
      </c>
      <c r="E466">
        <v>263609</v>
      </c>
      <c r="F466">
        <v>0</v>
      </c>
    </row>
    <row r="467" spans="1:6">
      <c r="A467" t="s">
        <v>4283</v>
      </c>
      <c r="B467">
        <v>277942</v>
      </c>
      <c r="C467">
        <v>0</v>
      </c>
      <c r="D467" t="s">
        <v>4284</v>
      </c>
      <c r="E467">
        <v>263610</v>
      </c>
      <c r="F467">
        <v>0</v>
      </c>
    </row>
    <row r="468" spans="1:6">
      <c r="A468" t="s">
        <v>4285</v>
      </c>
      <c r="B468">
        <v>277943</v>
      </c>
      <c r="C468">
        <v>0</v>
      </c>
      <c r="D468" t="s">
        <v>4286</v>
      </c>
      <c r="E468">
        <v>263611</v>
      </c>
      <c r="F468">
        <v>0</v>
      </c>
    </row>
    <row r="469" spans="1:6">
      <c r="A469" t="s">
        <v>4287</v>
      </c>
      <c r="B469">
        <v>277944</v>
      </c>
      <c r="C469">
        <v>0</v>
      </c>
      <c r="D469" t="s">
        <v>4288</v>
      </c>
      <c r="E469">
        <v>263631</v>
      </c>
      <c r="F469">
        <v>0</v>
      </c>
    </row>
    <row r="470" spans="1:6">
      <c r="A470" t="s">
        <v>4289</v>
      </c>
      <c r="B470">
        <v>277951</v>
      </c>
      <c r="C470">
        <v>0</v>
      </c>
      <c r="D470" t="s">
        <v>3470</v>
      </c>
      <c r="E470">
        <v>264000</v>
      </c>
      <c r="F470">
        <v>2092981</v>
      </c>
    </row>
    <row r="471" spans="1:6">
      <c r="A471" t="s">
        <v>4290</v>
      </c>
      <c r="B471">
        <v>277961</v>
      </c>
      <c r="C471">
        <v>0</v>
      </c>
      <c r="D471" t="s">
        <v>4291</v>
      </c>
      <c r="E471">
        <v>264100</v>
      </c>
      <c r="F471">
        <v>1905871</v>
      </c>
    </row>
    <row r="472" spans="1:6">
      <c r="A472" t="s">
        <v>4292</v>
      </c>
      <c r="B472">
        <v>277971</v>
      </c>
      <c r="C472">
        <v>0</v>
      </c>
      <c r="D472" t="s">
        <v>2641</v>
      </c>
      <c r="E472">
        <v>264101</v>
      </c>
      <c r="F472">
        <v>0</v>
      </c>
    </row>
    <row r="473" spans="1:6">
      <c r="A473" t="s">
        <v>4293</v>
      </c>
      <c r="B473">
        <v>277972</v>
      </c>
      <c r="C473">
        <v>0</v>
      </c>
      <c r="D473" t="s">
        <v>1890</v>
      </c>
      <c r="E473">
        <v>264102</v>
      </c>
      <c r="F473">
        <v>1273922</v>
      </c>
    </row>
    <row r="474" spans="1:6">
      <c r="A474" t="s">
        <v>4294</v>
      </c>
      <c r="B474">
        <v>277973</v>
      </c>
      <c r="C474">
        <v>0</v>
      </c>
      <c r="D474" t="s">
        <v>2659</v>
      </c>
      <c r="E474">
        <v>264103</v>
      </c>
      <c r="F474">
        <v>0</v>
      </c>
    </row>
    <row r="475" spans="1:6">
      <c r="A475" t="s">
        <v>4295</v>
      </c>
      <c r="B475">
        <v>277974</v>
      </c>
      <c r="C475">
        <v>0</v>
      </c>
      <c r="D475" t="s">
        <v>1925</v>
      </c>
      <c r="E475">
        <v>264104</v>
      </c>
      <c r="F475">
        <v>631949</v>
      </c>
    </row>
    <row r="476" spans="1:6">
      <c r="A476" t="s">
        <v>4296</v>
      </c>
      <c r="B476">
        <v>277975</v>
      </c>
      <c r="C476">
        <v>0</v>
      </c>
      <c r="D476" t="s">
        <v>1927</v>
      </c>
      <c r="E476">
        <v>264105</v>
      </c>
      <c r="F476">
        <v>0</v>
      </c>
    </row>
    <row r="477" spans="1:6">
      <c r="A477" t="s">
        <v>4297</v>
      </c>
      <c r="B477">
        <v>277976</v>
      </c>
      <c r="C477">
        <v>0</v>
      </c>
      <c r="D477" t="s">
        <v>4298</v>
      </c>
      <c r="E477">
        <v>264121</v>
      </c>
      <c r="F477">
        <v>0</v>
      </c>
    </row>
    <row r="478" spans="1:6">
      <c r="A478" t="s">
        <v>4299</v>
      </c>
      <c r="B478">
        <v>277977</v>
      </c>
      <c r="C478">
        <v>0</v>
      </c>
      <c r="D478" t="s">
        <v>4300</v>
      </c>
      <c r="E478">
        <v>264200</v>
      </c>
      <c r="F478">
        <v>0</v>
      </c>
    </row>
    <row r="479" spans="1:6">
      <c r="A479" t="s">
        <v>4301</v>
      </c>
      <c r="B479">
        <v>277978</v>
      </c>
      <c r="C479">
        <v>0</v>
      </c>
      <c r="D479" t="s">
        <v>3474</v>
      </c>
      <c r="E479">
        <v>264300</v>
      </c>
      <c r="F479">
        <v>187110</v>
      </c>
    </row>
    <row r="480" spans="1:6">
      <c r="A480" t="s">
        <v>4302</v>
      </c>
      <c r="B480">
        <v>278100</v>
      </c>
      <c r="C480">
        <v>0</v>
      </c>
      <c r="D480" t="s">
        <v>3476</v>
      </c>
      <c r="E480">
        <v>264900</v>
      </c>
      <c r="F480">
        <v>0</v>
      </c>
    </row>
    <row r="481" spans="1:6">
      <c r="A481" t="s">
        <v>3454</v>
      </c>
      <c r="B481">
        <v>277700</v>
      </c>
      <c r="C481">
        <v>90111</v>
      </c>
      <c r="D481" t="s">
        <v>3466</v>
      </c>
      <c r="E481">
        <v>265000</v>
      </c>
      <c r="F481">
        <v>5869</v>
      </c>
    </row>
    <row r="482" spans="1:6">
      <c r="A482" t="s">
        <v>3369</v>
      </c>
      <c r="B482">
        <v>278000</v>
      </c>
      <c r="C482">
        <v>473672</v>
      </c>
      <c r="D482" t="s">
        <v>4303</v>
      </c>
      <c r="E482">
        <v>265100</v>
      </c>
      <c r="F482">
        <v>5869</v>
      </c>
    </row>
    <row r="483" spans="1:6">
      <c r="A483" t="s">
        <v>2513</v>
      </c>
      <c r="B483">
        <v>278001</v>
      </c>
      <c r="C483">
        <v>10311</v>
      </c>
      <c r="D483" t="s">
        <v>3839</v>
      </c>
      <c r="E483">
        <v>266000</v>
      </c>
      <c r="F483">
        <v>841765</v>
      </c>
    </row>
    <row r="484" spans="1:6">
      <c r="A484" t="s">
        <v>2511</v>
      </c>
      <c r="B484">
        <v>278002</v>
      </c>
      <c r="C484">
        <v>37260</v>
      </c>
      <c r="D484" t="s">
        <v>3841</v>
      </c>
      <c r="E484">
        <v>266100</v>
      </c>
      <c r="F484">
        <v>312449</v>
      </c>
    </row>
    <row r="485" spans="1:6">
      <c r="A485" t="s">
        <v>3373</v>
      </c>
      <c r="B485">
        <v>278003</v>
      </c>
      <c r="C485">
        <v>34620</v>
      </c>
      <c r="D485" t="s">
        <v>4304</v>
      </c>
      <c r="E485">
        <v>266200</v>
      </c>
      <c r="F485">
        <v>529316</v>
      </c>
    </row>
    <row r="486" spans="1:6">
      <c r="A486" t="s">
        <v>3375</v>
      </c>
      <c r="B486">
        <v>278004</v>
      </c>
      <c r="C486">
        <v>0</v>
      </c>
      <c r="D486" t="s">
        <v>3843</v>
      </c>
      <c r="E486">
        <v>268000</v>
      </c>
      <c r="F486">
        <v>0</v>
      </c>
    </row>
    <row r="487" spans="1:6">
      <c r="A487" t="s">
        <v>3377</v>
      </c>
      <c r="B487">
        <v>278005</v>
      </c>
      <c r="C487">
        <v>1320</v>
      </c>
      <c r="D487"/>
      <c r="E487"/>
      <c r="F487"/>
    </row>
    <row r="488" spans="1:6">
      <c r="A488" t="s">
        <v>3379</v>
      </c>
      <c r="B488">
        <v>278006</v>
      </c>
      <c r="C488">
        <v>1320</v>
      </c>
      <c r="D488"/>
      <c r="E488"/>
      <c r="F488"/>
    </row>
    <row r="489" spans="1:6">
      <c r="A489" t="s">
        <v>3381</v>
      </c>
      <c r="B489">
        <v>278007</v>
      </c>
      <c r="C489">
        <v>0</v>
      </c>
      <c r="D489"/>
      <c r="E489"/>
      <c r="F489"/>
    </row>
    <row r="490" spans="1:6">
      <c r="A490" t="s">
        <v>3383</v>
      </c>
      <c r="B490">
        <v>278010</v>
      </c>
      <c r="C490">
        <v>0</v>
      </c>
      <c r="D490"/>
      <c r="E490"/>
      <c r="F490"/>
    </row>
    <row r="491" spans="1:6">
      <c r="A491" t="s">
        <v>2509</v>
      </c>
      <c r="B491">
        <v>278011</v>
      </c>
      <c r="C491">
        <v>255729</v>
      </c>
      <c r="D491"/>
      <c r="E491"/>
      <c r="F491"/>
    </row>
    <row r="492" spans="1:6">
      <c r="A492" t="s">
        <v>3386</v>
      </c>
      <c r="B492">
        <v>278012</v>
      </c>
      <c r="C492">
        <v>0</v>
      </c>
      <c r="D492"/>
      <c r="E492"/>
      <c r="F492"/>
    </row>
    <row r="493" spans="1:6">
      <c r="A493" t="s">
        <v>3388</v>
      </c>
      <c r="B493">
        <v>278013</v>
      </c>
      <c r="C493">
        <v>0</v>
      </c>
      <c r="D493"/>
      <c r="E493"/>
      <c r="F493"/>
    </row>
    <row r="494" spans="1:6">
      <c r="A494" t="s">
        <v>3390</v>
      </c>
      <c r="B494">
        <v>278014</v>
      </c>
      <c r="C494">
        <v>40920</v>
      </c>
      <c r="D494"/>
      <c r="E494"/>
      <c r="F494"/>
    </row>
    <row r="495" spans="1:6">
      <c r="A495" t="s">
        <v>3392</v>
      </c>
      <c r="B495">
        <v>278015</v>
      </c>
      <c r="C495">
        <v>13199</v>
      </c>
      <c r="D495"/>
      <c r="E495"/>
      <c r="F495"/>
    </row>
    <row r="496" spans="1:6">
      <c r="A496" t="s">
        <v>3394</v>
      </c>
      <c r="B496">
        <v>278016</v>
      </c>
      <c r="C496">
        <v>16612</v>
      </c>
      <c r="D496"/>
      <c r="E496"/>
      <c r="F496"/>
    </row>
    <row r="497" spans="1:6">
      <c r="A497" t="s">
        <v>3396</v>
      </c>
      <c r="B497">
        <v>278017</v>
      </c>
      <c r="C497">
        <v>0</v>
      </c>
      <c r="D497"/>
      <c r="E497"/>
      <c r="F497"/>
    </row>
    <row r="498" spans="1:6">
      <c r="A498" t="s">
        <v>3398</v>
      </c>
      <c r="B498">
        <v>278018</v>
      </c>
      <c r="C498">
        <v>0</v>
      </c>
      <c r="D498"/>
      <c r="E498"/>
      <c r="F498"/>
    </row>
    <row r="499" spans="1:6">
      <c r="A499" t="s">
        <v>3400</v>
      </c>
      <c r="B499">
        <v>278019</v>
      </c>
      <c r="C499">
        <v>32684</v>
      </c>
      <c r="D499"/>
      <c r="E499"/>
      <c r="F499"/>
    </row>
    <row r="500" spans="1:6">
      <c r="A500" t="s">
        <v>3402</v>
      </c>
      <c r="B500">
        <v>278020</v>
      </c>
      <c r="C500">
        <v>34329</v>
      </c>
      <c r="D500"/>
      <c r="E500"/>
      <c r="F500"/>
    </row>
    <row r="501" spans="1:6">
      <c r="A501" t="s">
        <v>3404</v>
      </c>
      <c r="B501">
        <v>278021</v>
      </c>
      <c r="C501">
        <v>20187</v>
      </c>
      <c r="D501"/>
      <c r="E501"/>
      <c r="F501"/>
    </row>
    <row r="502" spans="1:6">
      <c r="A502" t="s">
        <v>3406</v>
      </c>
      <c r="B502">
        <v>278022</v>
      </c>
      <c r="C502">
        <v>2119</v>
      </c>
      <c r="D502"/>
      <c r="E502"/>
      <c r="F502"/>
    </row>
    <row r="503" spans="1:6">
      <c r="A503" t="s">
        <v>3408</v>
      </c>
      <c r="B503">
        <v>278025</v>
      </c>
      <c r="C503">
        <v>95680</v>
      </c>
      <c r="D503"/>
      <c r="E503"/>
      <c r="F503"/>
    </row>
    <row r="504" spans="1:6">
      <c r="A504" t="s">
        <v>2515</v>
      </c>
      <c r="B504">
        <v>278026</v>
      </c>
      <c r="C504">
        <v>24920</v>
      </c>
      <c r="D504"/>
      <c r="E504"/>
      <c r="F504"/>
    </row>
    <row r="505" spans="1:6">
      <c r="A505" t="s">
        <v>2523</v>
      </c>
      <c r="B505">
        <v>278027</v>
      </c>
      <c r="C505">
        <v>5070</v>
      </c>
      <c r="D505"/>
      <c r="E505"/>
      <c r="F505"/>
    </row>
    <row r="506" spans="1:6">
      <c r="A506" t="s">
        <v>2517</v>
      </c>
      <c r="B506">
        <v>278028</v>
      </c>
      <c r="C506">
        <v>4135</v>
      </c>
      <c r="D506"/>
      <c r="E506"/>
      <c r="F506"/>
    </row>
    <row r="507" spans="1:6">
      <c r="A507" t="s">
        <v>3415</v>
      </c>
      <c r="B507">
        <v>278029</v>
      </c>
      <c r="C507">
        <v>1201</v>
      </c>
      <c r="D507"/>
      <c r="E507"/>
      <c r="F507"/>
    </row>
    <row r="508" spans="1:6">
      <c r="A508" t="s">
        <v>3417</v>
      </c>
      <c r="B508">
        <v>278030</v>
      </c>
      <c r="C508">
        <v>557</v>
      </c>
      <c r="D508"/>
      <c r="E508"/>
      <c r="F508"/>
    </row>
    <row r="509" spans="1:6">
      <c r="A509" t="s">
        <v>3419</v>
      </c>
      <c r="B509">
        <v>278031</v>
      </c>
      <c r="C509">
        <v>0</v>
      </c>
      <c r="D509"/>
      <c r="E509"/>
      <c r="F509"/>
    </row>
    <row r="510" spans="1:6">
      <c r="A510" t="s">
        <v>3423</v>
      </c>
      <c r="B510">
        <v>278035</v>
      </c>
      <c r="C510">
        <v>2378</v>
      </c>
      <c r="D510"/>
      <c r="E510"/>
      <c r="F510"/>
    </row>
    <row r="511" spans="1:6">
      <c r="A511" t="s">
        <v>2521</v>
      </c>
      <c r="B511">
        <v>278036</v>
      </c>
      <c r="C511">
        <v>5034</v>
      </c>
      <c r="D511"/>
      <c r="E511"/>
      <c r="F511"/>
    </row>
    <row r="512" spans="1:6">
      <c r="A512" t="s">
        <v>3426</v>
      </c>
      <c r="B512">
        <v>278037</v>
      </c>
      <c r="C512">
        <v>0</v>
      </c>
      <c r="D512"/>
      <c r="E512"/>
      <c r="F512"/>
    </row>
    <row r="513" spans="1:6">
      <c r="A513" t="s">
        <v>3428</v>
      </c>
      <c r="B513">
        <v>278038</v>
      </c>
      <c r="C513">
        <v>0</v>
      </c>
      <c r="D513"/>
      <c r="E513"/>
      <c r="F513"/>
    </row>
    <row r="514" spans="1:6">
      <c r="A514" t="s">
        <v>3430</v>
      </c>
      <c r="B514">
        <v>278040</v>
      </c>
      <c r="C514">
        <v>5034</v>
      </c>
      <c r="D514"/>
      <c r="E514"/>
      <c r="F514"/>
    </row>
    <row r="515" spans="1:6">
      <c r="A515" t="s">
        <v>3432</v>
      </c>
      <c r="B515">
        <v>278041</v>
      </c>
      <c r="C515">
        <v>3830</v>
      </c>
      <c r="D515"/>
      <c r="E515"/>
      <c r="F515"/>
    </row>
    <row r="516" spans="1:6">
      <c r="A516" t="s">
        <v>3434</v>
      </c>
      <c r="B516">
        <v>278042</v>
      </c>
      <c r="C516">
        <v>2758</v>
      </c>
      <c r="D516"/>
      <c r="E516"/>
      <c r="F516"/>
    </row>
    <row r="517" spans="1:6">
      <c r="A517" t="s">
        <v>4305</v>
      </c>
      <c r="B517">
        <v>278043</v>
      </c>
      <c r="C517">
        <v>0</v>
      </c>
      <c r="D517"/>
      <c r="E517"/>
      <c r="F517"/>
    </row>
    <row r="518" spans="1:6">
      <c r="A518" t="s">
        <v>3170</v>
      </c>
      <c r="B518">
        <v>278044</v>
      </c>
      <c r="C518">
        <v>18556</v>
      </c>
      <c r="D518"/>
      <c r="E518"/>
      <c r="F518"/>
    </row>
    <row r="519" spans="1:6">
      <c r="A519" t="s">
        <v>4306</v>
      </c>
      <c r="B519">
        <v>278056</v>
      </c>
      <c r="C519">
        <v>15492</v>
      </c>
      <c r="D519"/>
      <c r="E519"/>
      <c r="F519"/>
    </row>
    <row r="520" spans="1:6">
      <c r="A520" t="s">
        <v>4307</v>
      </c>
      <c r="B520">
        <v>278057</v>
      </c>
      <c r="C520">
        <v>3064</v>
      </c>
      <c r="D520"/>
      <c r="E520"/>
      <c r="F520"/>
    </row>
    <row r="521" spans="1:6">
      <c r="A521" t="s">
        <v>3439</v>
      </c>
      <c r="B521">
        <v>278045</v>
      </c>
      <c r="C521">
        <v>0</v>
      </c>
      <c r="D521"/>
      <c r="E521"/>
      <c r="F521"/>
    </row>
    <row r="522" spans="1:6">
      <c r="A522" t="s">
        <v>3441</v>
      </c>
      <c r="B522">
        <v>278046</v>
      </c>
      <c r="C522">
        <v>48156</v>
      </c>
      <c r="D522"/>
      <c r="E522"/>
      <c r="F522"/>
    </row>
    <row r="523" spans="1:6">
      <c r="A523" t="s">
        <v>3443</v>
      </c>
      <c r="B523">
        <v>278047</v>
      </c>
      <c r="C523">
        <v>400</v>
      </c>
      <c r="D523"/>
      <c r="E523"/>
      <c r="F523"/>
    </row>
    <row r="524" spans="1:6">
      <c r="A524" t="s">
        <v>2525</v>
      </c>
      <c r="B524">
        <v>278048</v>
      </c>
      <c r="C524">
        <v>21089</v>
      </c>
      <c r="D524"/>
      <c r="E524"/>
      <c r="F524"/>
    </row>
    <row r="525" spans="1:6">
      <c r="A525" t="s">
        <v>3446</v>
      </c>
      <c r="B525">
        <v>278049</v>
      </c>
      <c r="C525">
        <v>2063</v>
      </c>
      <c r="D525"/>
      <c r="E525"/>
      <c r="F525"/>
    </row>
    <row r="526" spans="1:6">
      <c r="A526" t="s">
        <v>2529</v>
      </c>
      <c r="B526">
        <v>278050</v>
      </c>
      <c r="C526">
        <v>0</v>
      </c>
      <c r="D526"/>
      <c r="E526"/>
      <c r="F526"/>
    </row>
    <row r="527" spans="1:6">
      <c r="A527" t="s">
        <v>2527</v>
      </c>
      <c r="B527">
        <v>278051</v>
      </c>
      <c r="C527">
        <v>10161</v>
      </c>
      <c r="D527"/>
      <c r="E527"/>
      <c r="F527"/>
    </row>
    <row r="528" spans="1:6">
      <c r="A528" t="s">
        <v>2533</v>
      </c>
      <c r="B528">
        <v>278052</v>
      </c>
      <c r="C528">
        <v>100</v>
      </c>
      <c r="D528"/>
      <c r="E528"/>
      <c r="F528"/>
    </row>
    <row r="529" spans="1:6">
      <c r="A529" t="s">
        <v>2534</v>
      </c>
      <c r="B529">
        <v>278053</v>
      </c>
      <c r="C529">
        <v>16112</v>
      </c>
      <c r="D529"/>
      <c r="E529"/>
      <c r="F529"/>
    </row>
    <row r="530" spans="1:6">
      <c r="A530" t="s">
        <v>3452</v>
      </c>
      <c r="B530">
        <v>278054</v>
      </c>
      <c r="C530">
        <v>0</v>
      </c>
      <c r="D530"/>
      <c r="E530"/>
      <c r="F530"/>
    </row>
    <row r="531" spans="1:6">
      <c r="A531" t="s">
        <v>4035</v>
      </c>
      <c r="B531">
        <v>278055</v>
      </c>
      <c r="C531">
        <v>0</v>
      </c>
      <c r="D531"/>
      <c r="E531"/>
      <c r="F531"/>
    </row>
    <row r="532" spans="1:6">
      <c r="A532" t="s">
        <v>3412</v>
      </c>
      <c r="B532">
        <v>278058</v>
      </c>
      <c r="C532">
        <v>0</v>
      </c>
      <c r="D532"/>
      <c r="E532"/>
      <c r="F532"/>
    </row>
    <row r="533" spans="1:6">
      <c r="A533" t="s">
        <v>4146</v>
      </c>
      <c r="B533">
        <v>278071</v>
      </c>
      <c r="C533">
        <v>7990</v>
      </c>
      <c r="D533"/>
      <c r="E533"/>
      <c r="F533"/>
    </row>
    <row r="534" spans="1:6">
      <c r="A534" t="s">
        <v>3668</v>
      </c>
      <c r="B534">
        <v>279000</v>
      </c>
      <c r="C534">
        <v>136510</v>
      </c>
      <c r="D534"/>
      <c r="E534"/>
      <c r="F534"/>
    </row>
    <row r="535" spans="1:6">
      <c r="A535" t="s">
        <v>4308</v>
      </c>
      <c r="B535">
        <v>279100</v>
      </c>
      <c r="C535">
        <v>113812</v>
      </c>
      <c r="D535"/>
      <c r="E535"/>
      <c r="F535"/>
    </row>
    <row r="536" spans="1:6">
      <c r="A536" t="s">
        <v>4309</v>
      </c>
      <c r="B536">
        <v>279101</v>
      </c>
      <c r="C536">
        <v>113812</v>
      </c>
      <c r="D536"/>
      <c r="E536"/>
      <c r="F536"/>
    </row>
    <row r="537" spans="1:6">
      <c r="A537" t="s">
        <v>4310</v>
      </c>
      <c r="B537">
        <v>279102</v>
      </c>
      <c r="C537">
        <v>-34848</v>
      </c>
      <c r="D537"/>
      <c r="E537"/>
      <c r="F537"/>
    </row>
    <row r="538" spans="1:6">
      <c r="A538" t="s">
        <v>4311</v>
      </c>
      <c r="B538">
        <v>279103</v>
      </c>
      <c r="C538">
        <v>0</v>
      </c>
      <c r="D538"/>
      <c r="E538"/>
      <c r="F538"/>
    </row>
    <row r="539" spans="1:6">
      <c r="A539" t="s">
        <v>4312</v>
      </c>
      <c r="B539">
        <v>279104</v>
      </c>
      <c r="C539">
        <v>0</v>
      </c>
      <c r="D539"/>
      <c r="E539"/>
      <c r="F539"/>
    </row>
    <row r="540" spans="1:6">
      <c r="A540" t="s">
        <v>4313</v>
      </c>
      <c r="B540">
        <v>279105</v>
      </c>
      <c r="C540">
        <v>0</v>
      </c>
      <c r="D540"/>
      <c r="E540"/>
      <c r="F540"/>
    </row>
    <row r="541" spans="1:6">
      <c r="A541" t="s">
        <v>4314</v>
      </c>
      <c r="B541">
        <v>279106</v>
      </c>
      <c r="C541">
        <v>0</v>
      </c>
      <c r="D541"/>
      <c r="E541"/>
      <c r="F541"/>
    </row>
    <row r="542" spans="1:6">
      <c r="A542" t="s">
        <v>4315</v>
      </c>
      <c r="B542">
        <v>279107</v>
      </c>
      <c r="C542">
        <v>0</v>
      </c>
      <c r="D542"/>
      <c r="E542"/>
      <c r="F542"/>
    </row>
    <row r="543" spans="1:6">
      <c r="A543" t="s">
        <v>4316</v>
      </c>
      <c r="B543">
        <v>279108</v>
      </c>
      <c r="C543">
        <v>148659</v>
      </c>
      <c r="D543"/>
      <c r="E543"/>
      <c r="F543"/>
    </row>
    <row r="544" spans="1:6">
      <c r="A544" t="s">
        <v>4317</v>
      </c>
      <c r="B544">
        <v>279109</v>
      </c>
      <c r="C544">
        <v>0</v>
      </c>
      <c r="D544"/>
      <c r="E544"/>
      <c r="F544"/>
    </row>
    <row r="545" spans="1:6">
      <c r="A545" t="s">
        <v>4318</v>
      </c>
      <c r="B545">
        <v>279121</v>
      </c>
      <c r="C545">
        <v>0</v>
      </c>
      <c r="D545"/>
      <c r="E545"/>
      <c r="F545"/>
    </row>
    <row r="546" spans="1:6">
      <c r="A546" t="s">
        <v>4319</v>
      </c>
      <c r="B546">
        <v>279131</v>
      </c>
      <c r="C546">
        <v>0</v>
      </c>
      <c r="D546"/>
      <c r="E546"/>
      <c r="F546"/>
    </row>
    <row r="547" spans="1:6">
      <c r="A547" t="s">
        <v>4320</v>
      </c>
      <c r="B547">
        <v>279141</v>
      </c>
      <c r="C547">
        <v>0</v>
      </c>
      <c r="D547"/>
      <c r="E547"/>
      <c r="F547"/>
    </row>
    <row r="548" spans="1:6">
      <c r="A548" t="s">
        <v>4321</v>
      </c>
      <c r="B548">
        <v>279151</v>
      </c>
      <c r="C548">
        <v>0</v>
      </c>
      <c r="D548"/>
      <c r="E548"/>
      <c r="F548"/>
    </row>
    <row r="549" spans="1:6">
      <c r="A549" t="s">
        <v>2961</v>
      </c>
      <c r="B549">
        <v>279200</v>
      </c>
      <c r="C549">
        <v>0</v>
      </c>
      <c r="D549"/>
      <c r="E549"/>
      <c r="F549"/>
    </row>
    <row r="550" spans="1:6">
      <c r="A550" t="s">
        <v>2963</v>
      </c>
      <c r="B550">
        <v>279201</v>
      </c>
      <c r="C550">
        <v>0</v>
      </c>
      <c r="D550"/>
      <c r="E550"/>
      <c r="F550"/>
    </row>
    <row r="551" spans="1:6">
      <c r="A551" t="s">
        <v>4322</v>
      </c>
      <c r="B551">
        <v>279202</v>
      </c>
      <c r="C551">
        <v>0</v>
      </c>
      <c r="D551"/>
      <c r="E551"/>
      <c r="F551"/>
    </row>
    <row r="552" spans="1:6">
      <c r="A552" t="s">
        <v>2982</v>
      </c>
      <c r="B552">
        <v>279211</v>
      </c>
      <c r="C552">
        <v>0</v>
      </c>
      <c r="D552"/>
      <c r="E552"/>
      <c r="F552"/>
    </row>
    <row r="553" spans="1:6">
      <c r="A553" t="s">
        <v>2984</v>
      </c>
      <c r="B553">
        <v>279300</v>
      </c>
      <c r="C553">
        <v>0</v>
      </c>
      <c r="D553"/>
      <c r="E553"/>
      <c r="F553"/>
    </row>
    <row r="554" spans="1:6">
      <c r="A554" t="s">
        <v>2986</v>
      </c>
      <c r="B554">
        <v>279301</v>
      </c>
      <c r="C554">
        <v>0</v>
      </c>
      <c r="D554"/>
      <c r="E554"/>
      <c r="F554"/>
    </row>
    <row r="555" spans="1:6">
      <c r="A555" t="s">
        <v>4323</v>
      </c>
      <c r="B555">
        <v>279302</v>
      </c>
      <c r="C555">
        <v>0</v>
      </c>
      <c r="D555"/>
      <c r="E555"/>
      <c r="F555"/>
    </row>
    <row r="556" spans="1:6">
      <c r="A556" t="s">
        <v>3005</v>
      </c>
      <c r="B556">
        <v>279311</v>
      </c>
      <c r="C556">
        <v>0</v>
      </c>
      <c r="D556"/>
      <c r="E556"/>
      <c r="F556"/>
    </row>
    <row r="557" spans="1:6">
      <c r="A557" t="s">
        <v>3144</v>
      </c>
      <c r="B557">
        <v>279400</v>
      </c>
      <c r="C557">
        <v>0</v>
      </c>
      <c r="D557"/>
      <c r="E557"/>
      <c r="F557"/>
    </row>
    <row r="558" spans="1:6">
      <c r="A558" t="s">
        <v>4324</v>
      </c>
      <c r="B558">
        <v>279500</v>
      </c>
      <c r="C558">
        <v>0</v>
      </c>
      <c r="D558"/>
      <c r="E558"/>
      <c r="F558"/>
    </row>
    <row r="559" spans="1:6">
      <c r="A559" t="s">
        <v>3674</v>
      </c>
      <c r="B559">
        <v>279600</v>
      </c>
      <c r="C559">
        <v>0</v>
      </c>
      <c r="D559"/>
      <c r="E559"/>
      <c r="F559"/>
    </row>
    <row r="560" spans="1:6">
      <c r="A560" t="s">
        <v>4325</v>
      </c>
      <c r="B560">
        <v>279700</v>
      </c>
      <c r="C560">
        <v>0</v>
      </c>
      <c r="D560"/>
      <c r="E560"/>
      <c r="F560"/>
    </row>
    <row r="561" spans="1:6">
      <c r="A561" t="s">
        <v>4326</v>
      </c>
      <c r="B561">
        <v>279800</v>
      </c>
      <c r="C561">
        <v>0</v>
      </c>
      <c r="D561"/>
      <c r="E561"/>
      <c r="F561"/>
    </row>
    <row r="562" spans="1:6">
      <c r="A562" t="s">
        <v>3634</v>
      </c>
      <c r="B562">
        <v>279801</v>
      </c>
      <c r="C562">
        <v>0</v>
      </c>
      <c r="D562"/>
      <c r="E562"/>
      <c r="F562"/>
    </row>
    <row r="563" spans="1:6">
      <c r="A563" t="s">
        <v>2804</v>
      </c>
      <c r="B563">
        <v>279802</v>
      </c>
      <c r="C563">
        <v>0</v>
      </c>
      <c r="D563"/>
      <c r="E563"/>
      <c r="F563"/>
    </row>
    <row r="564" spans="1:6">
      <c r="A564" t="s">
        <v>4327</v>
      </c>
      <c r="B564">
        <v>279811</v>
      </c>
      <c r="C564">
        <v>0</v>
      </c>
      <c r="D564"/>
      <c r="E564"/>
      <c r="F564"/>
    </row>
    <row r="565" spans="1:6">
      <c r="A565" t="s">
        <v>3672</v>
      </c>
      <c r="B565">
        <v>279900</v>
      </c>
      <c r="C565">
        <v>0</v>
      </c>
      <c r="D565"/>
      <c r="E565"/>
      <c r="F565"/>
    </row>
    <row r="566" spans="1:6">
      <c r="A566" t="s">
        <v>3670</v>
      </c>
      <c r="B566">
        <v>280000</v>
      </c>
      <c r="C566">
        <v>0</v>
      </c>
      <c r="D566"/>
      <c r="E566"/>
      <c r="F566"/>
    </row>
    <row r="567" spans="1:6">
      <c r="A567" t="s">
        <v>3718</v>
      </c>
      <c r="B567">
        <v>280100</v>
      </c>
      <c r="C567">
        <v>0</v>
      </c>
      <c r="D567"/>
      <c r="E567"/>
      <c r="F567"/>
    </row>
    <row r="568" spans="1:6">
      <c r="A568" t="s">
        <v>3720</v>
      </c>
      <c r="B568">
        <v>280101</v>
      </c>
      <c r="C568">
        <v>0</v>
      </c>
      <c r="D568"/>
      <c r="E568"/>
      <c r="F568"/>
    </row>
    <row r="569" spans="1:6">
      <c r="A569" t="s">
        <v>3722</v>
      </c>
      <c r="B569">
        <v>280102</v>
      </c>
      <c r="C569">
        <v>0</v>
      </c>
      <c r="D569"/>
      <c r="E569"/>
      <c r="F569"/>
    </row>
    <row r="570" spans="1:6">
      <c r="A570" t="s">
        <v>3724</v>
      </c>
      <c r="B570">
        <v>280200</v>
      </c>
      <c r="C570">
        <v>0</v>
      </c>
      <c r="D570"/>
      <c r="E570"/>
      <c r="F570"/>
    </row>
    <row r="571" spans="1:6">
      <c r="A571" t="s">
        <v>4328</v>
      </c>
      <c r="B571">
        <v>280300</v>
      </c>
      <c r="C571">
        <v>0</v>
      </c>
      <c r="D571"/>
      <c r="E571"/>
      <c r="F571"/>
    </row>
    <row r="572" spans="1:6">
      <c r="A572" t="s">
        <v>3710</v>
      </c>
      <c r="B572">
        <v>280400</v>
      </c>
      <c r="C572">
        <v>0</v>
      </c>
      <c r="D572"/>
      <c r="E572"/>
      <c r="F572"/>
    </row>
    <row r="573" spans="1:6">
      <c r="A573" t="s">
        <v>4329</v>
      </c>
      <c r="B573">
        <v>280500</v>
      </c>
      <c r="C573">
        <v>0</v>
      </c>
      <c r="D573"/>
      <c r="E573"/>
      <c r="F573"/>
    </row>
    <row r="574" spans="1:6">
      <c r="A574" t="s">
        <v>4330</v>
      </c>
      <c r="B574">
        <v>280600</v>
      </c>
      <c r="C574">
        <v>0</v>
      </c>
      <c r="D574"/>
      <c r="E574"/>
      <c r="F574"/>
    </row>
    <row r="575" spans="1:6">
      <c r="A575" t="s">
        <v>3712</v>
      </c>
      <c r="B575">
        <v>280700</v>
      </c>
      <c r="C575">
        <v>0</v>
      </c>
      <c r="D575"/>
      <c r="E575"/>
      <c r="F575"/>
    </row>
    <row r="576" spans="1:6">
      <c r="A576" t="s">
        <v>4331</v>
      </c>
      <c r="B576">
        <v>280800</v>
      </c>
      <c r="C576">
        <v>0</v>
      </c>
      <c r="D576"/>
      <c r="E576"/>
      <c r="F576"/>
    </row>
    <row r="577" spans="1:6">
      <c r="A577" t="s">
        <v>3725</v>
      </c>
      <c r="B577">
        <v>280900</v>
      </c>
      <c r="C577">
        <v>0</v>
      </c>
      <c r="D577"/>
      <c r="E577"/>
      <c r="F577"/>
    </row>
    <row r="578" spans="1:6">
      <c r="A578" t="s">
        <v>3707</v>
      </c>
      <c r="B578">
        <v>280901</v>
      </c>
      <c r="C578">
        <v>0</v>
      </c>
      <c r="D578"/>
      <c r="E578"/>
      <c r="F578"/>
    </row>
    <row r="579" spans="1:6">
      <c r="A579" t="s">
        <v>3709</v>
      </c>
      <c r="B579">
        <v>280902</v>
      </c>
      <c r="C579">
        <v>0</v>
      </c>
      <c r="D579"/>
      <c r="E579"/>
      <c r="F579"/>
    </row>
    <row r="580" spans="1:6">
      <c r="A580" t="s">
        <v>3726</v>
      </c>
      <c r="B580">
        <v>280903</v>
      </c>
      <c r="C580">
        <v>0</v>
      </c>
      <c r="D580"/>
      <c r="E580"/>
      <c r="F580"/>
    </row>
    <row r="581" spans="1:6">
      <c r="A581" t="s">
        <v>3711</v>
      </c>
      <c r="B581">
        <v>280904</v>
      </c>
      <c r="C581">
        <v>0</v>
      </c>
      <c r="D581"/>
      <c r="E581"/>
      <c r="F581"/>
    </row>
    <row r="582" spans="1:6">
      <c r="A582" t="s">
        <v>3713</v>
      </c>
      <c r="B582">
        <v>280905</v>
      </c>
      <c r="C582">
        <v>0</v>
      </c>
      <c r="D582"/>
      <c r="E582"/>
      <c r="F582"/>
    </row>
    <row r="583" spans="1:6">
      <c r="A583" t="s">
        <v>3715</v>
      </c>
      <c r="B583">
        <v>280906</v>
      </c>
      <c r="C583">
        <v>0</v>
      </c>
      <c r="D583"/>
      <c r="E583"/>
      <c r="F583"/>
    </row>
    <row r="584" spans="1:6">
      <c r="A584" t="s">
        <v>3717</v>
      </c>
      <c r="B584">
        <v>280907</v>
      </c>
      <c r="C584">
        <v>0</v>
      </c>
      <c r="D584"/>
      <c r="E584"/>
      <c r="F584"/>
    </row>
    <row r="585" spans="1:6">
      <c r="A585" t="s">
        <v>3732</v>
      </c>
      <c r="B585">
        <v>280908</v>
      </c>
      <c r="C585">
        <v>0</v>
      </c>
      <c r="D585"/>
      <c r="E585"/>
      <c r="F585"/>
    </row>
    <row r="586" spans="1:6">
      <c r="A586" t="s">
        <v>3734</v>
      </c>
      <c r="B586">
        <v>280921</v>
      </c>
      <c r="C586">
        <v>0</v>
      </c>
      <c r="D586"/>
      <c r="E586"/>
      <c r="F586"/>
    </row>
    <row r="587" spans="1:6">
      <c r="A587" t="s">
        <v>3112</v>
      </c>
      <c r="B587">
        <v>281100</v>
      </c>
      <c r="C587">
        <v>0</v>
      </c>
      <c r="D587"/>
      <c r="E587"/>
      <c r="F587"/>
    </row>
    <row r="588" spans="1:6">
      <c r="A588" t="s">
        <v>3140</v>
      </c>
      <c r="B588">
        <v>281200</v>
      </c>
      <c r="C588">
        <v>0</v>
      </c>
      <c r="D588"/>
      <c r="E588"/>
      <c r="F588"/>
    </row>
    <row r="589" spans="1:6">
      <c r="A589" t="s">
        <v>3736</v>
      </c>
      <c r="B589">
        <v>281300</v>
      </c>
      <c r="C589">
        <v>0</v>
      </c>
      <c r="D589"/>
      <c r="E589"/>
      <c r="F589"/>
    </row>
    <row r="590" spans="1:6">
      <c r="A590" t="s">
        <v>4332</v>
      </c>
      <c r="B590">
        <v>281400</v>
      </c>
      <c r="C590">
        <v>0</v>
      </c>
      <c r="D590"/>
      <c r="E590"/>
      <c r="F590"/>
    </row>
    <row r="591" spans="1:6">
      <c r="A591" t="s">
        <v>4219</v>
      </c>
      <c r="B591">
        <v>281401</v>
      </c>
      <c r="C591">
        <v>0</v>
      </c>
      <c r="D591"/>
      <c r="E591"/>
      <c r="F591"/>
    </row>
    <row r="592" spans="1:6">
      <c r="A592" t="s">
        <v>4235</v>
      </c>
      <c r="B592">
        <v>281402</v>
      </c>
      <c r="C592">
        <v>0</v>
      </c>
      <c r="D592"/>
      <c r="E592"/>
      <c r="F592"/>
    </row>
    <row r="593" spans="1:6">
      <c r="A593" t="s">
        <v>3090</v>
      </c>
      <c r="B593">
        <v>281500</v>
      </c>
      <c r="C593">
        <v>0</v>
      </c>
      <c r="D593"/>
      <c r="E593"/>
      <c r="F593"/>
    </row>
    <row r="594" spans="1:6">
      <c r="A594" t="s">
        <v>3092</v>
      </c>
      <c r="B594">
        <v>281501</v>
      </c>
      <c r="C594">
        <v>0</v>
      </c>
      <c r="D594"/>
      <c r="E594"/>
      <c r="F594"/>
    </row>
    <row r="595" spans="1:6">
      <c r="A595" t="s">
        <v>4333</v>
      </c>
      <c r="B595">
        <v>281502</v>
      </c>
      <c r="C595">
        <v>0</v>
      </c>
      <c r="D595"/>
      <c r="E595"/>
      <c r="F595"/>
    </row>
    <row r="596" spans="1:6">
      <c r="A596" t="s">
        <v>3110</v>
      </c>
      <c r="B596">
        <v>281511</v>
      </c>
      <c r="C596">
        <v>0</v>
      </c>
      <c r="D596"/>
      <c r="E596"/>
      <c r="F596"/>
    </row>
    <row r="597" spans="1:6">
      <c r="A597" t="s">
        <v>3766</v>
      </c>
      <c r="B597">
        <v>281600</v>
      </c>
      <c r="C597">
        <v>9277</v>
      </c>
      <c r="D597"/>
      <c r="E597"/>
      <c r="F597"/>
    </row>
    <row r="598" spans="1:6">
      <c r="A598" t="s">
        <v>4334</v>
      </c>
      <c r="B598">
        <v>281601</v>
      </c>
      <c r="C598">
        <v>0</v>
      </c>
      <c r="D598"/>
      <c r="E598"/>
      <c r="F598"/>
    </row>
    <row r="599" spans="1:6">
      <c r="A599" t="s">
        <v>4335</v>
      </c>
      <c r="B599">
        <v>281602</v>
      </c>
      <c r="C599">
        <v>0</v>
      </c>
      <c r="D599"/>
      <c r="E599"/>
      <c r="F599"/>
    </row>
    <row r="600" spans="1:6">
      <c r="A600" t="s">
        <v>3772</v>
      </c>
      <c r="B600">
        <v>281603</v>
      </c>
      <c r="C600">
        <v>0</v>
      </c>
      <c r="D600"/>
      <c r="E600"/>
      <c r="F600"/>
    </row>
    <row r="601" spans="1:6">
      <c r="A601" t="s">
        <v>3774</v>
      </c>
      <c r="B601">
        <v>281604</v>
      </c>
      <c r="C601">
        <v>0</v>
      </c>
      <c r="D601"/>
      <c r="E601"/>
      <c r="F601"/>
    </row>
    <row r="602" spans="1:6">
      <c r="A602" t="s">
        <v>3776</v>
      </c>
      <c r="B602">
        <v>281605</v>
      </c>
      <c r="C602">
        <v>0</v>
      </c>
      <c r="D602"/>
      <c r="E602"/>
      <c r="F602"/>
    </row>
    <row r="603" spans="1:6">
      <c r="A603" t="s">
        <v>3778</v>
      </c>
      <c r="B603">
        <v>281611</v>
      </c>
      <c r="C603">
        <v>0</v>
      </c>
      <c r="D603"/>
      <c r="E603"/>
      <c r="F603"/>
    </row>
    <row r="604" spans="1:6">
      <c r="A604" t="s">
        <v>3780</v>
      </c>
      <c r="B604">
        <v>281612</v>
      </c>
      <c r="C604">
        <v>0</v>
      </c>
      <c r="D604"/>
      <c r="E604"/>
      <c r="F604"/>
    </row>
    <row r="605" spans="1:6">
      <c r="A605" t="s">
        <v>3782</v>
      </c>
      <c r="B605">
        <v>281613</v>
      </c>
      <c r="C605">
        <v>0</v>
      </c>
      <c r="D605"/>
      <c r="E605"/>
      <c r="F605"/>
    </row>
    <row r="606" spans="1:6">
      <c r="A606" t="s">
        <v>3784</v>
      </c>
      <c r="B606">
        <v>281615</v>
      </c>
      <c r="C606">
        <v>0</v>
      </c>
      <c r="D606"/>
      <c r="E606"/>
      <c r="F606"/>
    </row>
    <row r="607" spans="1:6">
      <c r="A607" t="s">
        <v>4336</v>
      </c>
      <c r="B607">
        <v>281621</v>
      </c>
      <c r="C607">
        <v>9277</v>
      </c>
      <c r="D607"/>
      <c r="E607"/>
      <c r="F607"/>
    </row>
    <row r="608" spans="1:6">
      <c r="A608" t="s">
        <v>3786</v>
      </c>
      <c r="B608">
        <v>281651</v>
      </c>
      <c r="C608">
        <v>0</v>
      </c>
      <c r="D608"/>
      <c r="E608"/>
      <c r="F608"/>
    </row>
    <row r="609" spans="1:6">
      <c r="A609" t="s">
        <v>3114</v>
      </c>
      <c r="B609">
        <v>281700</v>
      </c>
      <c r="C609">
        <v>0</v>
      </c>
      <c r="D609"/>
      <c r="E609"/>
      <c r="F609"/>
    </row>
    <row r="610" spans="1:6">
      <c r="A610" t="s">
        <v>3116</v>
      </c>
      <c r="B610">
        <v>281701</v>
      </c>
      <c r="C610">
        <v>0</v>
      </c>
      <c r="D610"/>
      <c r="E610"/>
      <c r="F610"/>
    </row>
    <row r="611" spans="1:6">
      <c r="A611" t="s">
        <v>4337</v>
      </c>
      <c r="B611">
        <v>281702</v>
      </c>
      <c r="C611">
        <v>0</v>
      </c>
      <c r="D611"/>
      <c r="E611"/>
      <c r="F611"/>
    </row>
    <row r="612" spans="1:6">
      <c r="A612" t="s">
        <v>3138</v>
      </c>
      <c r="B612">
        <v>281711</v>
      </c>
      <c r="C612">
        <v>0</v>
      </c>
      <c r="D612"/>
      <c r="E612"/>
      <c r="F612"/>
    </row>
    <row r="613" spans="1:6">
      <c r="A613" t="s">
        <v>3845</v>
      </c>
      <c r="B613">
        <v>281800</v>
      </c>
      <c r="C613">
        <v>0</v>
      </c>
      <c r="D613"/>
      <c r="E613"/>
      <c r="F613"/>
    </row>
    <row r="614" spans="1:6">
      <c r="A614" t="s">
        <v>3815</v>
      </c>
      <c r="B614">
        <v>281900</v>
      </c>
      <c r="C614">
        <v>13422</v>
      </c>
      <c r="D614"/>
      <c r="E614"/>
      <c r="F614"/>
    </row>
    <row r="615" spans="1:6">
      <c r="A615" t="s">
        <v>4338</v>
      </c>
      <c r="B615">
        <v>281901</v>
      </c>
      <c r="C615">
        <v>0</v>
      </c>
      <c r="D615"/>
      <c r="E615"/>
      <c r="F615"/>
    </row>
    <row r="616" spans="1:6">
      <c r="A616" t="s">
        <v>2086</v>
      </c>
      <c r="B616">
        <v>281902</v>
      </c>
      <c r="C616">
        <v>0</v>
      </c>
      <c r="D616"/>
      <c r="E616"/>
      <c r="F616"/>
    </row>
    <row r="617" spans="1:6">
      <c r="A617" t="s">
        <v>3820</v>
      </c>
      <c r="B617">
        <v>281903</v>
      </c>
      <c r="C617">
        <v>0</v>
      </c>
      <c r="D617"/>
      <c r="E617"/>
      <c r="F617"/>
    </row>
    <row r="618" spans="1:6">
      <c r="A618" t="s">
        <v>3822</v>
      </c>
      <c r="B618">
        <v>281904</v>
      </c>
      <c r="C618">
        <v>0</v>
      </c>
      <c r="D618"/>
      <c r="E618"/>
      <c r="F618"/>
    </row>
    <row r="619" spans="1:6">
      <c r="A619" t="s">
        <v>3824</v>
      </c>
      <c r="B619">
        <v>281905</v>
      </c>
      <c r="C619">
        <v>0</v>
      </c>
      <c r="D619"/>
      <c r="E619"/>
      <c r="F619"/>
    </row>
    <row r="620" spans="1:6">
      <c r="A620" t="s">
        <v>4339</v>
      </c>
      <c r="B620">
        <v>281906</v>
      </c>
      <c r="C620">
        <v>0</v>
      </c>
      <c r="D620"/>
      <c r="E620"/>
      <c r="F620"/>
    </row>
    <row r="621" spans="1:6">
      <c r="A621" t="s">
        <v>3826</v>
      </c>
      <c r="B621">
        <v>281907</v>
      </c>
      <c r="C621">
        <v>0</v>
      </c>
      <c r="D621"/>
      <c r="E621"/>
      <c r="F621"/>
    </row>
    <row r="622" spans="1:6">
      <c r="A622" t="s">
        <v>4340</v>
      </c>
      <c r="B622">
        <v>281908</v>
      </c>
      <c r="C622">
        <v>0</v>
      </c>
      <c r="D622"/>
      <c r="E622"/>
      <c r="F622"/>
    </row>
    <row r="623" spans="1:6">
      <c r="A623" t="s">
        <v>4341</v>
      </c>
      <c r="B623">
        <v>281909</v>
      </c>
      <c r="C623">
        <v>0</v>
      </c>
      <c r="D623"/>
      <c r="E623"/>
      <c r="F623"/>
    </row>
    <row r="624" spans="1:6">
      <c r="A624" t="s">
        <v>4342</v>
      </c>
      <c r="B624">
        <v>281910</v>
      </c>
      <c r="C624">
        <v>0</v>
      </c>
      <c r="D624"/>
      <c r="E624"/>
      <c r="F624"/>
    </row>
    <row r="625" spans="1:6">
      <c r="A625" t="s">
        <v>4343</v>
      </c>
      <c r="B625">
        <v>281911</v>
      </c>
      <c r="C625">
        <v>0</v>
      </c>
      <c r="D625"/>
      <c r="E625"/>
      <c r="F625"/>
    </row>
    <row r="626" spans="1:6">
      <c r="A626" t="s">
        <v>4344</v>
      </c>
      <c r="B626">
        <v>281921</v>
      </c>
      <c r="C626">
        <v>0</v>
      </c>
      <c r="D626"/>
      <c r="E626"/>
      <c r="F626"/>
    </row>
    <row r="627" spans="1:6">
      <c r="A627" t="s">
        <v>4345</v>
      </c>
      <c r="B627">
        <v>281922</v>
      </c>
      <c r="C627">
        <v>0</v>
      </c>
      <c r="D627"/>
      <c r="E627"/>
      <c r="F627"/>
    </row>
    <row r="628" spans="1:6">
      <c r="A628" t="s">
        <v>3832</v>
      </c>
      <c r="B628">
        <v>281923</v>
      </c>
      <c r="C628">
        <v>0</v>
      </c>
      <c r="D628"/>
      <c r="E628"/>
      <c r="F628"/>
    </row>
    <row r="629" spans="1:6">
      <c r="A629" t="s">
        <v>4346</v>
      </c>
      <c r="B629">
        <v>281924</v>
      </c>
      <c r="C629">
        <v>0</v>
      </c>
      <c r="D629"/>
      <c r="E629"/>
      <c r="F629"/>
    </row>
    <row r="630" spans="1:6">
      <c r="A630" t="s">
        <v>3836</v>
      </c>
      <c r="B630">
        <v>281925</v>
      </c>
      <c r="C630">
        <v>0</v>
      </c>
      <c r="D630"/>
      <c r="E630"/>
      <c r="F630"/>
    </row>
    <row r="631" spans="1:6">
      <c r="A631" t="s">
        <v>3834</v>
      </c>
      <c r="B631">
        <v>281931</v>
      </c>
      <c r="C631">
        <v>13422</v>
      </c>
      <c r="D631"/>
      <c r="E631"/>
      <c r="F631"/>
    </row>
    <row r="632" spans="1:6">
      <c r="A632" t="s">
        <v>4347</v>
      </c>
      <c r="B632">
        <v>281961</v>
      </c>
      <c r="C632">
        <v>0</v>
      </c>
      <c r="D632"/>
      <c r="E632"/>
      <c r="F632"/>
    </row>
    <row r="633" spans="1:6">
      <c r="A633" t="s">
        <v>4348</v>
      </c>
      <c r="B633">
        <v>281962</v>
      </c>
      <c r="C633">
        <v>0</v>
      </c>
      <c r="D633"/>
      <c r="E633"/>
      <c r="F633"/>
    </row>
    <row r="634" spans="1:6">
      <c r="A634" t="s">
        <v>3846</v>
      </c>
      <c r="B634">
        <v>282200</v>
      </c>
      <c r="C634">
        <v>0</v>
      </c>
      <c r="D634"/>
      <c r="E634"/>
      <c r="F634"/>
    </row>
    <row r="635" spans="1:6">
      <c r="A635" t="s">
        <v>3847</v>
      </c>
      <c r="B635">
        <v>282300</v>
      </c>
      <c r="C635">
        <v>0</v>
      </c>
      <c r="D635"/>
      <c r="E635"/>
      <c r="F635"/>
    </row>
    <row r="636" spans="1:6">
      <c r="A636" t="s">
        <v>3848</v>
      </c>
      <c r="B636">
        <v>282400</v>
      </c>
      <c r="C636">
        <v>0</v>
      </c>
      <c r="D636"/>
      <c r="E636"/>
      <c r="F636"/>
    </row>
    <row r="637" spans="1:6">
      <c r="A637" t="s">
        <v>3849</v>
      </c>
      <c r="B637">
        <v>282000</v>
      </c>
      <c r="C637">
        <v>0</v>
      </c>
      <c r="D637"/>
      <c r="E637"/>
      <c r="F637"/>
    </row>
    <row r="638" spans="1:6">
      <c r="A638" t="s">
        <v>3850</v>
      </c>
      <c r="B638">
        <v>282100</v>
      </c>
      <c r="C638">
        <v>0</v>
      </c>
      <c r="D638"/>
      <c r="E638"/>
      <c r="F638"/>
    </row>
    <row r="639" spans="1:6">
      <c r="A639" t="s">
        <v>3851</v>
      </c>
      <c r="B639">
        <v>282900</v>
      </c>
      <c r="C639">
        <v>0</v>
      </c>
      <c r="D639"/>
      <c r="E639"/>
      <c r="F639"/>
    </row>
    <row r="640" spans="1:6">
      <c r="A640" t="s">
        <v>4349</v>
      </c>
      <c r="B640">
        <v>282901</v>
      </c>
      <c r="C640">
        <v>0</v>
      </c>
      <c r="D640"/>
      <c r="E640"/>
      <c r="F640"/>
    </row>
    <row r="641" spans="1:6">
      <c r="A641" t="s">
        <v>4350</v>
      </c>
      <c r="B641">
        <v>282961</v>
      </c>
      <c r="C641">
        <v>0</v>
      </c>
      <c r="D641"/>
      <c r="E641"/>
      <c r="F641"/>
    </row>
    <row r="642" spans="1:6">
      <c r="A642" t="s">
        <v>4351</v>
      </c>
      <c r="B642">
        <v>282962</v>
      </c>
      <c r="C642">
        <v>0</v>
      </c>
      <c r="D642"/>
      <c r="E642"/>
      <c r="F642"/>
    </row>
    <row r="643" spans="1:6">
      <c r="A643" t="s">
        <v>4352</v>
      </c>
      <c r="B643">
        <v>282963</v>
      </c>
      <c r="C643">
        <v>0</v>
      </c>
      <c r="D643"/>
      <c r="E643"/>
      <c r="F643"/>
    </row>
    <row r="644" spans="1:6">
      <c r="A644" t="s">
        <v>4353</v>
      </c>
      <c r="B644">
        <v>283000</v>
      </c>
      <c r="C644">
        <v>0</v>
      </c>
      <c r="D644"/>
      <c r="E644"/>
      <c r="F644"/>
    </row>
    <row r="645" spans="1:6">
      <c r="A645" t="s">
        <v>3467</v>
      </c>
      <c r="B645">
        <v>283100</v>
      </c>
      <c r="C645">
        <v>0</v>
      </c>
      <c r="D645"/>
      <c r="E645"/>
      <c r="F645"/>
    </row>
    <row r="646" spans="1:6">
      <c r="A646" t="s">
        <v>4354</v>
      </c>
      <c r="B646">
        <v>283200</v>
      </c>
      <c r="C646">
        <v>0</v>
      </c>
      <c r="D646"/>
      <c r="E646"/>
      <c r="F646"/>
    </row>
    <row r="647" spans="1:6">
      <c r="A647" t="s">
        <v>4355</v>
      </c>
      <c r="B647">
        <v>283201</v>
      </c>
      <c r="C647">
        <v>0</v>
      </c>
      <c r="D647"/>
      <c r="E647"/>
      <c r="F647"/>
    </row>
    <row r="648" spans="1:6">
      <c r="A648" t="s">
        <v>4356</v>
      </c>
      <c r="B648">
        <v>283202</v>
      </c>
      <c r="C648">
        <v>0</v>
      </c>
      <c r="D648"/>
      <c r="E648"/>
      <c r="F648"/>
    </row>
    <row r="649" spans="1:6">
      <c r="A649" t="s">
        <v>4357</v>
      </c>
      <c r="B649">
        <v>283203</v>
      </c>
      <c r="C649">
        <v>0</v>
      </c>
      <c r="D649"/>
      <c r="E649"/>
      <c r="F649"/>
    </row>
    <row r="650" spans="1:6">
      <c r="A650" t="s">
        <v>4358</v>
      </c>
      <c r="B650">
        <v>283212</v>
      </c>
      <c r="C650">
        <v>0</v>
      </c>
      <c r="D650"/>
      <c r="E650"/>
      <c r="F650"/>
    </row>
    <row r="651" spans="1:6">
      <c r="A651" t="s">
        <v>4359</v>
      </c>
      <c r="B651">
        <v>283213</v>
      </c>
      <c r="C651">
        <v>0</v>
      </c>
      <c r="D651"/>
      <c r="E651"/>
      <c r="F651"/>
    </row>
    <row r="652" spans="1:6">
      <c r="A652" t="s">
        <v>4360</v>
      </c>
      <c r="B652">
        <v>283214</v>
      </c>
      <c r="C652">
        <v>0</v>
      </c>
      <c r="D652"/>
      <c r="E652"/>
      <c r="F652"/>
    </row>
    <row r="653" spans="1:6">
      <c r="A653" t="s">
        <v>4361</v>
      </c>
      <c r="B653">
        <v>283215</v>
      </c>
      <c r="C653">
        <v>0</v>
      </c>
      <c r="D653"/>
      <c r="E653"/>
      <c r="F653"/>
    </row>
    <row r="654" spans="1:6">
      <c r="A654" t="s">
        <v>4362</v>
      </c>
      <c r="B654">
        <v>283211</v>
      </c>
      <c r="C654">
        <v>0</v>
      </c>
      <c r="D654"/>
      <c r="E654"/>
      <c r="F654"/>
    </row>
    <row r="655" spans="1:6">
      <c r="A655" t="s">
        <v>4363</v>
      </c>
      <c r="B655">
        <v>283600</v>
      </c>
      <c r="C655">
        <v>0</v>
      </c>
      <c r="D655"/>
      <c r="E655"/>
      <c r="F655"/>
    </row>
    <row r="656" spans="1:6">
      <c r="A656" t="s">
        <v>1939</v>
      </c>
      <c r="B656">
        <v>283601</v>
      </c>
      <c r="C656">
        <v>0</v>
      </c>
      <c r="D656"/>
      <c r="E656"/>
      <c r="F656"/>
    </row>
    <row r="657" spans="1:6">
      <c r="A657" t="s">
        <v>1890</v>
      </c>
      <c r="B657">
        <v>283602</v>
      </c>
      <c r="C657">
        <v>0</v>
      </c>
      <c r="D657"/>
      <c r="E657"/>
      <c r="F657"/>
    </row>
    <row r="658" spans="1:6">
      <c r="A658" t="s">
        <v>1924</v>
      </c>
      <c r="B658">
        <v>283603</v>
      </c>
      <c r="C658">
        <v>0</v>
      </c>
      <c r="D658"/>
      <c r="E658"/>
      <c r="F658"/>
    </row>
    <row r="659" spans="1:6">
      <c r="A659" t="s">
        <v>1925</v>
      </c>
      <c r="B659">
        <v>283604</v>
      </c>
      <c r="C659">
        <v>0</v>
      </c>
      <c r="D659"/>
      <c r="E659"/>
      <c r="F659"/>
    </row>
    <row r="660" spans="1:6">
      <c r="A660" t="s">
        <v>2661</v>
      </c>
      <c r="B660">
        <v>283605</v>
      </c>
      <c r="C660">
        <v>0</v>
      </c>
      <c r="D660"/>
      <c r="E660"/>
      <c r="F660"/>
    </row>
    <row r="661" spans="1:6">
      <c r="A661" t="s">
        <v>2004</v>
      </c>
      <c r="B661">
        <v>283606</v>
      </c>
      <c r="C661">
        <v>0</v>
      </c>
      <c r="D661"/>
      <c r="E661"/>
      <c r="F661"/>
    </row>
    <row r="662" spans="1:6">
      <c r="A662" t="s">
        <v>2003</v>
      </c>
      <c r="B662">
        <v>283607</v>
      </c>
      <c r="C662">
        <v>0</v>
      </c>
      <c r="D662"/>
      <c r="E662"/>
      <c r="F662"/>
    </row>
    <row r="663" spans="1:6">
      <c r="A663" t="s">
        <v>2001</v>
      </c>
      <c r="B663">
        <v>283608</v>
      </c>
      <c r="C663">
        <v>0</v>
      </c>
      <c r="D663"/>
      <c r="E663"/>
      <c r="F663"/>
    </row>
    <row r="664" spans="1:6">
      <c r="A664" t="s">
        <v>4282</v>
      </c>
      <c r="B664">
        <v>283609</v>
      </c>
      <c r="C664">
        <v>0</v>
      </c>
      <c r="D664"/>
      <c r="E664"/>
      <c r="F664"/>
    </row>
    <row r="665" spans="1:6">
      <c r="A665" t="s">
        <v>4284</v>
      </c>
      <c r="B665">
        <v>283610</v>
      </c>
      <c r="C665">
        <v>0</v>
      </c>
      <c r="D665"/>
      <c r="E665"/>
      <c r="F665"/>
    </row>
    <row r="666" spans="1:6">
      <c r="A666" t="s">
        <v>2005</v>
      </c>
      <c r="B666">
        <v>283611</v>
      </c>
      <c r="C666">
        <v>0</v>
      </c>
      <c r="D666"/>
      <c r="E666"/>
      <c r="F666"/>
    </row>
    <row r="667" spans="1:6">
      <c r="A667" t="s">
        <v>4364</v>
      </c>
      <c r="B667">
        <v>283612</v>
      </c>
      <c r="C667">
        <v>0</v>
      </c>
      <c r="D667"/>
      <c r="E667"/>
      <c r="F667"/>
    </row>
    <row r="668" spans="1:6">
      <c r="A668" t="s">
        <v>1650</v>
      </c>
      <c r="B668">
        <v>283631</v>
      </c>
      <c r="C668">
        <v>0</v>
      </c>
      <c r="D668"/>
      <c r="E668"/>
      <c r="F668"/>
    </row>
    <row r="669" spans="1:6">
      <c r="A669" t="s">
        <v>3459</v>
      </c>
      <c r="B669">
        <v>284000</v>
      </c>
      <c r="C669">
        <v>1966957</v>
      </c>
      <c r="D669"/>
      <c r="E669"/>
      <c r="F669"/>
    </row>
    <row r="670" spans="1:6">
      <c r="A670" t="s">
        <v>4365</v>
      </c>
      <c r="B670">
        <v>284100</v>
      </c>
      <c r="C670">
        <v>1905871</v>
      </c>
      <c r="D670"/>
      <c r="E670"/>
      <c r="F670"/>
    </row>
    <row r="671" spans="1:6">
      <c r="A671" t="s">
        <v>2641</v>
      </c>
      <c r="B671">
        <v>284101</v>
      </c>
      <c r="C671">
        <v>0</v>
      </c>
      <c r="D671"/>
      <c r="E671"/>
      <c r="F671"/>
    </row>
    <row r="672" spans="1:6">
      <c r="A672" t="s">
        <v>1890</v>
      </c>
      <c r="B672">
        <v>284102</v>
      </c>
      <c r="C672">
        <v>1273922</v>
      </c>
      <c r="D672"/>
      <c r="E672"/>
      <c r="F672"/>
    </row>
    <row r="673" spans="1:6">
      <c r="A673" t="s">
        <v>2659</v>
      </c>
      <c r="B673">
        <v>284103</v>
      </c>
      <c r="C673">
        <v>0</v>
      </c>
      <c r="D673"/>
      <c r="E673"/>
      <c r="F673"/>
    </row>
    <row r="674" spans="1:6">
      <c r="A674" t="s">
        <v>1925</v>
      </c>
      <c r="B674">
        <v>284104</v>
      </c>
      <c r="C674">
        <v>631949</v>
      </c>
      <c r="D674"/>
      <c r="E674"/>
      <c r="F674"/>
    </row>
    <row r="675" spans="1:6">
      <c r="A675" t="s">
        <v>1927</v>
      </c>
      <c r="B675">
        <v>284105</v>
      </c>
      <c r="C675">
        <v>0</v>
      </c>
      <c r="D675"/>
      <c r="E675"/>
      <c r="F675"/>
    </row>
    <row r="676" spans="1:6">
      <c r="A676" t="s">
        <v>4366</v>
      </c>
      <c r="B676">
        <v>284121</v>
      </c>
      <c r="C676">
        <v>0</v>
      </c>
      <c r="D676"/>
      <c r="E676"/>
      <c r="F676"/>
    </row>
    <row r="677" spans="1:6">
      <c r="A677" t="s">
        <v>4367</v>
      </c>
      <c r="B677">
        <v>284200</v>
      </c>
      <c r="C677">
        <v>0</v>
      </c>
      <c r="D677"/>
      <c r="E677"/>
      <c r="F677"/>
    </row>
    <row r="678" spans="1:6">
      <c r="A678" t="s">
        <v>3463</v>
      </c>
      <c r="B678">
        <v>284300</v>
      </c>
      <c r="C678">
        <v>61086</v>
      </c>
      <c r="D678"/>
      <c r="E678"/>
      <c r="F678"/>
    </row>
    <row r="679" spans="1:6">
      <c r="A679" t="s">
        <v>3465</v>
      </c>
      <c r="B679">
        <v>284900</v>
      </c>
      <c r="C679">
        <v>0</v>
      </c>
      <c r="D679"/>
      <c r="E679"/>
      <c r="F679"/>
    </row>
    <row r="680" spans="1:6">
      <c r="A680" t="s">
        <v>3455</v>
      </c>
      <c r="B680">
        <v>285000</v>
      </c>
      <c r="C680">
        <v>178386</v>
      </c>
      <c r="D680"/>
      <c r="E680"/>
      <c r="F680"/>
    </row>
    <row r="681" spans="1:6">
      <c r="A681" t="s">
        <v>4368</v>
      </c>
      <c r="B681">
        <v>285100</v>
      </c>
      <c r="C681">
        <v>178386</v>
      </c>
      <c r="D681"/>
      <c r="E681"/>
      <c r="F681"/>
    </row>
    <row r="682" spans="1:6">
      <c r="A682" t="s">
        <v>3852</v>
      </c>
      <c r="B682">
        <v>286000</v>
      </c>
      <c r="C682">
        <v>273222</v>
      </c>
      <c r="D682"/>
      <c r="E682"/>
      <c r="F682"/>
    </row>
    <row r="683" spans="1:6">
      <c r="A683" t="s">
        <v>3853</v>
      </c>
      <c r="B683">
        <v>286100</v>
      </c>
      <c r="C683">
        <v>273222</v>
      </c>
      <c r="D683"/>
      <c r="E683"/>
      <c r="F683"/>
    </row>
    <row r="684" spans="1:6">
      <c r="A684" t="s">
        <v>3854</v>
      </c>
      <c r="B684">
        <v>286101</v>
      </c>
      <c r="C684">
        <v>0</v>
      </c>
      <c r="D684"/>
      <c r="E684"/>
      <c r="F684"/>
    </row>
    <row r="685" spans="1:6">
      <c r="A685" t="s">
        <v>3855</v>
      </c>
      <c r="B685">
        <v>286102</v>
      </c>
      <c r="C685">
        <v>0</v>
      </c>
      <c r="D685"/>
      <c r="E685"/>
      <c r="F685"/>
    </row>
    <row r="686" spans="1:6">
      <c r="A686" t="s">
        <v>3856</v>
      </c>
      <c r="B686">
        <v>286120</v>
      </c>
      <c r="C686">
        <v>273222</v>
      </c>
      <c r="D686"/>
      <c r="E686"/>
      <c r="F686"/>
    </row>
    <row r="687" spans="1:6">
      <c r="A687" t="s">
        <v>3858</v>
      </c>
      <c r="B687">
        <v>287000</v>
      </c>
      <c r="C687">
        <v>0</v>
      </c>
      <c r="D687"/>
      <c r="E687"/>
      <c r="F687"/>
    </row>
    <row r="688" spans="1:6">
      <c r="A688" t="s">
        <v>3859</v>
      </c>
      <c r="B688">
        <v>287001</v>
      </c>
      <c r="C688">
        <v>0</v>
      </c>
      <c r="D688"/>
      <c r="E688"/>
      <c r="F688"/>
    </row>
    <row r="689" spans="1:6">
      <c r="A689" t="s">
        <v>3860</v>
      </c>
      <c r="B689">
        <v>287002</v>
      </c>
      <c r="C689">
        <v>0</v>
      </c>
      <c r="D689"/>
      <c r="E689"/>
      <c r="F689"/>
    </row>
    <row r="690" spans="1:6">
      <c r="A690" t="s">
        <v>3861</v>
      </c>
      <c r="B690">
        <v>287003</v>
      </c>
      <c r="C690">
        <v>0</v>
      </c>
      <c r="D690"/>
      <c r="E690"/>
      <c r="F690"/>
    </row>
    <row r="691" spans="1:6">
      <c r="A691" t="s">
        <v>3862</v>
      </c>
      <c r="B691">
        <v>287004</v>
      </c>
      <c r="C691">
        <v>0</v>
      </c>
      <c r="D691"/>
      <c r="E691"/>
      <c r="F691"/>
    </row>
    <row r="692" spans="1:6">
      <c r="A692" t="s">
        <v>3863</v>
      </c>
      <c r="B692">
        <v>287005</v>
      </c>
      <c r="C692">
        <v>0</v>
      </c>
      <c r="D692"/>
      <c r="E692"/>
      <c r="F692"/>
    </row>
    <row r="693" spans="1:6">
      <c r="A693" t="s">
        <v>3843</v>
      </c>
      <c r="B693">
        <v>288000</v>
      </c>
      <c r="C693">
        <v>0</v>
      </c>
      <c r="D693"/>
      <c r="E693"/>
      <c r="F693"/>
    </row>
    <row r="694" spans="1:6">
      <c r="A694" t="s">
        <v>1881</v>
      </c>
      <c r="B694">
        <v>229700</v>
      </c>
      <c r="C694">
        <v>20748637</v>
      </c>
      <c r="D694" t="s">
        <v>1882</v>
      </c>
      <c r="E694">
        <v>249700</v>
      </c>
      <c r="F694">
        <v>20502566</v>
      </c>
    </row>
    <row r="695" spans="1:6">
      <c r="A695"/>
      <c r="B695"/>
      <c r="C695"/>
      <c r="D695" t="s">
        <v>3864</v>
      </c>
      <c r="E695">
        <v>299600</v>
      </c>
      <c r="F695">
        <v>0</v>
      </c>
    </row>
    <row r="696" spans="1:6">
      <c r="A696"/>
      <c r="B696"/>
      <c r="C696"/>
      <c r="D696" t="s">
        <v>3865</v>
      </c>
      <c r="E696">
        <v>299700</v>
      </c>
      <c r="F696">
        <v>0</v>
      </c>
    </row>
    <row r="697" spans="1:6">
      <c r="A697"/>
      <c r="B697"/>
      <c r="C697"/>
      <c r="D697" t="s">
        <v>3866</v>
      </c>
      <c r="E697">
        <v>299800</v>
      </c>
      <c r="F697">
        <v>0</v>
      </c>
    </row>
    <row r="698" spans="1:6">
      <c r="A698"/>
      <c r="B698"/>
      <c r="C698"/>
      <c r="D698" t="s">
        <v>3867</v>
      </c>
      <c r="E698">
        <v>299900</v>
      </c>
      <c r="F698">
        <v>0</v>
      </c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8.1640625" style="40" customWidth="1"/>
    <col min="2" max="2" width="8" style="36" customWidth="1"/>
    <col min="3" max="3" width="25.83203125" style="41" customWidth="1"/>
    <col min="4" max="4" width="31.83203125" style="40" customWidth="1"/>
    <col min="5" max="5" width="8" style="36" customWidth="1"/>
    <col min="6" max="6" width="26.5" style="41" customWidth="1"/>
    <col min="7" max="16384" width="13.33203125" style="32"/>
  </cols>
  <sheetData>
    <row r="1" spans="1:15" ht="26.25" customHeight="1">
      <c r="B1" s="1004" t="s">
        <v>733</v>
      </c>
      <c r="C1" s="1004"/>
      <c r="D1" s="1004"/>
      <c r="E1" s="1004"/>
      <c r="N1" s="32" t="s">
        <v>451</v>
      </c>
      <c r="O1" s="32" t="s">
        <v>452</v>
      </c>
    </row>
    <row r="3" spans="1:15">
      <c r="A3" s="1009" t="s">
        <v>453</v>
      </c>
      <c r="B3" s="1010"/>
      <c r="C3" s="1010"/>
      <c r="D3" s="1010" t="s">
        <v>454</v>
      </c>
      <c r="E3" s="1010"/>
      <c r="F3" s="1011"/>
    </row>
    <row r="4" spans="1:15">
      <c r="A4" s="42" t="s">
        <v>455</v>
      </c>
      <c r="B4" s="43" t="s">
        <v>456</v>
      </c>
      <c r="C4" s="43" t="s">
        <v>457</v>
      </c>
      <c r="D4" s="43" t="s">
        <v>455</v>
      </c>
      <c r="E4" s="43" t="s">
        <v>456</v>
      </c>
      <c r="F4" s="44" t="s">
        <v>457</v>
      </c>
    </row>
    <row r="5" spans="1:15">
      <c r="A5" t="s">
        <v>2725</v>
      </c>
      <c r="B5">
        <v>170000</v>
      </c>
      <c r="C5">
        <v>3378398</v>
      </c>
      <c r="D5" t="s">
        <v>2726</v>
      </c>
      <c r="E5">
        <v>150000</v>
      </c>
      <c r="F5">
        <v>5425444</v>
      </c>
    </row>
    <row r="6" spans="1:15">
      <c r="A6" t="s">
        <v>2727</v>
      </c>
      <c r="B6">
        <v>171000</v>
      </c>
      <c r="C6">
        <v>2402801</v>
      </c>
      <c r="D6" t="s">
        <v>2728</v>
      </c>
      <c r="E6">
        <v>151000</v>
      </c>
      <c r="F6">
        <v>4801910</v>
      </c>
    </row>
    <row r="7" spans="1:15">
      <c r="A7" t="s">
        <v>2729</v>
      </c>
      <c r="B7">
        <v>171100</v>
      </c>
      <c r="C7">
        <v>2115970</v>
      </c>
      <c r="D7" t="s">
        <v>2730</v>
      </c>
      <c r="E7">
        <v>151100</v>
      </c>
      <c r="F7">
        <v>461145</v>
      </c>
    </row>
    <row r="8" spans="1:15">
      <c r="A8" t="s">
        <v>2731</v>
      </c>
      <c r="B8">
        <v>171101</v>
      </c>
      <c r="C8">
        <v>6957</v>
      </c>
      <c r="D8" t="s">
        <v>2732</v>
      </c>
      <c r="E8">
        <v>151101</v>
      </c>
      <c r="F8">
        <v>190559</v>
      </c>
    </row>
    <row r="9" spans="1:15">
      <c r="A9" t="s">
        <v>2733</v>
      </c>
      <c r="B9">
        <v>171102</v>
      </c>
      <c r="C9">
        <v>0</v>
      </c>
      <c r="D9" t="s">
        <v>2734</v>
      </c>
      <c r="E9">
        <v>151102</v>
      </c>
      <c r="F9">
        <v>240975</v>
      </c>
    </row>
    <row r="10" spans="1:15">
      <c r="A10" t="s">
        <v>2735</v>
      </c>
      <c r="B10">
        <v>171103</v>
      </c>
      <c r="C10">
        <v>3268</v>
      </c>
      <c r="D10" t="s">
        <v>2736</v>
      </c>
      <c r="E10">
        <v>151103</v>
      </c>
      <c r="F10">
        <v>0</v>
      </c>
    </row>
    <row r="11" spans="1:15">
      <c r="A11" t="s">
        <v>2737</v>
      </c>
      <c r="B11">
        <v>171104</v>
      </c>
      <c r="C11">
        <v>26916</v>
      </c>
      <c r="D11" t="s">
        <v>2738</v>
      </c>
      <c r="E11">
        <v>151104</v>
      </c>
      <c r="F11">
        <v>0</v>
      </c>
    </row>
    <row r="12" spans="1:15">
      <c r="A12" t="s">
        <v>2739</v>
      </c>
      <c r="B12">
        <v>171105</v>
      </c>
      <c r="C12">
        <v>586</v>
      </c>
      <c r="D12" t="s">
        <v>2740</v>
      </c>
      <c r="E12">
        <v>151105</v>
      </c>
      <c r="F12">
        <v>0</v>
      </c>
    </row>
    <row r="13" spans="1:15">
      <c r="A13" t="s">
        <v>2741</v>
      </c>
      <c r="B13">
        <v>171106</v>
      </c>
      <c r="C13">
        <v>26330</v>
      </c>
      <c r="D13" t="s">
        <v>2742</v>
      </c>
      <c r="E13">
        <v>151106</v>
      </c>
      <c r="F13">
        <v>0</v>
      </c>
    </row>
    <row r="14" spans="1:15">
      <c r="A14" t="s">
        <v>2743</v>
      </c>
      <c r="B14">
        <v>171110</v>
      </c>
      <c r="C14">
        <v>44796</v>
      </c>
      <c r="D14" t="s">
        <v>2744</v>
      </c>
      <c r="E14">
        <v>151107</v>
      </c>
      <c r="F14">
        <v>0</v>
      </c>
    </row>
    <row r="15" spans="1:15">
      <c r="A15" t="s">
        <v>2745</v>
      </c>
      <c r="B15">
        <v>171111</v>
      </c>
      <c r="C15">
        <v>0</v>
      </c>
      <c r="D15" t="s">
        <v>2746</v>
      </c>
      <c r="E15">
        <v>151108</v>
      </c>
      <c r="F15">
        <v>-174003</v>
      </c>
    </row>
    <row r="16" spans="1:15">
      <c r="A16" t="s">
        <v>2747</v>
      </c>
      <c r="B16">
        <v>171112</v>
      </c>
      <c r="C16">
        <v>44796</v>
      </c>
      <c r="D16" t="s">
        <v>2748</v>
      </c>
      <c r="E16">
        <v>151109</v>
      </c>
      <c r="F16">
        <v>0</v>
      </c>
    </row>
    <row r="17" spans="1:6">
      <c r="A17" t="s">
        <v>2749</v>
      </c>
      <c r="B17">
        <v>171115</v>
      </c>
      <c r="C17">
        <v>1903641</v>
      </c>
      <c r="D17" t="s">
        <v>2750</v>
      </c>
      <c r="E17">
        <v>151110</v>
      </c>
      <c r="F17">
        <v>0</v>
      </c>
    </row>
    <row r="18" spans="1:6">
      <c r="A18" t="s">
        <v>2751</v>
      </c>
      <c r="B18">
        <v>171116</v>
      </c>
      <c r="C18">
        <v>52399</v>
      </c>
      <c r="D18" t="s">
        <v>2752</v>
      </c>
      <c r="E18">
        <v>151111</v>
      </c>
      <c r="F18">
        <v>0</v>
      </c>
    </row>
    <row r="19" spans="1:6">
      <c r="A19" t="s">
        <v>2753</v>
      </c>
      <c r="B19">
        <v>171117</v>
      </c>
      <c r="C19">
        <v>857</v>
      </c>
      <c r="D19" t="s">
        <v>2754</v>
      </c>
      <c r="E19">
        <v>151112</v>
      </c>
      <c r="F19">
        <v>542</v>
      </c>
    </row>
    <row r="20" spans="1:6">
      <c r="A20" t="s">
        <v>2755</v>
      </c>
      <c r="B20">
        <v>171118</v>
      </c>
      <c r="C20">
        <v>65030</v>
      </c>
      <c r="D20" t="s">
        <v>2756</v>
      </c>
      <c r="E20">
        <v>151113</v>
      </c>
      <c r="F20">
        <v>29747</v>
      </c>
    </row>
    <row r="21" spans="1:6">
      <c r="A21" t="s">
        <v>2757</v>
      </c>
      <c r="B21">
        <v>171119</v>
      </c>
      <c r="C21">
        <v>11922</v>
      </c>
      <c r="D21" t="s">
        <v>2758</v>
      </c>
      <c r="E21">
        <v>151114</v>
      </c>
      <c r="F21">
        <v>260556</v>
      </c>
    </row>
    <row r="22" spans="1:6">
      <c r="A22" t="s">
        <v>2759</v>
      </c>
      <c r="B22">
        <v>171120</v>
      </c>
      <c r="C22">
        <v>185</v>
      </c>
      <c r="D22" t="s">
        <v>2760</v>
      </c>
      <c r="E22">
        <v>151115</v>
      </c>
      <c r="F22">
        <v>0</v>
      </c>
    </row>
    <row r="23" spans="1:6">
      <c r="A23" t="s">
        <v>2761</v>
      </c>
      <c r="B23">
        <v>171121</v>
      </c>
      <c r="C23">
        <v>0</v>
      </c>
      <c r="D23" t="s">
        <v>2762</v>
      </c>
      <c r="E23">
        <v>151116</v>
      </c>
      <c r="F23">
        <v>124132</v>
      </c>
    </row>
    <row r="24" spans="1:6">
      <c r="A24" t="s">
        <v>2763</v>
      </c>
      <c r="B24">
        <v>171131</v>
      </c>
      <c r="C24">
        <v>0</v>
      </c>
      <c r="D24" t="s">
        <v>2764</v>
      </c>
      <c r="E24">
        <v>151117</v>
      </c>
      <c r="F24">
        <v>0</v>
      </c>
    </row>
    <row r="25" spans="1:6">
      <c r="A25" t="s">
        <v>2765</v>
      </c>
      <c r="B25">
        <v>171200</v>
      </c>
      <c r="C25">
        <v>275373</v>
      </c>
      <c r="D25" t="s">
        <v>2766</v>
      </c>
      <c r="E25">
        <v>151118</v>
      </c>
      <c r="F25">
        <v>0</v>
      </c>
    </row>
    <row r="26" spans="1:6">
      <c r="A26" t="s">
        <v>2767</v>
      </c>
      <c r="B26">
        <v>171201</v>
      </c>
      <c r="C26">
        <v>842</v>
      </c>
      <c r="D26" t="s">
        <v>2768</v>
      </c>
      <c r="E26">
        <v>151119</v>
      </c>
      <c r="F26">
        <v>0</v>
      </c>
    </row>
    <row r="27" spans="1:6">
      <c r="A27" t="s">
        <v>2769</v>
      </c>
      <c r="B27">
        <v>171202</v>
      </c>
      <c r="C27">
        <v>842</v>
      </c>
      <c r="D27" t="s">
        <v>2770</v>
      </c>
      <c r="E27">
        <v>151148</v>
      </c>
      <c r="F27">
        <v>0</v>
      </c>
    </row>
    <row r="28" spans="1:6">
      <c r="A28" t="s">
        <v>2771</v>
      </c>
      <c r="B28">
        <v>171203</v>
      </c>
      <c r="C28">
        <v>0</v>
      </c>
      <c r="D28" t="s">
        <v>2772</v>
      </c>
      <c r="E28">
        <v>151149</v>
      </c>
      <c r="F28">
        <v>0</v>
      </c>
    </row>
    <row r="29" spans="1:6">
      <c r="A29" t="s">
        <v>2773</v>
      </c>
      <c r="B29">
        <v>171204</v>
      </c>
      <c r="C29">
        <v>0</v>
      </c>
      <c r="D29" t="s">
        <v>2774</v>
      </c>
      <c r="E29">
        <v>151121</v>
      </c>
      <c r="F29">
        <v>0</v>
      </c>
    </row>
    <row r="30" spans="1:6">
      <c r="A30" t="s">
        <v>2775</v>
      </c>
      <c r="B30">
        <v>171205</v>
      </c>
      <c r="C30">
        <v>0</v>
      </c>
      <c r="D30" t="s">
        <v>2776</v>
      </c>
      <c r="E30">
        <v>151122</v>
      </c>
      <c r="F30">
        <v>0</v>
      </c>
    </row>
    <row r="31" spans="1:6">
      <c r="A31" t="s">
        <v>2777</v>
      </c>
      <c r="B31">
        <v>171206</v>
      </c>
      <c r="C31">
        <v>0</v>
      </c>
      <c r="D31" t="s">
        <v>2778</v>
      </c>
      <c r="E31">
        <v>151123</v>
      </c>
      <c r="F31">
        <v>0</v>
      </c>
    </row>
    <row r="32" spans="1:6">
      <c r="A32" t="s">
        <v>2779</v>
      </c>
      <c r="B32">
        <v>171207</v>
      </c>
      <c r="C32">
        <v>0</v>
      </c>
      <c r="D32" t="s">
        <v>2780</v>
      </c>
      <c r="E32">
        <v>151124</v>
      </c>
      <c r="F32">
        <v>0</v>
      </c>
    </row>
    <row r="33" spans="1:6">
      <c r="A33" t="s">
        <v>2781</v>
      </c>
      <c r="B33">
        <v>171210</v>
      </c>
      <c r="C33">
        <v>273964</v>
      </c>
      <c r="D33" t="s">
        <v>2782</v>
      </c>
      <c r="E33">
        <v>151125</v>
      </c>
      <c r="F33">
        <v>0</v>
      </c>
    </row>
    <row r="34" spans="1:6">
      <c r="A34" t="s">
        <v>2783</v>
      </c>
      <c r="B34">
        <v>171211</v>
      </c>
      <c r="C34">
        <v>0</v>
      </c>
      <c r="D34" t="s">
        <v>2784</v>
      </c>
      <c r="E34">
        <v>151130</v>
      </c>
      <c r="F34">
        <v>0</v>
      </c>
    </row>
    <row r="35" spans="1:6">
      <c r="A35" t="s">
        <v>2785</v>
      </c>
      <c r="B35">
        <v>171212</v>
      </c>
      <c r="C35">
        <v>216792</v>
      </c>
      <c r="D35" t="s">
        <v>2786</v>
      </c>
      <c r="E35">
        <v>151131</v>
      </c>
      <c r="F35">
        <v>29611</v>
      </c>
    </row>
    <row r="36" spans="1:6">
      <c r="A36" t="s">
        <v>2787</v>
      </c>
      <c r="B36">
        <v>171213</v>
      </c>
      <c r="C36">
        <v>0</v>
      </c>
      <c r="D36" t="s">
        <v>2788</v>
      </c>
      <c r="E36">
        <v>151141</v>
      </c>
      <c r="F36">
        <v>0</v>
      </c>
    </row>
    <row r="37" spans="1:6">
      <c r="A37" t="s">
        <v>2789</v>
      </c>
      <c r="B37">
        <v>171214</v>
      </c>
      <c r="C37">
        <v>0</v>
      </c>
      <c r="D37" t="s">
        <v>2790</v>
      </c>
      <c r="E37">
        <v>151142</v>
      </c>
      <c r="F37">
        <v>0</v>
      </c>
    </row>
    <row r="38" spans="1:6">
      <c r="A38" t="s">
        <v>2791</v>
      </c>
      <c r="B38">
        <v>171215</v>
      </c>
      <c r="C38">
        <v>0</v>
      </c>
      <c r="D38" t="s">
        <v>2792</v>
      </c>
      <c r="E38">
        <v>151143</v>
      </c>
      <c r="F38">
        <v>0</v>
      </c>
    </row>
    <row r="39" spans="1:6">
      <c r="A39" t="s">
        <v>2793</v>
      </c>
      <c r="B39">
        <v>171216</v>
      </c>
      <c r="C39">
        <v>0</v>
      </c>
      <c r="D39" t="s">
        <v>2794</v>
      </c>
      <c r="E39">
        <v>151147</v>
      </c>
      <c r="F39">
        <v>0</v>
      </c>
    </row>
    <row r="40" spans="1:6">
      <c r="A40" t="s">
        <v>2795</v>
      </c>
      <c r="B40">
        <v>171217</v>
      </c>
      <c r="C40">
        <v>0</v>
      </c>
      <c r="D40" t="s">
        <v>2796</v>
      </c>
      <c r="E40">
        <v>151151</v>
      </c>
      <c r="F40">
        <v>0</v>
      </c>
    </row>
    <row r="41" spans="1:6">
      <c r="A41" t="s">
        <v>2797</v>
      </c>
      <c r="B41">
        <v>171218</v>
      </c>
      <c r="C41">
        <v>18468</v>
      </c>
      <c r="D41" t="s">
        <v>2798</v>
      </c>
      <c r="E41">
        <v>151161</v>
      </c>
      <c r="F41">
        <v>0</v>
      </c>
    </row>
    <row r="42" spans="1:6">
      <c r="A42" t="s">
        <v>2799</v>
      </c>
      <c r="B42">
        <v>171219</v>
      </c>
      <c r="C42">
        <v>0</v>
      </c>
      <c r="D42" t="s">
        <v>2800</v>
      </c>
      <c r="E42">
        <v>151200</v>
      </c>
      <c r="F42">
        <v>0</v>
      </c>
    </row>
    <row r="43" spans="1:6">
      <c r="A43" t="s">
        <v>2801</v>
      </c>
      <c r="B43">
        <v>171220</v>
      </c>
      <c r="C43">
        <v>0</v>
      </c>
      <c r="D43" t="s">
        <v>2802</v>
      </c>
      <c r="E43">
        <v>151201</v>
      </c>
      <c r="F43">
        <v>0</v>
      </c>
    </row>
    <row r="44" spans="1:6">
      <c r="A44" t="s">
        <v>2803</v>
      </c>
      <c r="B44">
        <v>171221</v>
      </c>
      <c r="C44">
        <v>0</v>
      </c>
      <c r="D44" t="s">
        <v>2804</v>
      </c>
      <c r="E44">
        <v>151202</v>
      </c>
      <c r="F44">
        <v>0</v>
      </c>
    </row>
    <row r="45" spans="1:6">
      <c r="A45" t="s">
        <v>2805</v>
      </c>
      <c r="B45">
        <v>171222</v>
      </c>
      <c r="C45">
        <v>0</v>
      </c>
      <c r="D45" t="s">
        <v>2806</v>
      </c>
      <c r="E45">
        <v>151203</v>
      </c>
      <c r="F45">
        <v>0</v>
      </c>
    </row>
    <row r="46" spans="1:6">
      <c r="A46" t="s">
        <v>2807</v>
      </c>
      <c r="B46">
        <v>171223</v>
      </c>
      <c r="C46">
        <v>0</v>
      </c>
      <c r="D46" t="s">
        <v>2808</v>
      </c>
      <c r="E46">
        <v>151204</v>
      </c>
      <c r="F46">
        <v>0</v>
      </c>
    </row>
    <row r="47" spans="1:6">
      <c r="A47" t="s">
        <v>2809</v>
      </c>
      <c r="B47">
        <v>171224</v>
      </c>
      <c r="C47">
        <v>14247</v>
      </c>
      <c r="D47" t="s">
        <v>2810</v>
      </c>
      <c r="E47">
        <v>151205</v>
      </c>
      <c r="F47">
        <v>0</v>
      </c>
    </row>
    <row r="48" spans="1:6">
      <c r="A48" t="s">
        <v>2811</v>
      </c>
      <c r="B48">
        <v>171225</v>
      </c>
      <c r="C48">
        <v>13721</v>
      </c>
      <c r="D48" t="s">
        <v>2812</v>
      </c>
      <c r="E48">
        <v>151206</v>
      </c>
      <c r="F48">
        <v>0</v>
      </c>
    </row>
    <row r="49" spans="1:6">
      <c r="A49" t="s">
        <v>2813</v>
      </c>
      <c r="B49">
        <v>171226</v>
      </c>
      <c r="C49">
        <v>0</v>
      </c>
      <c r="D49" t="s">
        <v>2814</v>
      </c>
      <c r="E49">
        <v>151207</v>
      </c>
      <c r="F49">
        <v>0</v>
      </c>
    </row>
    <row r="50" spans="1:6">
      <c r="A50" t="s">
        <v>2815</v>
      </c>
      <c r="B50">
        <v>171227</v>
      </c>
      <c r="C50">
        <v>10736</v>
      </c>
      <c r="D50" t="s">
        <v>2816</v>
      </c>
      <c r="E50">
        <v>151210</v>
      </c>
      <c r="F50">
        <v>0</v>
      </c>
    </row>
    <row r="51" spans="1:6">
      <c r="A51" t="s">
        <v>2817</v>
      </c>
      <c r="B51">
        <v>171228</v>
      </c>
      <c r="C51">
        <v>0</v>
      </c>
      <c r="D51" t="s">
        <v>2818</v>
      </c>
      <c r="E51">
        <v>151211</v>
      </c>
      <c r="F51">
        <v>0</v>
      </c>
    </row>
    <row r="52" spans="1:6">
      <c r="A52" t="s">
        <v>2819</v>
      </c>
      <c r="B52">
        <v>171230</v>
      </c>
      <c r="C52">
        <v>0</v>
      </c>
      <c r="D52" t="s">
        <v>2820</v>
      </c>
      <c r="E52">
        <v>151212</v>
      </c>
      <c r="F52">
        <v>0</v>
      </c>
    </row>
    <row r="53" spans="1:6">
      <c r="A53" t="s">
        <v>2821</v>
      </c>
      <c r="B53">
        <v>171241</v>
      </c>
      <c r="C53">
        <v>0</v>
      </c>
      <c r="D53" t="s">
        <v>2822</v>
      </c>
      <c r="E53">
        <v>151213</v>
      </c>
      <c r="F53">
        <v>0</v>
      </c>
    </row>
    <row r="54" spans="1:6">
      <c r="A54" t="s">
        <v>2823</v>
      </c>
      <c r="B54">
        <v>171242</v>
      </c>
      <c r="C54">
        <v>0</v>
      </c>
      <c r="D54" t="s">
        <v>2824</v>
      </c>
      <c r="E54">
        <v>151231</v>
      </c>
      <c r="F54">
        <v>0</v>
      </c>
    </row>
    <row r="55" spans="1:6">
      <c r="A55" t="s">
        <v>2825</v>
      </c>
      <c r="B55">
        <v>171245</v>
      </c>
      <c r="C55">
        <v>0</v>
      </c>
      <c r="D55" t="s">
        <v>2826</v>
      </c>
      <c r="E55">
        <v>151300</v>
      </c>
      <c r="F55">
        <v>0</v>
      </c>
    </row>
    <row r="56" spans="1:6">
      <c r="A56" t="s">
        <v>2827</v>
      </c>
      <c r="B56">
        <v>171261</v>
      </c>
      <c r="C56">
        <v>567</v>
      </c>
      <c r="D56" t="s">
        <v>2828</v>
      </c>
      <c r="E56">
        <v>151301</v>
      </c>
      <c r="F56">
        <v>0</v>
      </c>
    </row>
    <row r="57" spans="1:6">
      <c r="A57" t="s">
        <v>2829</v>
      </c>
      <c r="B57">
        <v>171262</v>
      </c>
      <c r="C57">
        <v>0</v>
      </c>
      <c r="D57" t="s">
        <v>2830</v>
      </c>
      <c r="E57">
        <v>151302</v>
      </c>
      <c r="F57">
        <v>0</v>
      </c>
    </row>
    <row r="58" spans="1:6">
      <c r="A58" t="s">
        <v>2831</v>
      </c>
      <c r="B58">
        <v>171263</v>
      </c>
      <c r="C58">
        <v>0</v>
      </c>
      <c r="D58" t="s">
        <v>2832</v>
      </c>
      <c r="E58">
        <v>151303</v>
      </c>
      <c r="F58">
        <v>0</v>
      </c>
    </row>
    <row r="59" spans="1:6">
      <c r="A59" t="s">
        <v>2833</v>
      </c>
      <c r="B59">
        <v>171264</v>
      </c>
      <c r="C59">
        <v>567</v>
      </c>
      <c r="D59" t="s">
        <v>2834</v>
      </c>
      <c r="E59">
        <v>151304</v>
      </c>
      <c r="F59">
        <v>0</v>
      </c>
    </row>
    <row r="60" spans="1:6">
      <c r="A60" t="s">
        <v>2835</v>
      </c>
      <c r="B60">
        <v>171265</v>
      </c>
      <c r="C60">
        <v>0</v>
      </c>
      <c r="D60" t="s">
        <v>2836</v>
      </c>
      <c r="E60">
        <v>151305</v>
      </c>
      <c r="F60">
        <v>0</v>
      </c>
    </row>
    <row r="61" spans="1:6">
      <c r="A61" t="s">
        <v>2837</v>
      </c>
      <c r="B61">
        <v>171300</v>
      </c>
      <c r="C61">
        <v>11458</v>
      </c>
      <c r="D61" t="s">
        <v>2838</v>
      </c>
      <c r="E61">
        <v>151306</v>
      </c>
      <c r="F61">
        <v>0</v>
      </c>
    </row>
    <row r="62" spans="1:6">
      <c r="A62" t="s">
        <v>2839</v>
      </c>
      <c r="B62">
        <v>171301</v>
      </c>
      <c r="C62">
        <v>11426</v>
      </c>
      <c r="D62" t="s">
        <v>2840</v>
      </c>
      <c r="E62">
        <v>151307</v>
      </c>
      <c r="F62">
        <v>0</v>
      </c>
    </row>
    <row r="63" spans="1:6">
      <c r="A63" t="s">
        <v>2841</v>
      </c>
      <c r="B63">
        <v>171309</v>
      </c>
      <c r="C63">
        <v>3338</v>
      </c>
      <c r="D63" t="s">
        <v>2842</v>
      </c>
      <c r="E63">
        <v>151308</v>
      </c>
      <c r="F63">
        <v>0</v>
      </c>
    </row>
    <row r="64" spans="1:6">
      <c r="A64" t="s">
        <v>2843</v>
      </c>
      <c r="B64">
        <v>171310</v>
      </c>
      <c r="C64">
        <v>8088</v>
      </c>
      <c r="D64" t="s">
        <v>2844</v>
      </c>
      <c r="E64">
        <v>151309</v>
      </c>
      <c r="F64">
        <v>0</v>
      </c>
    </row>
    <row r="65" spans="1:6">
      <c r="A65" t="s">
        <v>2845</v>
      </c>
      <c r="B65">
        <v>171302</v>
      </c>
      <c r="C65">
        <v>32</v>
      </c>
      <c r="D65" t="s">
        <v>2846</v>
      </c>
      <c r="E65">
        <v>151310</v>
      </c>
      <c r="F65">
        <v>0</v>
      </c>
    </row>
    <row r="66" spans="1:6">
      <c r="A66" t="s">
        <v>2847</v>
      </c>
      <c r="B66">
        <v>171303</v>
      </c>
      <c r="C66">
        <v>0</v>
      </c>
      <c r="D66" t="s">
        <v>2848</v>
      </c>
      <c r="E66">
        <v>151313</v>
      </c>
      <c r="F66">
        <v>0</v>
      </c>
    </row>
    <row r="67" spans="1:6">
      <c r="A67" t="s">
        <v>2849</v>
      </c>
      <c r="B67">
        <v>171304</v>
      </c>
      <c r="C67">
        <v>0</v>
      </c>
      <c r="D67" t="s">
        <v>2850</v>
      </c>
      <c r="E67">
        <v>151314</v>
      </c>
      <c r="F67">
        <v>0</v>
      </c>
    </row>
    <row r="68" spans="1:6">
      <c r="A68" t="s">
        <v>2851</v>
      </c>
      <c r="B68">
        <v>171305</v>
      </c>
      <c r="C68">
        <v>0</v>
      </c>
      <c r="D68" t="s">
        <v>2852</v>
      </c>
      <c r="E68">
        <v>151315</v>
      </c>
      <c r="F68">
        <v>0</v>
      </c>
    </row>
    <row r="69" spans="1:6">
      <c r="A69" t="s">
        <v>2853</v>
      </c>
      <c r="B69">
        <v>171306</v>
      </c>
      <c r="C69">
        <v>0</v>
      </c>
      <c r="D69" t="s">
        <v>2854</v>
      </c>
      <c r="E69">
        <v>151316</v>
      </c>
      <c r="F69">
        <v>0</v>
      </c>
    </row>
    <row r="70" spans="1:6">
      <c r="A70" t="s">
        <v>2855</v>
      </c>
      <c r="B70">
        <v>171307</v>
      </c>
      <c r="C70">
        <v>0</v>
      </c>
      <c r="D70" t="s">
        <v>2856</v>
      </c>
      <c r="E70">
        <v>151317</v>
      </c>
      <c r="F70">
        <v>0</v>
      </c>
    </row>
    <row r="71" spans="1:6">
      <c r="A71" t="s">
        <v>2857</v>
      </c>
      <c r="B71">
        <v>171308</v>
      </c>
      <c r="C71">
        <v>0</v>
      </c>
      <c r="D71" t="s">
        <v>2858</v>
      </c>
      <c r="E71">
        <v>151318</v>
      </c>
      <c r="F71">
        <v>0</v>
      </c>
    </row>
    <row r="72" spans="1:6">
      <c r="A72" t="s">
        <v>2859</v>
      </c>
      <c r="B72">
        <v>171311</v>
      </c>
      <c r="C72">
        <v>0</v>
      </c>
      <c r="D72" t="s">
        <v>2860</v>
      </c>
      <c r="E72">
        <v>151319</v>
      </c>
      <c r="F72">
        <v>0</v>
      </c>
    </row>
    <row r="73" spans="1:6">
      <c r="A73" t="s">
        <v>2861</v>
      </c>
      <c r="B73">
        <v>172000</v>
      </c>
      <c r="C73">
        <v>39283</v>
      </c>
      <c r="D73" t="s">
        <v>2862</v>
      </c>
      <c r="E73">
        <v>151320</v>
      </c>
      <c r="F73">
        <v>0</v>
      </c>
    </row>
    <row r="74" spans="1:6">
      <c r="A74" t="s">
        <v>2863</v>
      </c>
      <c r="B74">
        <v>172100</v>
      </c>
      <c r="C74">
        <v>39283</v>
      </c>
      <c r="D74" t="s">
        <v>2864</v>
      </c>
      <c r="E74">
        <v>151331</v>
      </c>
      <c r="F74">
        <v>0</v>
      </c>
    </row>
    <row r="75" spans="1:6">
      <c r="A75" t="s">
        <v>2865</v>
      </c>
      <c r="B75">
        <v>172101</v>
      </c>
      <c r="C75">
        <v>0</v>
      </c>
      <c r="D75" t="s">
        <v>2866</v>
      </c>
      <c r="E75">
        <v>151361</v>
      </c>
      <c r="F75">
        <v>0</v>
      </c>
    </row>
    <row r="76" spans="1:6">
      <c r="A76" t="s">
        <v>2867</v>
      </c>
      <c r="B76">
        <v>172102</v>
      </c>
      <c r="C76">
        <v>1297</v>
      </c>
      <c r="D76" t="s">
        <v>2868</v>
      </c>
      <c r="E76">
        <v>151400</v>
      </c>
      <c r="F76">
        <v>4236729</v>
      </c>
    </row>
    <row r="77" spans="1:6">
      <c r="A77" t="s">
        <v>2869</v>
      </c>
      <c r="B77">
        <v>172103</v>
      </c>
      <c r="C77">
        <v>1115</v>
      </c>
      <c r="D77" t="s">
        <v>2870</v>
      </c>
      <c r="E77">
        <v>151401</v>
      </c>
      <c r="F77">
        <v>3766101</v>
      </c>
    </row>
    <row r="78" spans="1:6">
      <c r="A78" t="s">
        <v>2871</v>
      </c>
      <c r="B78">
        <v>172104</v>
      </c>
      <c r="C78">
        <v>0</v>
      </c>
      <c r="D78" t="s">
        <v>2872</v>
      </c>
      <c r="E78">
        <v>151402</v>
      </c>
      <c r="F78">
        <v>2747371</v>
      </c>
    </row>
    <row r="79" spans="1:6">
      <c r="A79" t="s">
        <v>2873</v>
      </c>
      <c r="B79">
        <v>172105</v>
      </c>
      <c r="C79">
        <v>0</v>
      </c>
      <c r="D79" t="s">
        <v>2874</v>
      </c>
      <c r="E79">
        <v>151403</v>
      </c>
      <c r="F79">
        <v>984564</v>
      </c>
    </row>
    <row r="80" spans="1:6">
      <c r="A80" t="s">
        <v>2875</v>
      </c>
      <c r="B80">
        <v>172113</v>
      </c>
      <c r="C80">
        <v>0</v>
      </c>
      <c r="D80" t="s">
        <v>2876</v>
      </c>
      <c r="E80">
        <v>151404</v>
      </c>
      <c r="F80">
        <v>4130</v>
      </c>
    </row>
    <row r="81" spans="1:6">
      <c r="A81" t="s">
        <v>2877</v>
      </c>
      <c r="B81">
        <v>172114</v>
      </c>
      <c r="C81">
        <v>0</v>
      </c>
      <c r="D81" t="s">
        <v>2878</v>
      </c>
      <c r="E81">
        <v>151405</v>
      </c>
      <c r="F81">
        <v>1438</v>
      </c>
    </row>
    <row r="82" spans="1:6">
      <c r="A82" t="s">
        <v>2879</v>
      </c>
      <c r="B82">
        <v>172115</v>
      </c>
      <c r="C82">
        <v>0</v>
      </c>
      <c r="D82" t="s">
        <v>2880</v>
      </c>
      <c r="E82">
        <v>151406</v>
      </c>
      <c r="F82">
        <v>38</v>
      </c>
    </row>
    <row r="83" spans="1:6">
      <c r="A83" t="s">
        <v>2881</v>
      </c>
      <c r="B83">
        <v>172117</v>
      </c>
      <c r="C83">
        <v>0</v>
      </c>
      <c r="D83" t="s">
        <v>2882</v>
      </c>
      <c r="E83">
        <v>151407</v>
      </c>
      <c r="F83">
        <v>87</v>
      </c>
    </row>
    <row r="84" spans="1:6">
      <c r="A84" t="s">
        <v>2883</v>
      </c>
      <c r="B84">
        <v>172106</v>
      </c>
      <c r="C84">
        <v>153</v>
      </c>
      <c r="D84" t="s">
        <v>2884</v>
      </c>
      <c r="E84">
        <v>151408</v>
      </c>
      <c r="F84">
        <v>734</v>
      </c>
    </row>
    <row r="85" spans="1:6">
      <c r="A85" t="s">
        <v>2885</v>
      </c>
      <c r="B85">
        <v>172107</v>
      </c>
      <c r="C85">
        <v>0</v>
      </c>
      <c r="D85" t="s">
        <v>2886</v>
      </c>
      <c r="E85">
        <v>151409</v>
      </c>
      <c r="F85">
        <v>4101</v>
      </c>
    </row>
    <row r="86" spans="1:6">
      <c r="A86" t="s">
        <v>2887</v>
      </c>
      <c r="B86">
        <v>172108</v>
      </c>
      <c r="C86">
        <v>0</v>
      </c>
      <c r="D86" t="s">
        <v>2888</v>
      </c>
      <c r="E86">
        <v>151410</v>
      </c>
      <c r="F86">
        <v>22890</v>
      </c>
    </row>
    <row r="87" spans="1:6">
      <c r="A87" t="s">
        <v>2889</v>
      </c>
      <c r="B87">
        <v>172109</v>
      </c>
      <c r="C87">
        <v>0</v>
      </c>
      <c r="D87" t="s">
        <v>2890</v>
      </c>
      <c r="E87">
        <v>151411</v>
      </c>
      <c r="F87">
        <v>748</v>
      </c>
    </row>
    <row r="88" spans="1:6">
      <c r="A88" t="s">
        <v>2891</v>
      </c>
      <c r="B88">
        <v>172110</v>
      </c>
      <c r="C88">
        <v>0</v>
      </c>
      <c r="D88" t="s">
        <v>2892</v>
      </c>
      <c r="E88">
        <v>151412</v>
      </c>
      <c r="F88">
        <v>0</v>
      </c>
    </row>
    <row r="89" spans="1:6">
      <c r="A89" t="s">
        <v>2893</v>
      </c>
      <c r="B89">
        <v>172111</v>
      </c>
      <c r="C89">
        <v>41</v>
      </c>
      <c r="D89" t="s">
        <v>2894</v>
      </c>
      <c r="E89">
        <v>151413</v>
      </c>
      <c r="F89">
        <v>0</v>
      </c>
    </row>
    <row r="90" spans="1:6">
      <c r="A90" t="s">
        <v>2895</v>
      </c>
      <c r="B90">
        <v>172112</v>
      </c>
      <c r="C90">
        <v>0</v>
      </c>
      <c r="D90" t="s">
        <v>2896</v>
      </c>
      <c r="E90">
        <v>151414</v>
      </c>
      <c r="F90">
        <v>0</v>
      </c>
    </row>
    <row r="91" spans="1:6">
      <c r="A91" t="s">
        <v>2897</v>
      </c>
      <c r="B91">
        <v>172116</v>
      </c>
      <c r="C91">
        <v>0</v>
      </c>
      <c r="D91" t="s">
        <v>2898</v>
      </c>
      <c r="E91">
        <v>151415</v>
      </c>
      <c r="F91">
        <v>0</v>
      </c>
    </row>
    <row r="92" spans="1:6">
      <c r="A92" t="s">
        <v>2899</v>
      </c>
      <c r="B92">
        <v>172120</v>
      </c>
      <c r="C92">
        <v>0</v>
      </c>
      <c r="D92" t="s">
        <v>2900</v>
      </c>
      <c r="E92">
        <v>151421</v>
      </c>
      <c r="F92">
        <v>466646</v>
      </c>
    </row>
    <row r="93" spans="1:6">
      <c r="A93" t="s">
        <v>2901</v>
      </c>
      <c r="B93">
        <v>172121</v>
      </c>
      <c r="C93">
        <v>0</v>
      </c>
      <c r="D93" t="s">
        <v>2902</v>
      </c>
      <c r="E93">
        <v>151422</v>
      </c>
      <c r="F93">
        <v>0</v>
      </c>
    </row>
    <row r="94" spans="1:6">
      <c r="A94" t="s">
        <v>2903</v>
      </c>
      <c r="B94">
        <v>172122</v>
      </c>
      <c r="C94">
        <v>0</v>
      </c>
      <c r="D94" t="s">
        <v>2904</v>
      </c>
      <c r="E94">
        <v>151423</v>
      </c>
      <c r="F94">
        <v>365120</v>
      </c>
    </row>
    <row r="95" spans="1:6">
      <c r="A95" t="s">
        <v>2905</v>
      </c>
      <c r="B95">
        <v>172123</v>
      </c>
      <c r="C95">
        <v>0</v>
      </c>
      <c r="D95" t="s">
        <v>2906</v>
      </c>
      <c r="E95">
        <v>151424</v>
      </c>
      <c r="F95">
        <v>0</v>
      </c>
    </row>
    <row r="96" spans="1:6">
      <c r="A96" t="s">
        <v>2907</v>
      </c>
      <c r="B96">
        <v>172124</v>
      </c>
      <c r="C96">
        <v>0</v>
      </c>
      <c r="D96" t="s">
        <v>2908</v>
      </c>
      <c r="E96">
        <v>151425</v>
      </c>
      <c r="F96">
        <v>0</v>
      </c>
    </row>
    <row r="97" spans="1:6">
      <c r="A97" t="s">
        <v>2909</v>
      </c>
      <c r="B97">
        <v>172129</v>
      </c>
      <c r="C97">
        <v>0</v>
      </c>
      <c r="D97" t="s">
        <v>2910</v>
      </c>
      <c r="E97">
        <v>151426</v>
      </c>
      <c r="F97">
        <v>0</v>
      </c>
    </row>
    <row r="98" spans="1:6">
      <c r="A98" t="s">
        <v>2911</v>
      </c>
      <c r="B98">
        <v>172130</v>
      </c>
      <c r="C98">
        <v>14</v>
      </c>
      <c r="D98" t="s">
        <v>2912</v>
      </c>
      <c r="E98">
        <v>151427</v>
      </c>
      <c r="F98">
        <v>0</v>
      </c>
    </row>
    <row r="99" spans="1:6">
      <c r="A99" t="s">
        <v>2913</v>
      </c>
      <c r="B99">
        <v>172131</v>
      </c>
      <c r="C99">
        <v>36663</v>
      </c>
      <c r="D99" t="s">
        <v>2914</v>
      </c>
      <c r="E99">
        <v>151428</v>
      </c>
      <c r="F99">
        <v>34235</v>
      </c>
    </row>
    <row r="100" spans="1:6">
      <c r="A100" t="s">
        <v>2915</v>
      </c>
      <c r="B100">
        <v>172132</v>
      </c>
      <c r="C100">
        <v>75</v>
      </c>
      <c r="D100" t="s">
        <v>2916</v>
      </c>
      <c r="E100">
        <v>151429</v>
      </c>
      <c r="F100">
        <v>0</v>
      </c>
    </row>
    <row r="101" spans="1:6">
      <c r="A101" t="s">
        <v>2917</v>
      </c>
      <c r="B101">
        <v>172133</v>
      </c>
      <c r="C101">
        <v>11994</v>
      </c>
      <c r="D101" t="s">
        <v>2918</v>
      </c>
      <c r="E101">
        <v>151430</v>
      </c>
      <c r="F101">
        <v>0</v>
      </c>
    </row>
    <row r="102" spans="1:6">
      <c r="A102" t="s">
        <v>2919</v>
      </c>
      <c r="B102">
        <v>172134</v>
      </c>
      <c r="C102">
        <v>16592</v>
      </c>
      <c r="D102" t="s">
        <v>2920</v>
      </c>
      <c r="E102">
        <v>151431</v>
      </c>
      <c r="F102">
        <v>0</v>
      </c>
    </row>
    <row r="103" spans="1:6">
      <c r="A103" t="s">
        <v>2921</v>
      </c>
      <c r="B103">
        <v>172135</v>
      </c>
      <c r="C103">
        <v>2505</v>
      </c>
      <c r="D103" t="s">
        <v>2922</v>
      </c>
      <c r="E103">
        <v>151432</v>
      </c>
      <c r="F103">
        <v>0</v>
      </c>
    </row>
    <row r="104" spans="1:6">
      <c r="A104" t="s">
        <v>2923</v>
      </c>
      <c r="B104">
        <v>172136</v>
      </c>
      <c r="C104">
        <v>3357</v>
      </c>
      <c r="D104" t="s">
        <v>2924</v>
      </c>
      <c r="E104">
        <v>151433</v>
      </c>
      <c r="F104">
        <v>0</v>
      </c>
    </row>
    <row r="105" spans="1:6">
      <c r="A105" t="s">
        <v>2925</v>
      </c>
      <c r="B105">
        <v>172137</v>
      </c>
      <c r="C105">
        <v>0</v>
      </c>
      <c r="D105" t="s">
        <v>2926</v>
      </c>
      <c r="E105">
        <v>151434</v>
      </c>
      <c r="F105">
        <v>28101</v>
      </c>
    </row>
    <row r="106" spans="1:6">
      <c r="A106" t="s">
        <v>2927</v>
      </c>
      <c r="B106">
        <v>172138</v>
      </c>
      <c r="C106">
        <v>0</v>
      </c>
      <c r="D106" t="s">
        <v>2928</v>
      </c>
      <c r="E106">
        <v>151435</v>
      </c>
      <c r="F106">
        <v>20808</v>
      </c>
    </row>
    <row r="107" spans="1:6">
      <c r="A107" t="s">
        <v>2929</v>
      </c>
      <c r="B107">
        <v>172139</v>
      </c>
      <c r="C107">
        <v>0</v>
      </c>
      <c r="D107" t="s">
        <v>2930</v>
      </c>
      <c r="E107">
        <v>151436</v>
      </c>
      <c r="F107">
        <v>0</v>
      </c>
    </row>
    <row r="108" spans="1:6">
      <c r="A108" t="s">
        <v>2931</v>
      </c>
      <c r="B108">
        <v>172140</v>
      </c>
      <c r="C108">
        <v>0</v>
      </c>
      <c r="D108" t="s">
        <v>2932</v>
      </c>
      <c r="E108">
        <v>151437</v>
      </c>
      <c r="F108">
        <v>18381</v>
      </c>
    </row>
    <row r="109" spans="1:6">
      <c r="A109" t="s">
        <v>2933</v>
      </c>
      <c r="B109">
        <v>172141</v>
      </c>
      <c r="C109">
        <v>2140</v>
      </c>
      <c r="D109" t="s">
        <v>2934</v>
      </c>
      <c r="E109">
        <v>151438</v>
      </c>
      <c r="F109">
        <v>0</v>
      </c>
    </row>
    <row r="110" spans="1:6">
      <c r="A110" t="s">
        <v>2935</v>
      </c>
      <c r="B110">
        <v>172142</v>
      </c>
      <c r="C110">
        <v>0</v>
      </c>
      <c r="D110" t="s">
        <v>2936</v>
      </c>
      <c r="E110">
        <v>151451</v>
      </c>
      <c r="F110">
        <v>3311</v>
      </c>
    </row>
    <row r="111" spans="1:6">
      <c r="A111" t="s">
        <v>2937</v>
      </c>
      <c r="B111">
        <v>172143</v>
      </c>
      <c r="C111">
        <v>0</v>
      </c>
      <c r="D111" t="s">
        <v>2938</v>
      </c>
      <c r="E111">
        <v>151452</v>
      </c>
      <c r="F111">
        <v>39</v>
      </c>
    </row>
    <row r="112" spans="1:6">
      <c r="A112" t="s">
        <v>2939</v>
      </c>
      <c r="B112">
        <v>173000</v>
      </c>
      <c r="C112">
        <v>218156</v>
      </c>
      <c r="D112" t="s">
        <v>2940</v>
      </c>
      <c r="E112">
        <v>151453</v>
      </c>
      <c r="F112">
        <v>692</v>
      </c>
    </row>
    <row r="113" spans="1:6">
      <c r="A113" t="s">
        <v>2941</v>
      </c>
      <c r="B113">
        <v>173100</v>
      </c>
      <c r="C113">
        <v>0</v>
      </c>
      <c r="D113" t="s">
        <v>2942</v>
      </c>
      <c r="E113">
        <v>151454</v>
      </c>
      <c r="F113">
        <v>2562</v>
      </c>
    </row>
    <row r="114" spans="1:6">
      <c r="A114" t="s">
        <v>2943</v>
      </c>
      <c r="B114">
        <v>173110</v>
      </c>
      <c r="C114">
        <v>0</v>
      </c>
      <c r="D114" t="s">
        <v>2944</v>
      </c>
      <c r="E114">
        <v>151455</v>
      </c>
      <c r="F114">
        <v>18</v>
      </c>
    </row>
    <row r="115" spans="1:6">
      <c r="A115" t="s">
        <v>2945</v>
      </c>
      <c r="B115">
        <v>173200</v>
      </c>
      <c r="C115">
        <v>87099</v>
      </c>
      <c r="D115" t="s">
        <v>2946</v>
      </c>
      <c r="E115">
        <v>151471</v>
      </c>
      <c r="F115">
        <v>671</v>
      </c>
    </row>
    <row r="116" spans="1:6">
      <c r="A116" t="s">
        <v>2947</v>
      </c>
      <c r="B116">
        <v>173201</v>
      </c>
      <c r="C116">
        <v>58352</v>
      </c>
      <c r="D116" t="s">
        <v>2948</v>
      </c>
      <c r="E116">
        <v>151472</v>
      </c>
      <c r="F116">
        <v>49</v>
      </c>
    </row>
    <row r="117" spans="1:6">
      <c r="A117" t="s">
        <v>2949</v>
      </c>
      <c r="B117">
        <v>173202</v>
      </c>
      <c r="C117">
        <v>470</v>
      </c>
      <c r="D117" t="s">
        <v>2950</v>
      </c>
      <c r="E117">
        <v>151473</v>
      </c>
      <c r="F117">
        <v>0</v>
      </c>
    </row>
    <row r="118" spans="1:6">
      <c r="A118" t="s">
        <v>2951</v>
      </c>
      <c r="B118">
        <v>173203</v>
      </c>
      <c r="C118">
        <v>0</v>
      </c>
      <c r="D118" t="s">
        <v>2952</v>
      </c>
      <c r="E118">
        <v>151474</v>
      </c>
      <c r="F118">
        <v>0</v>
      </c>
    </row>
    <row r="119" spans="1:6">
      <c r="A119" t="s">
        <v>2953</v>
      </c>
      <c r="B119">
        <v>173204</v>
      </c>
      <c r="C119">
        <v>12431</v>
      </c>
      <c r="D119" t="s">
        <v>2954</v>
      </c>
      <c r="E119">
        <v>151475</v>
      </c>
      <c r="F119">
        <v>622</v>
      </c>
    </row>
    <row r="120" spans="1:6">
      <c r="A120" t="s">
        <v>2955</v>
      </c>
      <c r="B120">
        <v>173205</v>
      </c>
      <c r="C120">
        <v>0</v>
      </c>
      <c r="D120" t="s">
        <v>2956</v>
      </c>
      <c r="E120">
        <v>151500</v>
      </c>
      <c r="F120">
        <v>0</v>
      </c>
    </row>
    <row r="121" spans="1:6">
      <c r="A121" t="s">
        <v>2957</v>
      </c>
      <c r="B121">
        <v>173206</v>
      </c>
      <c r="C121">
        <v>15847</v>
      </c>
      <c r="D121" t="s">
        <v>2958</v>
      </c>
      <c r="E121">
        <v>151501</v>
      </c>
      <c r="F121">
        <v>0</v>
      </c>
    </row>
    <row r="122" spans="1:6">
      <c r="A122" t="s">
        <v>2959</v>
      </c>
      <c r="B122">
        <v>173211</v>
      </c>
      <c r="C122">
        <v>0</v>
      </c>
      <c r="D122" t="s">
        <v>2960</v>
      </c>
      <c r="E122">
        <v>151502</v>
      </c>
      <c r="F122">
        <v>0</v>
      </c>
    </row>
    <row r="123" spans="1:6">
      <c r="A123" t="s">
        <v>2961</v>
      </c>
      <c r="B123">
        <v>173300</v>
      </c>
      <c r="C123">
        <v>0</v>
      </c>
      <c r="D123" t="s">
        <v>2962</v>
      </c>
      <c r="E123">
        <v>151503</v>
      </c>
      <c r="F123">
        <v>0</v>
      </c>
    </row>
    <row r="124" spans="1:6">
      <c r="A124" t="s">
        <v>2963</v>
      </c>
      <c r="B124">
        <v>173301</v>
      </c>
      <c r="C124">
        <v>0</v>
      </c>
      <c r="D124" t="s">
        <v>2964</v>
      </c>
      <c r="E124">
        <v>151504</v>
      </c>
      <c r="F124">
        <v>0</v>
      </c>
    </row>
    <row r="125" spans="1:6">
      <c r="A125" t="s">
        <v>2804</v>
      </c>
      <c r="B125">
        <v>173302</v>
      </c>
      <c r="C125">
        <v>0</v>
      </c>
      <c r="D125" t="s">
        <v>2965</v>
      </c>
      <c r="E125">
        <v>151505</v>
      </c>
      <c r="F125">
        <v>0</v>
      </c>
    </row>
    <row r="126" spans="1:6">
      <c r="A126" t="s">
        <v>2966</v>
      </c>
      <c r="B126">
        <v>173303</v>
      </c>
      <c r="C126">
        <v>0</v>
      </c>
      <c r="D126" t="s">
        <v>2967</v>
      </c>
      <c r="E126">
        <v>151506</v>
      </c>
      <c r="F126">
        <v>0</v>
      </c>
    </row>
    <row r="127" spans="1:6">
      <c r="A127" t="s">
        <v>2968</v>
      </c>
      <c r="B127">
        <v>173304</v>
      </c>
      <c r="C127">
        <v>0</v>
      </c>
      <c r="D127" t="s">
        <v>2969</v>
      </c>
      <c r="E127">
        <v>151507</v>
      </c>
      <c r="F127">
        <v>0</v>
      </c>
    </row>
    <row r="128" spans="1:6">
      <c r="A128" t="s">
        <v>2810</v>
      </c>
      <c r="B128">
        <v>173305</v>
      </c>
      <c r="C128">
        <v>0</v>
      </c>
      <c r="D128" t="s">
        <v>2970</v>
      </c>
      <c r="E128">
        <v>151508</v>
      </c>
      <c r="F128">
        <v>0</v>
      </c>
    </row>
    <row r="129" spans="1:6">
      <c r="A129" t="s">
        <v>2812</v>
      </c>
      <c r="B129">
        <v>173306</v>
      </c>
      <c r="C129">
        <v>0</v>
      </c>
      <c r="D129" t="s">
        <v>2971</v>
      </c>
      <c r="E129">
        <v>151509</v>
      </c>
      <c r="F129">
        <v>0</v>
      </c>
    </row>
    <row r="130" spans="1:6">
      <c r="A130" t="s">
        <v>2972</v>
      </c>
      <c r="B130">
        <v>173307</v>
      </c>
      <c r="C130">
        <v>0</v>
      </c>
      <c r="D130" t="s">
        <v>2973</v>
      </c>
      <c r="E130">
        <v>151521</v>
      </c>
      <c r="F130">
        <v>0</v>
      </c>
    </row>
    <row r="131" spans="1:6">
      <c r="A131" t="s">
        <v>2974</v>
      </c>
      <c r="B131">
        <v>173310</v>
      </c>
      <c r="C131">
        <v>0</v>
      </c>
      <c r="D131" t="s">
        <v>2975</v>
      </c>
      <c r="E131">
        <v>151530</v>
      </c>
      <c r="F131">
        <v>0</v>
      </c>
    </row>
    <row r="132" spans="1:6">
      <c r="A132" t="s">
        <v>2976</v>
      </c>
      <c r="B132">
        <v>173311</v>
      </c>
      <c r="C132">
        <v>0</v>
      </c>
      <c r="D132" t="s">
        <v>2977</v>
      </c>
      <c r="E132">
        <v>151600</v>
      </c>
      <c r="F132">
        <v>103780</v>
      </c>
    </row>
    <row r="133" spans="1:6">
      <c r="A133" t="s">
        <v>2978</v>
      </c>
      <c r="B133">
        <v>173312</v>
      </c>
      <c r="C133">
        <v>0</v>
      </c>
      <c r="D133" t="s">
        <v>2979</v>
      </c>
      <c r="E133">
        <v>151601</v>
      </c>
      <c r="F133">
        <v>0</v>
      </c>
    </row>
    <row r="134" spans="1:6">
      <c r="A134" t="s">
        <v>2980</v>
      </c>
      <c r="B134">
        <v>173313</v>
      </c>
      <c r="C134">
        <v>0</v>
      </c>
      <c r="D134" t="s">
        <v>2981</v>
      </c>
      <c r="E134">
        <v>151602</v>
      </c>
      <c r="F134">
        <v>155763</v>
      </c>
    </row>
    <row r="135" spans="1:6">
      <c r="A135" t="s">
        <v>2982</v>
      </c>
      <c r="B135">
        <v>173331</v>
      </c>
      <c r="C135">
        <v>0</v>
      </c>
      <c r="D135" t="s">
        <v>2983</v>
      </c>
      <c r="E135">
        <v>151603</v>
      </c>
      <c r="F135">
        <v>0</v>
      </c>
    </row>
    <row r="136" spans="1:6">
      <c r="A136" t="s">
        <v>2984</v>
      </c>
      <c r="B136">
        <v>173400</v>
      </c>
      <c r="C136">
        <v>0</v>
      </c>
      <c r="D136" t="s">
        <v>2985</v>
      </c>
      <c r="E136">
        <v>151604</v>
      </c>
      <c r="F136">
        <v>247029</v>
      </c>
    </row>
    <row r="137" spans="1:6">
      <c r="A137" t="s">
        <v>2986</v>
      </c>
      <c r="B137">
        <v>173401</v>
      </c>
      <c r="C137">
        <v>0</v>
      </c>
      <c r="D137" t="s">
        <v>2987</v>
      </c>
      <c r="E137">
        <v>151605</v>
      </c>
      <c r="F137">
        <v>0</v>
      </c>
    </row>
    <row r="138" spans="1:6">
      <c r="A138" t="s">
        <v>2804</v>
      </c>
      <c r="B138">
        <v>173402</v>
      </c>
      <c r="C138">
        <v>0</v>
      </c>
      <c r="D138" t="s">
        <v>2988</v>
      </c>
      <c r="E138">
        <v>151606</v>
      </c>
      <c r="F138">
        <v>0</v>
      </c>
    </row>
    <row r="139" spans="1:6">
      <c r="A139" t="s">
        <v>2989</v>
      </c>
      <c r="B139">
        <v>173403</v>
      </c>
      <c r="C139">
        <v>0</v>
      </c>
      <c r="D139" t="s">
        <v>2990</v>
      </c>
      <c r="E139">
        <v>151607</v>
      </c>
      <c r="F139">
        <v>0</v>
      </c>
    </row>
    <row r="140" spans="1:6">
      <c r="A140" t="s">
        <v>2991</v>
      </c>
      <c r="B140">
        <v>173404</v>
      </c>
      <c r="C140">
        <v>0</v>
      </c>
      <c r="D140" t="s">
        <v>2992</v>
      </c>
      <c r="E140">
        <v>151608</v>
      </c>
      <c r="F140">
        <v>-292754</v>
      </c>
    </row>
    <row r="141" spans="1:6">
      <c r="A141" t="s">
        <v>2810</v>
      </c>
      <c r="B141">
        <v>173405</v>
      </c>
      <c r="C141">
        <v>0</v>
      </c>
      <c r="D141" t="s">
        <v>2993</v>
      </c>
      <c r="E141">
        <v>151609</v>
      </c>
      <c r="F141">
        <v>0</v>
      </c>
    </row>
    <row r="142" spans="1:6">
      <c r="A142" t="s">
        <v>2812</v>
      </c>
      <c r="B142">
        <v>173406</v>
      </c>
      <c r="C142">
        <v>0</v>
      </c>
      <c r="D142" t="s">
        <v>2994</v>
      </c>
      <c r="E142">
        <v>151610</v>
      </c>
      <c r="F142">
        <v>0</v>
      </c>
    </row>
    <row r="143" spans="1:6">
      <c r="A143" t="s">
        <v>2995</v>
      </c>
      <c r="B143">
        <v>173407</v>
      </c>
      <c r="C143">
        <v>0</v>
      </c>
      <c r="D143" t="s">
        <v>2996</v>
      </c>
      <c r="E143">
        <v>151611</v>
      </c>
      <c r="F143">
        <v>0</v>
      </c>
    </row>
    <row r="144" spans="1:6">
      <c r="A144" t="s">
        <v>2997</v>
      </c>
      <c r="B144">
        <v>173410</v>
      </c>
      <c r="C144">
        <v>0</v>
      </c>
      <c r="D144" t="s">
        <v>2998</v>
      </c>
      <c r="E144">
        <v>151621</v>
      </c>
      <c r="F144">
        <v>0</v>
      </c>
    </row>
    <row r="145" spans="1:6">
      <c r="A145" t="s">
        <v>2999</v>
      </c>
      <c r="B145">
        <v>173411</v>
      </c>
      <c r="C145">
        <v>0</v>
      </c>
      <c r="D145" t="s">
        <v>3000</v>
      </c>
      <c r="E145">
        <v>151630</v>
      </c>
      <c r="F145">
        <v>-6258</v>
      </c>
    </row>
    <row r="146" spans="1:6">
      <c r="A146" t="s">
        <v>3001</v>
      </c>
      <c r="B146">
        <v>173412</v>
      </c>
      <c r="C146">
        <v>0</v>
      </c>
      <c r="D146" t="s">
        <v>3002</v>
      </c>
      <c r="E146">
        <v>151900</v>
      </c>
      <c r="F146">
        <v>257</v>
      </c>
    </row>
    <row r="147" spans="1:6">
      <c r="A147" t="s">
        <v>3003</v>
      </c>
      <c r="B147">
        <v>173413</v>
      </c>
      <c r="C147">
        <v>0</v>
      </c>
      <c r="D147" t="s">
        <v>3004</v>
      </c>
      <c r="E147">
        <v>151901</v>
      </c>
      <c r="F147">
        <v>257</v>
      </c>
    </row>
    <row r="148" spans="1:6">
      <c r="A148" t="s">
        <v>3005</v>
      </c>
      <c r="B148">
        <v>173431</v>
      </c>
      <c r="C148">
        <v>0</v>
      </c>
      <c r="D148" t="s">
        <v>2847</v>
      </c>
      <c r="E148">
        <v>151902</v>
      </c>
      <c r="F148">
        <v>0</v>
      </c>
    </row>
    <row r="149" spans="1:6">
      <c r="A149" t="s">
        <v>3006</v>
      </c>
      <c r="B149">
        <v>173500</v>
      </c>
      <c r="C149">
        <v>0</v>
      </c>
      <c r="D149" t="s">
        <v>2849</v>
      </c>
      <c r="E149">
        <v>151903</v>
      </c>
      <c r="F149">
        <v>0</v>
      </c>
    </row>
    <row r="150" spans="1:6">
      <c r="A150" t="s">
        <v>3007</v>
      </c>
      <c r="B150">
        <v>173600</v>
      </c>
      <c r="C150">
        <v>0</v>
      </c>
      <c r="D150" t="s">
        <v>2851</v>
      </c>
      <c r="E150">
        <v>151904</v>
      </c>
      <c r="F150">
        <v>0</v>
      </c>
    </row>
    <row r="151" spans="1:6">
      <c r="A151" t="s">
        <v>3008</v>
      </c>
      <c r="B151">
        <v>173700</v>
      </c>
      <c r="C151">
        <v>18063</v>
      </c>
      <c r="D151" t="s">
        <v>3009</v>
      </c>
      <c r="E151">
        <v>151905</v>
      </c>
      <c r="F151">
        <v>0</v>
      </c>
    </row>
    <row r="152" spans="1:6">
      <c r="A152" t="s">
        <v>3010</v>
      </c>
      <c r="B152">
        <v>173701</v>
      </c>
      <c r="C152">
        <v>0</v>
      </c>
      <c r="D152" t="s">
        <v>3011</v>
      </c>
      <c r="E152">
        <v>151906</v>
      </c>
      <c r="F152">
        <v>0</v>
      </c>
    </row>
    <row r="153" spans="1:6">
      <c r="A153" t="s">
        <v>3012</v>
      </c>
      <c r="B153">
        <v>173702</v>
      </c>
      <c r="C153">
        <v>0</v>
      </c>
      <c r="D153" t="s">
        <v>3013</v>
      </c>
      <c r="E153">
        <v>151907</v>
      </c>
      <c r="F153">
        <v>0</v>
      </c>
    </row>
    <row r="154" spans="1:6">
      <c r="A154" t="s">
        <v>3014</v>
      </c>
      <c r="B154">
        <v>173703</v>
      </c>
      <c r="C154">
        <v>0</v>
      </c>
      <c r="D154" t="s">
        <v>3015</v>
      </c>
      <c r="E154">
        <v>151908</v>
      </c>
      <c r="F154">
        <v>0</v>
      </c>
    </row>
    <row r="155" spans="1:6">
      <c r="A155" t="s">
        <v>3016</v>
      </c>
      <c r="B155">
        <v>173704</v>
      </c>
      <c r="C155">
        <v>0</v>
      </c>
      <c r="D155" t="s">
        <v>3017</v>
      </c>
      <c r="E155">
        <v>151909</v>
      </c>
      <c r="F155">
        <v>0</v>
      </c>
    </row>
    <row r="156" spans="1:6">
      <c r="A156" t="s">
        <v>3018</v>
      </c>
      <c r="B156">
        <v>173705</v>
      </c>
      <c r="C156">
        <v>0</v>
      </c>
      <c r="D156" t="s">
        <v>3019</v>
      </c>
      <c r="E156">
        <v>151911</v>
      </c>
      <c r="F156">
        <v>0</v>
      </c>
    </row>
    <row r="157" spans="1:6">
      <c r="A157" t="s">
        <v>3020</v>
      </c>
      <c r="B157">
        <v>173706</v>
      </c>
      <c r="C157">
        <v>0</v>
      </c>
      <c r="D157" t="s">
        <v>3021</v>
      </c>
      <c r="E157">
        <v>152000</v>
      </c>
      <c r="F157">
        <v>305041</v>
      </c>
    </row>
    <row r="158" spans="1:6">
      <c r="A158" t="s">
        <v>3022</v>
      </c>
      <c r="B158">
        <v>173707</v>
      </c>
      <c r="C158">
        <v>0</v>
      </c>
      <c r="D158" t="s">
        <v>3023</v>
      </c>
      <c r="E158">
        <v>152100</v>
      </c>
      <c r="F158">
        <v>272434</v>
      </c>
    </row>
    <row r="159" spans="1:6">
      <c r="A159" t="s">
        <v>3024</v>
      </c>
      <c r="B159">
        <v>173711</v>
      </c>
      <c r="C159">
        <v>18063</v>
      </c>
      <c r="D159" t="s">
        <v>3025</v>
      </c>
      <c r="E159">
        <v>152101</v>
      </c>
      <c r="F159">
        <v>5577</v>
      </c>
    </row>
    <row r="160" spans="1:6">
      <c r="A160" t="s">
        <v>3026</v>
      </c>
      <c r="B160">
        <v>173800</v>
      </c>
      <c r="C160">
        <v>54925</v>
      </c>
      <c r="D160" t="s">
        <v>3027</v>
      </c>
      <c r="E160">
        <v>152102</v>
      </c>
      <c r="F160">
        <v>0</v>
      </c>
    </row>
    <row r="161" spans="1:6">
      <c r="A161" t="s">
        <v>3028</v>
      </c>
      <c r="B161">
        <v>173801</v>
      </c>
      <c r="C161">
        <v>15998</v>
      </c>
      <c r="D161" t="s">
        <v>3029</v>
      </c>
      <c r="E161">
        <v>152103</v>
      </c>
      <c r="F161">
        <v>0</v>
      </c>
    </row>
    <row r="162" spans="1:6">
      <c r="A162" t="s">
        <v>3030</v>
      </c>
      <c r="B162">
        <v>173802</v>
      </c>
      <c r="C162">
        <v>0</v>
      </c>
      <c r="D162" t="s">
        <v>3031</v>
      </c>
      <c r="E162">
        <v>152104</v>
      </c>
      <c r="F162">
        <v>0</v>
      </c>
    </row>
    <row r="163" spans="1:6">
      <c r="A163" t="s">
        <v>3032</v>
      </c>
      <c r="B163">
        <v>173803</v>
      </c>
      <c r="C163">
        <v>925</v>
      </c>
      <c r="D163" t="s">
        <v>3033</v>
      </c>
      <c r="E163">
        <v>152105</v>
      </c>
      <c r="F163">
        <v>1279</v>
      </c>
    </row>
    <row r="164" spans="1:6">
      <c r="A164" t="s">
        <v>3034</v>
      </c>
      <c r="B164">
        <v>173811</v>
      </c>
      <c r="C164">
        <v>0</v>
      </c>
      <c r="D164" t="s">
        <v>3035</v>
      </c>
      <c r="E164">
        <v>152106</v>
      </c>
      <c r="F164">
        <v>1052</v>
      </c>
    </row>
    <row r="165" spans="1:6">
      <c r="A165" t="s">
        <v>3036</v>
      </c>
      <c r="B165">
        <v>173812</v>
      </c>
      <c r="C165">
        <v>0</v>
      </c>
      <c r="D165" t="s">
        <v>3037</v>
      </c>
      <c r="E165">
        <v>152107</v>
      </c>
      <c r="F165">
        <v>3171</v>
      </c>
    </row>
    <row r="166" spans="1:6">
      <c r="A166" t="s">
        <v>3038</v>
      </c>
      <c r="B166">
        <v>173813</v>
      </c>
      <c r="C166">
        <v>925</v>
      </c>
      <c r="D166" t="s">
        <v>3039</v>
      </c>
      <c r="E166">
        <v>152108</v>
      </c>
      <c r="F166">
        <v>0</v>
      </c>
    </row>
    <row r="167" spans="1:6">
      <c r="A167" t="s">
        <v>3040</v>
      </c>
      <c r="B167">
        <v>173814</v>
      </c>
      <c r="C167">
        <v>0</v>
      </c>
      <c r="D167" t="s">
        <v>3041</v>
      </c>
      <c r="E167">
        <v>152109</v>
      </c>
      <c r="F167">
        <v>0</v>
      </c>
    </row>
    <row r="168" spans="1:6">
      <c r="A168" t="s">
        <v>3042</v>
      </c>
      <c r="B168">
        <v>173804</v>
      </c>
      <c r="C168">
        <v>0</v>
      </c>
      <c r="D168" t="s">
        <v>3043</v>
      </c>
      <c r="E168">
        <v>152110</v>
      </c>
      <c r="F168">
        <v>0</v>
      </c>
    </row>
    <row r="169" spans="1:6">
      <c r="A169" t="s">
        <v>3044</v>
      </c>
      <c r="B169">
        <v>173821</v>
      </c>
      <c r="C169">
        <v>4153</v>
      </c>
      <c r="D169" t="s">
        <v>3045</v>
      </c>
      <c r="E169">
        <v>152111</v>
      </c>
      <c r="F169">
        <v>0</v>
      </c>
    </row>
    <row r="170" spans="1:6">
      <c r="A170" t="s">
        <v>3046</v>
      </c>
      <c r="B170">
        <v>173822</v>
      </c>
      <c r="C170">
        <v>1549</v>
      </c>
      <c r="D170" t="s">
        <v>3047</v>
      </c>
      <c r="E170">
        <v>152112</v>
      </c>
      <c r="F170">
        <v>0</v>
      </c>
    </row>
    <row r="171" spans="1:6">
      <c r="A171" t="s">
        <v>3048</v>
      </c>
      <c r="B171">
        <v>173823</v>
      </c>
      <c r="C171">
        <v>2604</v>
      </c>
      <c r="D171" t="s">
        <v>3049</v>
      </c>
      <c r="E171">
        <v>152113</v>
      </c>
      <c r="F171">
        <v>0</v>
      </c>
    </row>
    <row r="172" spans="1:6">
      <c r="A172" t="s">
        <v>3050</v>
      </c>
      <c r="B172">
        <v>173841</v>
      </c>
      <c r="C172">
        <v>0</v>
      </c>
      <c r="D172" t="s">
        <v>3051</v>
      </c>
      <c r="E172">
        <v>152114</v>
      </c>
      <c r="F172">
        <v>0</v>
      </c>
    </row>
    <row r="173" spans="1:6">
      <c r="A173" t="s">
        <v>3052</v>
      </c>
      <c r="B173">
        <v>173842</v>
      </c>
      <c r="C173">
        <v>0</v>
      </c>
      <c r="D173" t="s">
        <v>3053</v>
      </c>
      <c r="E173">
        <v>152115</v>
      </c>
      <c r="F173">
        <v>0</v>
      </c>
    </row>
    <row r="174" spans="1:6">
      <c r="A174" t="s">
        <v>3054</v>
      </c>
      <c r="B174">
        <v>173843</v>
      </c>
      <c r="C174">
        <v>0</v>
      </c>
      <c r="D174" t="s">
        <v>3055</v>
      </c>
      <c r="E174">
        <v>152116</v>
      </c>
      <c r="F174">
        <v>0</v>
      </c>
    </row>
    <row r="175" spans="1:6">
      <c r="A175" t="s">
        <v>3056</v>
      </c>
      <c r="B175">
        <v>173851</v>
      </c>
      <c r="C175">
        <v>32405</v>
      </c>
      <c r="D175" t="s">
        <v>3057</v>
      </c>
      <c r="E175">
        <v>152117</v>
      </c>
      <c r="F175">
        <v>54</v>
      </c>
    </row>
    <row r="176" spans="1:6">
      <c r="A176" t="s">
        <v>3058</v>
      </c>
      <c r="B176">
        <v>173881</v>
      </c>
      <c r="C176">
        <v>1444</v>
      </c>
      <c r="D176" t="s">
        <v>3059</v>
      </c>
      <c r="E176">
        <v>152118</v>
      </c>
      <c r="F176">
        <v>0</v>
      </c>
    </row>
    <row r="177" spans="1:6">
      <c r="A177" t="s">
        <v>3060</v>
      </c>
      <c r="B177">
        <v>173882</v>
      </c>
      <c r="C177">
        <v>1419</v>
      </c>
      <c r="D177" t="s">
        <v>3061</v>
      </c>
      <c r="E177">
        <v>152120</v>
      </c>
      <c r="F177">
        <v>21</v>
      </c>
    </row>
    <row r="178" spans="1:6">
      <c r="A178" t="s">
        <v>3062</v>
      </c>
      <c r="B178">
        <v>173883</v>
      </c>
      <c r="C178">
        <v>25</v>
      </c>
      <c r="D178" t="s">
        <v>3063</v>
      </c>
      <c r="E178">
        <v>152171</v>
      </c>
      <c r="F178">
        <v>0</v>
      </c>
    </row>
    <row r="179" spans="1:6">
      <c r="A179" t="s">
        <v>3064</v>
      </c>
      <c r="B179">
        <v>173900</v>
      </c>
      <c r="C179">
        <v>738</v>
      </c>
      <c r="D179" t="s">
        <v>3065</v>
      </c>
      <c r="E179">
        <v>152172</v>
      </c>
      <c r="F179">
        <v>0</v>
      </c>
    </row>
    <row r="180" spans="1:6">
      <c r="A180" t="s">
        <v>3066</v>
      </c>
      <c r="B180">
        <v>173901</v>
      </c>
      <c r="C180">
        <v>0</v>
      </c>
      <c r="D180" t="s">
        <v>3067</v>
      </c>
      <c r="E180">
        <v>152121</v>
      </c>
      <c r="F180">
        <v>28249</v>
      </c>
    </row>
    <row r="181" spans="1:6">
      <c r="A181" t="s">
        <v>3068</v>
      </c>
      <c r="B181">
        <v>173902</v>
      </c>
      <c r="C181">
        <v>0</v>
      </c>
      <c r="D181" t="s">
        <v>3069</v>
      </c>
      <c r="E181">
        <v>152122</v>
      </c>
      <c r="F181">
        <v>128</v>
      </c>
    </row>
    <row r="182" spans="1:6">
      <c r="A182" t="s">
        <v>3070</v>
      </c>
      <c r="B182">
        <v>173903</v>
      </c>
      <c r="C182">
        <v>0</v>
      </c>
      <c r="D182" t="s">
        <v>3071</v>
      </c>
      <c r="E182">
        <v>152123</v>
      </c>
      <c r="F182">
        <v>0</v>
      </c>
    </row>
    <row r="183" spans="1:6">
      <c r="A183" t="s">
        <v>3072</v>
      </c>
      <c r="B183">
        <v>173904</v>
      </c>
      <c r="C183">
        <v>0</v>
      </c>
      <c r="D183" t="s">
        <v>3073</v>
      </c>
      <c r="E183">
        <v>152124</v>
      </c>
      <c r="F183">
        <v>14</v>
      </c>
    </row>
    <row r="184" spans="1:6">
      <c r="A184" t="s">
        <v>3074</v>
      </c>
      <c r="B184">
        <v>173905</v>
      </c>
      <c r="C184">
        <v>247</v>
      </c>
      <c r="D184" t="s">
        <v>3075</v>
      </c>
      <c r="E184">
        <v>152125</v>
      </c>
      <c r="F184">
        <v>0</v>
      </c>
    </row>
    <row r="185" spans="1:6">
      <c r="A185" t="s">
        <v>3076</v>
      </c>
      <c r="B185">
        <v>173911</v>
      </c>
      <c r="C185">
        <v>238</v>
      </c>
      <c r="D185" t="s">
        <v>3077</v>
      </c>
      <c r="E185">
        <v>152126</v>
      </c>
      <c r="F185">
        <v>2661</v>
      </c>
    </row>
    <row r="186" spans="1:6">
      <c r="A186" t="s">
        <v>3078</v>
      </c>
      <c r="B186">
        <v>173913</v>
      </c>
      <c r="C186">
        <v>0</v>
      </c>
      <c r="D186" t="s">
        <v>3079</v>
      </c>
      <c r="E186">
        <v>152127</v>
      </c>
      <c r="F186">
        <v>0</v>
      </c>
    </row>
    <row r="187" spans="1:6">
      <c r="A187" t="s">
        <v>3080</v>
      </c>
      <c r="B187">
        <v>173914</v>
      </c>
      <c r="C187">
        <v>238</v>
      </c>
      <c r="D187" t="s">
        <v>3081</v>
      </c>
      <c r="E187">
        <v>152128</v>
      </c>
      <c r="F187">
        <v>3852</v>
      </c>
    </row>
    <row r="188" spans="1:6">
      <c r="A188" t="s">
        <v>3082</v>
      </c>
      <c r="B188">
        <v>173912</v>
      </c>
      <c r="C188">
        <v>0</v>
      </c>
      <c r="D188" t="s">
        <v>3083</v>
      </c>
      <c r="E188">
        <v>152129</v>
      </c>
      <c r="F188">
        <v>0</v>
      </c>
    </row>
    <row r="189" spans="1:6">
      <c r="A189" t="s">
        <v>3084</v>
      </c>
      <c r="B189">
        <v>173915</v>
      </c>
      <c r="C189">
        <v>253</v>
      </c>
      <c r="D189" t="s">
        <v>3085</v>
      </c>
      <c r="E189">
        <v>152130</v>
      </c>
      <c r="F189">
        <v>21</v>
      </c>
    </row>
    <row r="190" spans="1:6">
      <c r="A190" t="s">
        <v>3086</v>
      </c>
      <c r="B190">
        <v>173916</v>
      </c>
      <c r="C190">
        <v>0</v>
      </c>
      <c r="D190" t="s">
        <v>3087</v>
      </c>
      <c r="E190">
        <v>152131</v>
      </c>
      <c r="F190">
        <v>167</v>
      </c>
    </row>
    <row r="191" spans="1:6">
      <c r="A191" t="s">
        <v>3088</v>
      </c>
      <c r="B191">
        <v>173989</v>
      </c>
      <c r="C191">
        <v>0</v>
      </c>
      <c r="D191" t="s">
        <v>3089</v>
      </c>
      <c r="E191">
        <v>152132</v>
      </c>
      <c r="F191">
        <v>0</v>
      </c>
    </row>
    <row r="192" spans="1:6">
      <c r="A192" t="s">
        <v>3090</v>
      </c>
      <c r="B192">
        <v>174100</v>
      </c>
      <c r="C192">
        <v>0</v>
      </c>
      <c r="D192" t="s">
        <v>3091</v>
      </c>
      <c r="E192">
        <v>152133</v>
      </c>
      <c r="F192">
        <v>0</v>
      </c>
    </row>
    <row r="193" spans="1:6">
      <c r="A193" t="s">
        <v>3092</v>
      </c>
      <c r="B193">
        <v>174101</v>
      </c>
      <c r="C193">
        <v>0</v>
      </c>
      <c r="D193" t="s">
        <v>3093</v>
      </c>
      <c r="E193">
        <v>152134</v>
      </c>
      <c r="F193">
        <v>0</v>
      </c>
    </row>
    <row r="194" spans="1:6">
      <c r="A194" t="s">
        <v>3094</v>
      </c>
      <c r="B194">
        <v>174102</v>
      </c>
      <c r="C194">
        <v>0</v>
      </c>
      <c r="D194" t="s">
        <v>3095</v>
      </c>
      <c r="E194">
        <v>152135</v>
      </c>
      <c r="F194">
        <v>367</v>
      </c>
    </row>
    <row r="195" spans="1:6">
      <c r="A195" t="s">
        <v>3096</v>
      </c>
      <c r="B195">
        <v>174103</v>
      </c>
      <c r="C195">
        <v>0</v>
      </c>
      <c r="D195" t="s">
        <v>3097</v>
      </c>
      <c r="E195">
        <v>152136</v>
      </c>
      <c r="F195">
        <v>0</v>
      </c>
    </row>
    <row r="196" spans="1:6">
      <c r="A196" t="s">
        <v>3098</v>
      </c>
      <c r="B196">
        <v>174104</v>
      </c>
      <c r="C196">
        <v>0</v>
      </c>
      <c r="D196" t="s">
        <v>3099</v>
      </c>
      <c r="E196">
        <v>152137</v>
      </c>
      <c r="F196">
        <v>22</v>
      </c>
    </row>
    <row r="197" spans="1:6">
      <c r="A197" t="s">
        <v>3100</v>
      </c>
      <c r="B197">
        <v>174105</v>
      </c>
      <c r="C197">
        <v>0</v>
      </c>
      <c r="D197" t="s">
        <v>3101</v>
      </c>
      <c r="E197">
        <v>152138</v>
      </c>
      <c r="F197">
        <v>0</v>
      </c>
    </row>
    <row r="198" spans="1:6">
      <c r="A198" t="s">
        <v>3102</v>
      </c>
      <c r="B198">
        <v>174106</v>
      </c>
      <c r="C198">
        <v>0</v>
      </c>
      <c r="D198" t="s">
        <v>3103</v>
      </c>
      <c r="E198">
        <v>152140</v>
      </c>
      <c r="F198">
        <v>426</v>
      </c>
    </row>
    <row r="199" spans="1:6">
      <c r="A199" t="s">
        <v>3104</v>
      </c>
      <c r="B199">
        <v>174107</v>
      </c>
      <c r="C199">
        <v>0</v>
      </c>
      <c r="D199" t="s">
        <v>3105</v>
      </c>
      <c r="E199">
        <v>152143</v>
      </c>
      <c r="F199">
        <v>0</v>
      </c>
    </row>
    <row r="200" spans="1:6">
      <c r="A200" t="s">
        <v>3106</v>
      </c>
      <c r="B200">
        <v>174108</v>
      </c>
      <c r="C200">
        <v>0</v>
      </c>
      <c r="D200" t="s">
        <v>3107</v>
      </c>
      <c r="E200">
        <v>152144</v>
      </c>
      <c r="F200">
        <v>20592</v>
      </c>
    </row>
    <row r="201" spans="1:6">
      <c r="A201" t="s">
        <v>3108</v>
      </c>
      <c r="B201">
        <v>174109</v>
      </c>
      <c r="C201">
        <v>0</v>
      </c>
      <c r="D201" t="s">
        <v>3109</v>
      </c>
      <c r="E201">
        <v>152145</v>
      </c>
      <c r="F201">
        <v>0</v>
      </c>
    </row>
    <row r="202" spans="1:6">
      <c r="A202" t="s">
        <v>3110</v>
      </c>
      <c r="B202">
        <v>174121</v>
      </c>
      <c r="C202">
        <v>0</v>
      </c>
      <c r="D202" t="s">
        <v>3111</v>
      </c>
      <c r="E202">
        <v>152146</v>
      </c>
      <c r="F202">
        <v>0</v>
      </c>
    </row>
    <row r="203" spans="1:6">
      <c r="A203" t="s">
        <v>3112</v>
      </c>
      <c r="B203">
        <v>174200</v>
      </c>
      <c r="C203">
        <v>0</v>
      </c>
      <c r="D203" t="s">
        <v>3113</v>
      </c>
      <c r="E203">
        <v>152147</v>
      </c>
      <c r="F203">
        <v>0</v>
      </c>
    </row>
    <row r="204" spans="1:6">
      <c r="A204" t="s">
        <v>3114</v>
      </c>
      <c r="B204">
        <v>174300</v>
      </c>
      <c r="C204">
        <v>0</v>
      </c>
      <c r="D204" t="s">
        <v>3115</v>
      </c>
      <c r="E204">
        <v>152148</v>
      </c>
      <c r="F204">
        <v>0</v>
      </c>
    </row>
    <row r="205" spans="1:6">
      <c r="A205" t="s">
        <v>3116</v>
      </c>
      <c r="B205">
        <v>174301</v>
      </c>
      <c r="C205">
        <v>0</v>
      </c>
      <c r="D205" t="s">
        <v>3117</v>
      </c>
      <c r="E205">
        <v>152141</v>
      </c>
      <c r="F205">
        <v>0</v>
      </c>
    </row>
    <row r="206" spans="1:6">
      <c r="A206" t="s">
        <v>3118</v>
      </c>
      <c r="B206">
        <v>174302</v>
      </c>
      <c r="C206">
        <v>0</v>
      </c>
      <c r="D206" t="s">
        <v>3119</v>
      </c>
      <c r="E206">
        <v>152142</v>
      </c>
      <c r="F206">
        <v>0</v>
      </c>
    </row>
    <row r="207" spans="1:6">
      <c r="A207" t="s">
        <v>3120</v>
      </c>
      <c r="B207">
        <v>174303</v>
      </c>
      <c r="C207">
        <v>0</v>
      </c>
      <c r="D207" t="s">
        <v>3121</v>
      </c>
      <c r="E207">
        <v>152150</v>
      </c>
      <c r="F207">
        <v>0</v>
      </c>
    </row>
    <row r="208" spans="1:6">
      <c r="A208" t="s">
        <v>3122</v>
      </c>
      <c r="B208">
        <v>174304</v>
      </c>
      <c r="C208">
        <v>0</v>
      </c>
      <c r="D208" t="s">
        <v>3123</v>
      </c>
      <c r="E208">
        <v>152151</v>
      </c>
      <c r="F208">
        <v>0</v>
      </c>
    </row>
    <row r="209" spans="1:6">
      <c r="A209" t="s">
        <v>3124</v>
      </c>
      <c r="B209">
        <v>174305</v>
      </c>
      <c r="C209">
        <v>0</v>
      </c>
      <c r="D209" t="s">
        <v>3125</v>
      </c>
      <c r="E209">
        <v>152152</v>
      </c>
      <c r="F209">
        <v>0</v>
      </c>
    </row>
    <row r="210" spans="1:6">
      <c r="A210" t="s">
        <v>3126</v>
      </c>
      <c r="B210">
        <v>174306</v>
      </c>
      <c r="C210">
        <v>0</v>
      </c>
      <c r="D210" t="s">
        <v>3127</v>
      </c>
      <c r="E210">
        <v>152153</v>
      </c>
      <c r="F210">
        <v>0</v>
      </c>
    </row>
    <row r="211" spans="1:6">
      <c r="A211" t="s">
        <v>3128</v>
      </c>
      <c r="B211">
        <v>174307</v>
      </c>
      <c r="C211">
        <v>0</v>
      </c>
      <c r="D211" t="s">
        <v>3129</v>
      </c>
      <c r="E211">
        <v>152160</v>
      </c>
      <c r="F211">
        <v>0</v>
      </c>
    </row>
    <row r="212" spans="1:6">
      <c r="A212" t="s">
        <v>3130</v>
      </c>
      <c r="B212">
        <v>174308</v>
      </c>
      <c r="C212">
        <v>0</v>
      </c>
      <c r="D212" t="s">
        <v>3131</v>
      </c>
      <c r="E212">
        <v>152161</v>
      </c>
      <c r="F212">
        <v>0</v>
      </c>
    </row>
    <row r="213" spans="1:6">
      <c r="A213" t="s">
        <v>3132</v>
      </c>
      <c r="B213">
        <v>174309</v>
      </c>
      <c r="C213">
        <v>0</v>
      </c>
      <c r="D213" t="s">
        <v>3133</v>
      </c>
      <c r="E213">
        <v>152162</v>
      </c>
      <c r="F213">
        <v>0</v>
      </c>
    </row>
    <row r="214" spans="1:6">
      <c r="A214" t="s">
        <v>3134</v>
      </c>
      <c r="B214">
        <v>174310</v>
      </c>
      <c r="C214">
        <v>0</v>
      </c>
      <c r="D214" t="s">
        <v>3135</v>
      </c>
      <c r="E214">
        <v>152163</v>
      </c>
      <c r="F214">
        <v>0</v>
      </c>
    </row>
    <row r="215" spans="1:6">
      <c r="A215" t="s">
        <v>3136</v>
      </c>
      <c r="B215">
        <v>174311</v>
      </c>
      <c r="C215">
        <v>0</v>
      </c>
      <c r="D215" t="s">
        <v>3137</v>
      </c>
      <c r="E215">
        <v>152173</v>
      </c>
      <c r="F215">
        <v>0</v>
      </c>
    </row>
    <row r="216" spans="1:6">
      <c r="A216" t="s">
        <v>3138</v>
      </c>
      <c r="B216">
        <v>174321</v>
      </c>
      <c r="C216">
        <v>0</v>
      </c>
      <c r="D216" t="s">
        <v>3139</v>
      </c>
      <c r="E216">
        <v>152174</v>
      </c>
      <c r="F216">
        <v>0</v>
      </c>
    </row>
    <row r="217" spans="1:6">
      <c r="A217" t="s">
        <v>3140</v>
      </c>
      <c r="B217">
        <v>174400</v>
      </c>
      <c r="C217">
        <v>0</v>
      </c>
      <c r="D217" t="s">
        <v>3141</v>
      </c>
      <c r="E217">
        <v>152175</v>
      </c>
      <c r="F217">
        <v>0</v>
      </c>
    </row>
    <row r="218" spans="1:6">
      <c r="A218" t="s">
        <v>3142</v>
      </c>
      <c r="B218">
        <v>174500</v>
      </c>
      <c r="C218">
        <v>0</v>
      </c>
      <c r="D218" t="s">
        <v>3143</v>
      </c>
      <c r="E218">
        <v>152179</v>
      </c>
      <c r="F218">
        <v>0</v>
      </c>
    </row>
    <row r="219" spans="1:6">
      <c r="A219" t="s">
        <v>3144</v>
      </c>
      <c r="B219">
        <v>174600</v>
      </c>
      <c r="C219">
        <v>0</v>
      </c>
      <c r="D219" t="s">
        <v>3145</v>
      </c>
      <c r="E219">
        <v>152180</v>
      </c>
      <c r="F219">
        <v>0</v>
      </c>
    </row>
    <row r="220" spans="1:6">
      <c r="A220" t="s">
        <v>3146</v>
      </c>
      <c r="B220">
        <v>174700</v>
      </c>
      <c r="C220">
        <v>0</v>
      </c>
      <c r="D220" t="s">
        <v>3147</v>
      </c>
      <c r="E220">
        <v>152181</v>
      </c>
      <c r="F220">
        <v>0</v>
      </c>
    </row>
    <row r="221" spans="1:6">
      <c r="A221" t="s">
        <v>3148</v>
      </c>
      <c r="B221">
        <v>174701</v>
      </c>
      <c r="C221">
        <v>0</v>
      </c>
      <c r="D221" t="s">
        <v>3149</v>
      </c>
      <c r="E221">
        <v>152182</v>
      </c>
      <c r="F221">
        <v>0</v>
      </c>
    </row>
    <row r="222" spans="1:6">
      <c r="A222" t="s">
        <v>3150</v>
      </c>
      <c r="B222">
        <v>174702</v>
      </c>
      <c r="C222">
        <v>0</v>
      </c>
      <c r="D222" t="s">
        <v>3151</v>
      </c>
      <c r="E222">
        <v>152801</v>
      </c>
      <c r="F222">
        <v>237724</v>
      </c>
    </row>
    <row r="223" spans="1:6">
      <c r="A223" t="s">
        <v>3152</v>
      </c>
      <c r="B223">
        <v>174703</v>
      </c>
      <c r="C223">
        <v>0</v>
      </c>
      <c r="D223" t="s">
        <v>3153</v>
      </c>
      <c r="E223">
        <v>152802</v>
      </c>
      <c r="F223">
        <v>108501</v>
      </c>
    </row>
    <row r="224" spans="1:6">
      <c r="A224" t="s">
        <v>3154</v>
      </c>
      <c r="B224">
        <v>174704</v>
      </c>
      <c r="C224">
        <v>0</v>
      </c>
      <c r="D224" t="s">
        <v>3155</v>
      </c>
      <c r="E224">
        <v>152803</v>
      </c>
      <c r="F224">
        <v>47841</v>
      </c>
    </row>
    <row r="225" spans="1:6">
      <c r="A225" t="s">
        <v>3156</v>
      </c>
      <c r="B225">
        <v>174711</v>
      </c>
      <c r="C225">
        <v>0</v>
      </c>
      <c r="D225" t="s">
        <v>3157</v>
      </c>
      <c r="E225">
        <v>152804</v>
      </c>
      <c r="F225">
        <v>81382</v>
      </c>
    </row>
    <row r="226" spans="1:6">
      <c r="A226" t="s">
        <v>3158</v>
      </c>
      <c r="B226">
        <v>174712</v>
      </c>
      <c r="C226">
        <v>0</v>
      </c>
      <c r="D226" t="s">
        <v>3159</v>
      </c>
      <c r="E226">
        <v>152805</v>
      </c>
      <c r="F226">
        <v>0</v>
      </c>
    </row>
    <row r="227" spans="1:6">
      <c r="A227" t="s">
        <v>3160</v>
      </c>
      <c r="B227">
        <v>174713</v>
      </c>
      <c r="C227">
        <v>0</v>
      </c>
      <c r="D227" t="s">
        <v>3161</v>
      </c>
      <c r="E227">
        <v>152811</v>
      </c>
      <c r="F227">
        <v>885</v>
      </c>
    </row>
    <row r="228" spans="1:6">
      <c r="A228" t="s">
        <v>3162</v>
      </c>
      <c r="B228">
        <v>174800</v>
      </c>
      <c r="C228">
        <v>57331</v>
      </c>
      <c r="D228" t="s">
        <v>3163</v>
      </c>
      <c r="E228">
        <v>152812</v>
      </c>
      <c r="F228">
        <v>0</v>
      </c>
    </row>
    <row r="229" spans="1:6">
      <c r="A229" t="s">
        <v>3164</v>
      </c>
      <c r="B229">
        <v>174811</v>
      </c>
      <c r="C229">
        <v>57331</v>
      </c>
      <c r="D229" t="s">
        <v>3165</v>
      </c>
      <c r="E229">
        <v>152813</v>
      </c>
      <c r="F229">
        <v>0</v>
      </c>
    </row>
    <row r="230" spans="1:6">
      <c r="A230" t="s">
        <v>3166</v>
      </c>
      <c r="B230">
        <v>174812</v>
      </c>
      <c r="C230">
        <v>38211</v>
      </c>
      <c r="D230" t="s">
        <v>3167</v>
      </c>
      <c r="E230">
        <v>152814</v>
      </c>
      <c r="F230">
        <v>0</v>
      </c>
    </row>
    <row r="231" spans="1:6">
      <c r="A231" t="s">
        <v>3168</v>
      </c>
      <c r="B231">
        <v>174813</v>
      </c>
      <c r="C231">
        <v>19120</v>
      </c>
      <c r="D231" t="s">
        <v>3169</v>
      </c>
      <c r="E231">
        <v>152815</v>
      </c>
      <c r="F231">
        <v>3</v>
      </c>
    </row>
    <row r="232" spans="1:6">
      <c r="A232" t="s">
        <v>3170</v>
      </c>
      <c r="B232">
        <v>174830</v>
      </c>
      <c r="C232">
        <v>0</v>
      </c>
      <c r="D232" t="s">
        <v>3171</v>
      </c>
      <c r="E232">
        <v>152816</v>
      </c>
      <c r="F232">
        <v>0</v>
      </c>
    </row>
    <row r="233" spans="1:6">
      <c r="A233" t="s">
        <v>3172</v>
      </c>
      <c r="B233">
        <v>174831</v>
      </c>
      <c r="C233">
        <v>0</v>
      </c>
      <c r="D233" t="s">
        <v>3173</v>
      </c>
      <c r="E233">
        <v>152817</v>
      </c>
      <c r="F233">
        <v>0</v>
      </c>
    </row>
    <row r="234" spans="1:6">
      <c r="A234" t="s">
        <v>3174</v>
      </c>
      <c r="B234">
        <v>174832</v>
      </c>
      <c r="C234">
        <v>0</v>
      </c>
      <c r="D234" t="s">
        <v>3175</v>
      </c>
      <c r="E234">
        <v>152818</v>
      </c>
      <c r="F234">
        <v>0</v>
      </c>
    </row>
    <row r="235" spans="1:6">
      <c r="A235" t="s">
        <v>3176</v>
      </c>
      <c r="B235">
        <v>174833</v>
      </c>
      <c r="C235">
        <v>0</v>
      </c>
      <c r="D235" t="s">
        <v>3177</v>
      </c>
      <c r="E235">
        <v>152819</v>
      </c>
      <c r="F235">
        <v>882</v>
      </c>
    </row>
    <row r="236" spans="1:6">
      <c r="A236" t="s">
        <v>3178</v>
      </c>
      <c r="B236">
        <v>174834</v>
      </c>
      <c r="C236">
        <v>0</v>
      </c>
      <c r="D236" t="s">
        <v>3179</v>
      </c>
      <c r="E236">
        <v>152821</v>
      </c>
      <c r="F236">
        <v>0</v>
      </c>
    </row>
    <row r="237" spans="1:6">
      <c r="A237" t="s">
        <v>3180</v>
      </c>
      <c r="B237">
        <v>174835</v>
      </c>
      <c r="C237">
        <v>0</v>
      </c>
      <c r="D237" t="s">
        <v>3181</v>
      </c>
      <c r="E237">
        <v>152822</v>
      </c>
      <c r="F237">
        <v>0</v>
      </c>
    </row>
    <row r="238" spans="1:6">
      <c r="A238" t="s">
        <v>3182</v>
      </c>
      <c r="B238">
        <v>174850</v>
      </c>
      <c r="C238">
        <v>0</v>
      </c>
      <c r="D238" t="s">
        <v>3183</v>
      </c>
      <c r="E238">
        <v>152823</v>
      </c>
      <c r="F238">
        <v>0</v>
      </c>
    </row>
    <row r="239" spans="1:6">
      <c r="A239" t="s">
        <v>3184</v>
      </c>
      <c r="B239">
        <v>174851</v>
      </c>
      <c r="C239">
        <v>0</v>
      </c>
      <c r="D239" t="s">
        <v>3185</v>
      </c>
      <c r="E239">
        <v>152824</v>
      </c>
      <c r="F239">
        <v>0</v>
      </c>
    </row>
    <row r="240" spans="1:6">
      <c r="A240" t="s">
        <v>3186</v>
      </c>
      <c r="B240">
        <v>174852</v>
      </c>
      <c r="C240">
        <v>0</v>
      </c>
      <c r="D240" t="s">
        <v>3187</v>
      </c>
      <c r="E240">
        <v>152831</v>
      </c>
      <c r="F240">
        <v>0</v>
      </c>
    </row>
    <row r="241" spans="1:6">
      <c r="A241" t="s">
        <v>3188</v>
      </c>
      <c r="B241">
        <v>174900</v>
      </c>
      <c r="C241">
        <v>0</v>
      </c>
      <c r="D241" t="s">
        <v>3189</v>
      </c>
      <c r="E241">
        <v>152832</v>
      </c>
      <c r="F241">
        <v>0</v>
      </c>
    </row>
    <row r="242" spans="1:6">
      <c r="A242" t="s">
        <v>3164</v>
      </c>
      <c r="B242">
        <v>174911</v>
      </c>
      <c r="C242">
        <v>0</v>
      </c>
      <c r="D242" t="s">
        <v>3190</v>
      </c>
      <c r="E242">
        <v>152833</v>
      </c>
      <c r="F242">
        <v>0</v>
      </c>
    </row>
    <row r="243" spans="1:6">
      <c r="A243" t="s">
        <v>3166</v>
      </c>
      <c r="B243">
        <v>174912</v>
      </c>
      <c r="C243">
        <v>0</v>
      </c>
      <c r="D243" t="s">
        <v>3191</v>
      </c>
      <c r="E243">
        <v>152200</v>
      </c>
      <c r="F243">
        <v>32550</v>
      </c>
    </row>
    <row r="244" spans="1:6">
      <c r="A244" t="s">
        <v>3168</v>
      </c>
      <c r="B244">
        <v>174913</v>
      </c>
      <c r="C244">
        <v>0</v>
      </c>
      <c r="D244" t="s">
        <v>3192</v>
      </c>
      <c r="E244">
        <v>152201</v>
      </c>
      <c r="F244">
        <v>17087</v>
      </c>
    </row>
    <row r="245" spans="1:6">
      <c r="A245" t="s">
        <v>3193</v>
      </c>
      <c r="B245">
        <v>174920</v>
      </c>
      <c r="C245">
        <v>0</v>
      </c>
      <c r="D245" t="s">
        <v>3194</v>
      </c>
      <c r="E245">
        <v>152202</v>
      </c>
      <c r="F245">
        <v>4646</v>
      </c>
    </row>
    <row r="246" spans="1:6">
      <c r="A246" t="s">
        <v>3195</v>
      </c>
      <c r="B246">
        <v>175000</v>
      </c>
      <c r="C246">
        <v>711524</v>
      </c>
      <c r="D246" t="s">
        <v>3196</v>
      </c>
      <c r="E246">
        <v>152203</v>
      </c>
      <c r="F246">
        <v>12441</v>
      </c>
    </row>
    <row r="247" spans="1:6">
      <c r="A247" t="s">
        <v>3197</v>
      </c>
      <c r="B247">
        <v>175100</v>
      </c>
      <c r="C247">
        <v>423441</v>
      </c>
      <c r="D247" t="s">
        <v>3198</v>
      </c>
      <c r="E247">
        <v>152211</v>
      </c>
      <c r="F247">
        <v>6720</v>
      </c>
    </row>
    <row r="248" spans="1:6">
      <c r="A248" t="s">
        <v>3199</v>
      </c>
      <c r="B248">
        <v>175101</v>
      </c>
      <c r="C248">
        <v>0</v>
      </c>
      <c r="D248" t="s">
        <v>3200</v>
      </c>
      <c r="E248">
        <v>152212</v>
      </c>
      <c r="F248">
        <v>8</v>
      </c>
    </row>
    <row r="249" spans="1:6">
      <c r="A249" t="s">
        <v>3201</v>
      </c>
      <c r="B249">
        <v>175102</v>
      </c>
      <c r="C249">
        <v>0</v>
      </c>
      <c r="D249" t="s">
        <v>3202</v>
      </c>
      <c r="E249">
        <v>152213</v>
      </c>
      <c r="F249">
        <v>3108</v>
      </c>
    </row>
    <row r="250" spans="1:6">
      <c r="A250" t="s">
        <v>3203</v>
      </c>
      <c r="B250">
        <v>175103</v>
      </c>
      <c r="C250">
        <v>0</v>
      </c>
      <c r="D250" t="s">
        <v>3204</v>
      </c>
      <c r="E250">
        <v>152214</v>
      </c>
      <c r="F250">
        <v>584</v>
      </c>
    </row>
    <row r="251" spans="1:6">
      <c r="A251" t="s">
        <v>3205</v>
      </c>
      <c r="B251">
        <v>175104</v>
      </c>
      <c r="C251">
        <v>0</v>
      </c>
      <c r="D251" t="s">
        <v>3206</v>
      </c>
      <c r="E251">
        <v>152220</v>
      </c>
      <c r="F251">
        <v>3020</v>
      </c>
    </row>
    <row r="252" spans="1:6">
      <c r="A252" t="s">
        <v>3207</v>
      </c>
      <c r="B252">
        <v>175105</v>
      </c>
      <c r="C252">
        <v>0</v>
      </c>
      <c r="D252" t="s">
        <v>3208</v>
      </c>
      <c r="E252">
        <v>152221</v>
      </c>
      <c r="F252">
        <v>135</v>
      </c>
    </row>
    <row r="253" spans="1:6">
      <c r="A253" t="s">
        <v>3209</v>
      </c>
      <c r="B253">
        <v>175106</v>
      </c>
      <c r="C253">
        <v>0</v>
      </c>
      <c r="D253" t="s">
        <v>3210</v>
      </c>
      <c r="E253">
        <v>152222</v>
      </c>
      <c r="F253">
        <v>112</v>
      </c>
    </row>
    <row r="254" spans="1:6">
      <c r="A254" t="s">
        <v>3211</v>
      </c>
      <c r="B254">
        <v>175107</v>
      </c>
      <c r="C254">
        <v>0</v>
      </c>
      <c r="D254" t="s">
        <v>3212</v>
      </c>
      <c r="E254">
        <v>152223</v>
      </c>
      <c r="F254">
        <v>13</v>
      </c>
    </row>
    <row r="255" spans="1:6">
      <c r="A255" t="s">
        <v>3213</v>
      </c>
      <c r="B255">
        <v>175108</v>
      </c>
      <c r="C255">
        <v>0</v>
      </c>
      <c r="D255" t="s">
        <v>3214</v>
      </c>
      <c r="E255">
        <v>152224</v>
      </c>
      <c r="F255">
        <v>10</v>
      </c>
    </row>
    <row r="256" spans="1:6">
      <c r="A256" t="s">
        <v>3215</v>
      </c>
      <c r="B256">
        <v>175109</v>
      </c>
      <c r="C256">
        <v>0</v>
      </c>
      <c r="D256" t="s">
        <v>3216</v>
      </c>
      <c r="E256">
        <v>152231</v>
      </c>
      <c r="F256">
        <v>1618</v>
      </c>
    </row>
    <row r="257" spans="1:6">
      <c r="A257" t="s">
        <v>3217</v>
      </c>
      <c r="B257">
        <v>175110</v>
      </c>
      <c r="C257">
        <v>0</v>
      </c>
      <c r="D257" t="s">
        <v>3218</v>
      </c>
      <c r="E257">
        <v>152232</v>
      </c>
      <c r="F257">
        <v>3</v>
      </c>
    </row>
    <row r="258" spans="1:6">
      <c r="A258" t="s">
        <v>3219</v>
      </c>
      <c r="B258">
        <v>175111</v>
      </c>
      <c r="C258">
        <v>0</v>
      </c>
      <c r="D258" t="s">
        <v>3220</v>
      </c>
      <c r="E258">
        <v>152236</v>
      </c>
      <c r="F258">
        <v>594</v>
      </c>
    </row>
    <row r="259" spans="1:6">
      <c r="A259" t="s">
        <v>3221</v>
      </c>
      <c r="B259">
        <v>175112</v>
      </c>
      <c r="C259">
        <v>0</v>
      </c>
      <c r="D259" t="s">
        <v>3222</v>
      </c>
      <c r="E259">
        <v>152241</v>
      </c>
      <c r="F259">
        <v>15</v>
      </c>
    </row>
    <row r="260" spans="1:6">
      <c r="A260" t="s">
        <v>3223</v>
      </c>
      <c r="B260">
        <v>175113</v>
      </c>
      <c r="C260">
        <v>0</v>
      </c>
      <c r="D260" t="s">
        <v>3224</v>
      </c>
      <c r="E260">
        <v>152242</v>
      </c>
      <c r="F260">
        <v>15</v>
      </c>
    </row>
    <row r="261" spans="1:6">
      <c r="A261" t="s">
        <v>3225</v>
      </c>
      <c r="B261">
        <v>175114</v>
      </c>
      <c r="C261">
        <v>0</v>
      </c>
      <c r="D261" t="s">
        <v>3226</v>
      </c>
      <c r="E261">
        <v>152245</v>
      </c>
      <c r="F261">
        <v>0</v>
      </c>
    </row>
    <row r="262" spans="1:6">
      <c r="A262" t="s">
        <v>3227</v>
      </c>
      <c r="B262">
        <v>175115</v>
      </c>
      <c r="C262">
        <v>0</v>
      </c>
      <c r="D262" t="s">
        <v>3228</v>
      </c>
      <c r="E262">
        <v>152246</v>
      </c>
      <c r="F262">
        <v>0</v>
      </c>
    </row>
    <row r="263" spans="1:6">
      <c r="A263" t="s">
        <v>3229</v>
      </c>
      <c r="B263">
        <v>175116</v>
      </c>
      <c r="C263">
        <v>0</v>
      </c>
      <c r="D263" t="s">
        <v>3230</v>
      </c>
      <c r="E263">
        <v>152247</v>
      </c>
      <c r="F263">
        <v>5</v>
      </c>
    </row>
    <row r="264" spans="1:6">
      <c r="A264" t="s">
        <v>3231</v>
      </c>
      <c r="B264">
        <v>175117</v>
      </c>
      <c r="C264">
        <v>0</v>
      </c>
      <c r="D264" t="s">
        <v>3232</v>
      </c>
      <c r="E264">
        <v>152248</v>
      </c>
      <c r="F264">
        <v>535</v>
      </c>
    </row>
    <row r="265" spans="1:6">
      <c r="A265" t="s">
        <v>3233</v>
      </c>
      <c r="B265">
        <v>175118</v>
      </c>
      <c r="C265">
        <v>0</v>
      </c>
      <c r="D265" t="s">
        <v>3234</v>
      </c>
      <c r="E265">
        <v>152249</v>
      </c>
      <c r="F265">
        <v>82</v>
      </c>
    </row>
    <row r="266" spans="1:6">
      <c r="A266" t="s">
        <v>3235</v>
      </c>
      <c r="B266">
        <v>175119</v>
      </c>
      <c r="C266">
        <v>0</v>
      </c>
      <c r="D266" t="s">
        <v>3236</v>
      </c>
      <c r="E266">
        <v>152250</v>
      </c>
      <c r="F266">
        <v>2537</v>
      </c>
    </row>
    <row r="267" spans="1:6">
      <c r="A267" t="s">
        <v>3237</v>
      </c>
      <c r="B267">
        <v>175120</v>
      </c>
      <c r="C267">
        <v>260161</v>
      </c>
      <c r="D267" t="s">
        <v>3238</v>
      </c>
      <c r="E267">
        <v>152251</v>
      </c>
      <c r="F267">
        <v>3186</v>
      </c>
    </row>
    <row r="268" spans="1:6">
      <c r="A268" t="s">
        <v>3239</v>
      </c>
      <c r="B268">
        <v>175121</v>
      </c>
      <c r="C268">
        <v>0</v>
      </c>
      <c r="D268" t="s">
        <v>3240</v>
      </c>
      <c r="E268">
        <v>152252</v>
      </c>
      <c r="F268">
        <v>32</v>
      </c>
    </row>
    <row r="269" spans="1:6">
      <c r="A269" t="s">
        <v>3241</v>
      </c>
      <c r="B269">
        <v>175122</v>
      </c>
      <c r="C269">
        <v>0</v>
      </c>
      <c r="D269" t="s">
        <v>3242</v>
      </c>
      <c r="E269">
        <v>152260</v>
      </c>
      <c r="F269">
        <v>0</v>
      </c>
    </row>
    <row r="270" spans="1:6">
      <c r="A270" t="s">
        <v>3243</v>
      </c>
      <c r="B270">
        <v>175123</v>
      </c>
      <c r="C270">
        <v>0</v>
      </c>
      <c r="D270" t="s">
        <v>3244</v>
      </c>
      <c r="E270">
        <v>152261</v>
      </c>
      <c r="F270">
        <v>0</v>
      </c>
    </row>
    <row r="271" spans="1:6">
      <c r="A271" t="s">
        <v>3245</v>
      </c>
      <c r="B271">
        <v>175124</v>
      </c>
      <c r="C271">
        <v>149709</v>
      </c>
      <c r="D271" t="s">
        <v>3246</v>
      </c>
      <c r="E271">
        <v>152262</v>
      </c>
      <c r="F271">
        <v>0</v>
      </c>
    </row>
    <row r="272" spans="1:6">
      <c r="A272" t="s">
        <v>3247</v>
      </c>
      <c r="B272">
        <v>175125</v>
      </c>
      <c r="C272">
        <v>43922</v>
      </c>
      <c r="D272" t="s">
        <v>3248</v>
      </c>
      <c r="E272">
        <v>152900</v>
      </c>
      <c r="F272">
        <v>57</v>
      </c>
    </row>
    <row r="273" spans="1:6">
      <c r="A273" t="s">
        <v>3249</v>
      </c>
      <c r="B273">
        <v>175126</v>
      </c>
      <c r="C273">
        <v>66529</v>
      </c>
      <c r="D273" t="s">
        <v>3250</v>
      </c>
      <c r="E273">
        <v>153000</v>
      </c>
      <c r="F273">
        <v>141280</v>
      </c>
    </row>
    <row r="274" spans="1:6">
      <c r="A274" t="s">
        <v>3251</v>
      </c>
      <c r="B274">
        <v>175127</v>
      </c>
      <c r="C274">
        <v>0</v>
      </c>
      <c r="D274" t="s">
        <v>3252</v>
      </c>
      <c r="E274">
        <v>153100</v>
      </c>
      <c r="F274">
        <v>0</v>
      </c>
    </row>
    <row r="275" spans="1:6">
      <c r="A275" t="s">
        <v>3253</v>
      </c>
      <c r="B275">
        <v>175129</v>
      </c>
      <c r="C275">
        <v>0</v>
      </c>
      <c r="D275" t="s">
        <v>3254</v>
      </c>
      <c r="E275">
        <v>153101</v>
      </c>
      <c r="F275">
        <v>0</v>
      </c>
    </row>
    <row r="276" spans="1:6">
      <c r="A276" t="s">
        <v>3255</v>
      </c>
      <c r="B276">
        <v>175130</v>
      </c>
      <c r="C276">
        <v>620</v>
      </c>
      <c r="D276" t="s">
        <v>2804</v>
      </c>
      <c r="E276">
        <v>153102</v>
      </c>
      <c r="F276">
        <v>0</v>
      </c>
    </row>
    <row r="277" spans="1:6">
      <c r="A277" t="s">
        <v>3256</v>
      </c>
      <c r="B277">
        <v>175131</v>
      </c>
      <c r="C277">
        <v>0</v>
      </c>
      <c r="D277" t="s">
        <v>3257</v>
      </c>
      <c r="E277">
        <v>153103</v>
      </c>
      <c r="F277">
        <v>0</v>
      </c>
    </row>
    <row r="278" spans="1:6">
      <c r="A278" t="s">
        <v>3258</v>
      </c>
      <c r="B278">
        <v>175132</v>
      </c>
      <c r="C278">
        <v>0</v>
      </c>
      <c r="D278" t="s">
        <v>3259</v>
      </c>
      <c r="E278">
        <v>153104</v>
      </c>
      <c r="F278">
        <v>0</v>
      </c>
    </row>
    <row r="279" spans="1:6">
      <c r="A279" t="s">
        <v>3260</v>
      </c>
      <c r="B279">
        <v>175133</v>
      </c>
      <c r="C279">
        <v>0</v>
      </c>
      <c r="D279" t="s">
        <v>2810</v>
      </c>
      <c r="E279">
        <v>153105</v>
      </c>
      <c r="F279">
        <v>0</v>
      </c>
    </row>
    <row r="280" spans="1:6">
      <c r="A280" t="s">
        <v>3261</v>
      </c>
      <c r="B280">
        <v>175134</v>
      </c>
      <c r="C280">
        <v>0</v>
      </c>
      <c r="D280" t="s">
        <v>2812</v>
      </c>
      <c r="E280">
        <v>153106</v>
      </c>
      <c r="F280">
        <v>0</v>
      </c>
    </row>
    <row r="281" spans="1:6">
      <c r="A281" t="s">
        <v>3262</v>
      </c>
      <c r="B281">
        <v>175135</v>
      </c>
      <c r="C281">
        <v>0</v>
      </c>
      <c r="D281" t="s">
        <v>3263</v>
      </c>
      <c r="E281">
        <v>153107</v>
      </c>
      <c r="F281">
        <v>0</v>
      </c>
    </row>
    <row r="282" spans="1:6">
      <c r="A282" t="s">
        <v>3264</v>
      </c>
      <c r="B282">
        <v>175136</v>
      </c>
      <c r="C282">
        <v>0</v>
      </c>
      <c r="D282" t="s">
        <v>3265</v>
      </c>
      <c r="E282">
        <v>153110</v>
      </c>
      <c r="F282">
        <v>0</v>
      </c>
    </row>
    <row r="283" spans="1:6">
      <c r="A283" t="s">
        <v>3266</v>
      </c>
      <c r="B283">
        <v>175137</v>
      </c>
      <c r="C283">
        <v>0</v>
      </c>
      <c r="D283" t="s">
        <v>3267</v>
      </c>
      <c r="E283">
        <v>153111</v>
      </c>
      <c r="F283">
        <v>0</v>
      </c>
    </row>
    <row r="284" spans="1:6">
      <c r="A284" t="s">
        <v>3268</v>
      </c>
      <c r="B284">
        <v>175138</v>
      </c>
      <c r="C284">
        <v>0</v>
      </c>
      <c r="D284" t="s">
        <v>3269</v>
      </c>
      <c r="E284">
        <v>153112</v>
      </c>
      <c r="F284">
        <v>0</v>
      </c>
    </row>
    <row r="285" spans="1:6">
      <c r="A285" t="s">
        <v>3270</v>
      </c>
      <c r="B285">
        <v>175139</v>
      </c>
      <c r="C285">
        <v>0</v>
      </c>
      <c r="D285" t="s">
        <v>3271</v>
      </c>
      <c r="E285">
        <v>153113</v>
      </c>
      <c r="F285">
        <v>0</v>
      </c>
    </row>
    <row r="286" spans="1:6">
      <c r="A286" t="s">
        <v>3272</v>
      </c>
      <c r="B286">
        <v>175140</v>
      </c>
      <c r="C286">
        <v>620</v>
      </c>
      <c r="D286" t="s">
        <v>3273</v>
      </c>
      <c r="E286">
        <v>153121</v>
      </c>
      <c r="F286">
        <v>0</v>
      </c>
    </row>
    <row r="287" spans="1:6">
      <c r="A287" t="s">
        <v>3274</v>
      </c>
      <c r="B287">
        <v>175141</v>
      </c>
      <c r="C287">
        <v>0</v>
      </c>
      <c r="D287" t="s">
        <v>3275</v>
      </c>
      <c r="E287">
        <v>153200</v>
      </c>
      <c r="F287">
        <v>0</v>
      </c>
    </row>
    <row r="288" spans="1:6">
      <c r="A288" t="s">
        <v>3276</v>
      </c>
      <c r="B288">
        <v>175142</v>
      </c>
      <c r="C288">
        <v>0</v>
      </c>
      <c r="D288" t="s">
        <v>3277</v>
      </c>
      <c r="E288">
        <v>153201</v>
      </c>
      <c r="F288">
        <v>0</v>
      </c>
    </row>
    <row r="289" spans="1:6">
      <c r="A289" t="s">
        <v>3278</v>
      </c>
      <c r="B289">
        <v>175143</v>
      </c>
      <c r="C289">
        <v>0</v>
      </c>
      <c r="D289" t="s">
        <v>2804</v>
      </c>
      <c r="E289">
        <v>153202</v>
      </c>
      <c r="F289">
        <v>0</v>
      </c>
    </row>
    <row r="290" spans="1:6">
      <c r="A290" t="s">
        <v>3279</v>
      </c>
      <c r="B290">
        <v>175149</v>
      </c>
      <c r="C290">
        <v>0</v>
      </c>
      <c r="D290" t="s">
        <v>3280</v>
      </c>
      <c r="E290">
        <v>153203</v>
      </c>
      <c r="F290">
        <v>0</v>
      </c>
    </row>
    <row r="291" spans="1:6">
      <c r="A291" t="s">
        <v>3281</v>
      </c>
      <c r="B291">
        <v>175150</v>
      </c>
      <c r="C291">
        <v>32346</v>
      </c>
      <c r="D291" t="s">
        <v>3282</v>
      </c>
      <c r="E291">
        <v>153204</v>
      </c>
      <c r="F291">
        <v>0</v>
      </c>
    </row>
    <row r="292" spans="1:6">
      <c r="A292" t="s">
        <v>3283</v>
      </c>
      <c r="B292">
        <v>175151</v>
      </c>
      <c r="C292">
        <v>13687</v>
      </c>
      <c r="D292" t="s">
        <v>2810</v>
      </c>
      <c r="E292">
        <v>153205</v>
      </c>
      <c r="F292">
        <v>0</v>
      </c>
    </row>
    <row r="293" spans="1:6">
      <c r="A293" t="s">
        <v>3284</v>
      </c>
      <c r="B293">
        <v>175152</v>
      </c>
      <c r="C293">
        <v>0</v>
      </c>
      <c r="D293" t="s">
        <v>2812</v>
      </c>
      <c r="E293">
        <v>153206</v>
      </c>
      <c r="F293">
        <v>0</v>
      </c>
    </row>
    <row r="294" spans="1:6">
      <c r="A294" t="s">
        <v>3285</v>
      </c>
      <c r="B294">
        <v>175153</v>
      </c>
      <c r="C294">
        <v>0</v>
      </c>
      <c r="D294" t="s">
        <v>3286</v>
      </c>
      <c r="E294">
        <v>153207</v>
      </c>
      <c r="F294">
        <v>0</v>
      </c>
    </row>
    <row r="295" spans="1:6">
      <c r="A295" t="s">
        <v>3287</v>
      </c>
      <c r="B295">
        <v>175154</v>
      </c>
      <c r="C295">
        <v>0</v>
      </c>
      <c r="D295" t="s">
        <v>3288</v>
      </c>
      <c r="E295">
        <v>153210</v>
      </c>
      <c r="F295">
        <v>0</v>
      </c>
    </row>
    <row r="296" spans="1:6">
      <c r="A296" t="s">
        <v>3289</v>
      </c>
      <c r="B296">
        <v>175155</v>
      </c>
      <c r="C296">
        <v>0</v>
      </c>
      <c r="D296" t="s">
        <v>3290</v>
      </c>
      <c r="E296">
        <v>153211</v>
      </c>
      <c r="F296">
        <v>0</v>
      </c>
    </row>
    <row r="297" spans="1:6">
      <c r="A297" t="s">
        <v>3291</v>
      </c>
      <c r="B297">
        <v>175156</v>
      </c>
      <c r="C297">
        <v>0</v>
      </c>
      <c r="D297" t="s">
        <v>3292</v>
      </c>
      <c r="E297">
        <v>153212</v>
      </c>
      <c r="F297">
        <v>0</v>
      </c>
    </row>
    <row r="298" spans="1:6">
      <c r="A298" t="s">
        <v>3293</v>
      </c>
      <c r="B298">
        <v>175157</v>
      </c>
      <c r="C298">
        <v>6843</v>
      </c>
      <c r="D298" t="s">
        <v>3294</v>
      </c>
      <c r="E298">
        <v>153213</v>
      </c>
      <c r="F298">
        <v>0</v>
      </c>
    </row>
    <row r="299" spans="1:6">
      <c r="A299" t="s">
        <v>3295</v>
      </c>
      <c r="B299">
        <v>175158</v>
      </c>
      <c r="C299">
        <v>0</v>
      </c>
      <c r="D299" t="s">
        <v>3296</v>
      </c>
      <c r="E299">
        <v>153221</v>
      </c>
      <c r="F299">
        <v>0</v>
      </c>
    </row>
    <row r="300" spans="1:6">
      <c r="A300" t="s">
        <v>3297</v>
      </c>
      <c r="B300">
        <v>175159</v>
      </c>
      <c r="C300">
        <v>0</v>
      </c>
      <c r="D300" t="s">
        <v>3298</v>
      </c>
      <c r="E300">
        <v>153300</v>
      </c>
      <c r="F300">
        <v>0</v>
      </c>
    </row>
    <row r="301" spans="1:6">
      <c r="A301" t="s">
        <v>3299</v>
      </c>
      <c r="B301">
        <v>175160</v>
      </c>
      <c r="C301">
        <v>5690</v>
      </c>
      <c r="D301" t="s">
        <v>3300</v>
      </c>
      <c r="E301">
        <v>153400</v>
      </c>
      <c r="F301">
        <v>0</v>
      </c>
    </row>
    <row r="302" spans="1:6">
      <c r="A302" t="s">
        <v>3301</v>
      </c>
      <c r="B302">
        <v>175161</v>
      </c>
      <c r="C302">
        <v>1260</v>
      </c>
      <c r="D302" t="s">
        <v>3302</v>
      </c>
      <c r="E302">
        <v>153500</v>
      </c>
      <c r="F302">
        <v>0</v>
      </c>
    </row>
    <row r="303" spans="1:6">
      <c r="A303" t="s">
        <v>3303</v>
      </c>
      <c r="B303">
        <v>175162</v>
      </c>
      <c r="C303">
        <v>3475</v>
      </c>
      <c r="D303" t="s">
        <v>3304</v>
      </c>
      <c r="E303">
        <v>153600</v>
      </c>
      <c r="F303">
        <v>139805</v>
      </c>
    </row>
    <row r="304" spans="1:6">
      <c r="A304" t="s">
        <v>3305</v>
      </c>
      <c r="B304">
        <v>175163</v>
      </c>
      <c r="C304">
        <v>0</v>
      </c>
      <c r="D304" t="s">
        <v>3306</v>
      </c>
      <c r="E304">
        <v>153601</v>
      </c>
      <c r="F304">
        <v>16817</v>
      </c>
    </row>
    <row r="305" spans="1:6">
      <c r="A305" t="s">
        <v>3307</v>
      </c>
      <c r="B305">
        <v>175164</v>
      </c>
      <c r="C305">
        <v>0</v>
      </c>
      <c r="D305" t="s">
        <v>3308</v>
      </c>
      <c r="E305">
        <v>153602</v>
      </c>
      <c r="F305">
        <v>10487</v>
      </c>
    </row>
    <row r="306" spans="1:6">
      <c r="A306" t="s">
        <v>3309</v>
      </c>
      <c r="B306">
        <v>175165</v>
      </c>
      <c r="C306">
        <v>1390</v>
      </c>
      <c r="D306" t="s">
        <v>3310</v>
      </c>
      <c r="E306">
        <v>153603</v>
      </c>
      <c r="F306">
        <v>288</v>
      </c>
    </row>
    <row r="307" spans="1:6">
      <c r="A307" t="s">
        <v>3311</v>
      </c>
      <c r="B307">
        <v>175166</v>
      </c>
      <c r="C307">
        <v>0</v>
      </c>
      <c r="D307" t="s">
        <v>3312</v>
      </c>
      <c r="E307">
        <v>153604</v>
      </c>
      <c r="F307">
        <v>6041</v>
      </c>
    </row>
    <row r="308" spans="1:6">
      <c r="A308" t="s">
        <v>3313</v>
      </c>
      <c r="B308">
        <v>175170</v>
      </c>
      <c r="C308">
        <v>130314</v>
      </c>
      <c r="D308" t="s">
        <v>3314</v>
      </c>
      <c r="E308">
        <v>153605</v>
      </c>
      <c r="F308">
        <v>0</v>
      </c>
    </row>
    <row r="309" spans="1:6">
      <c r="A309" t="s">
        <v>3315</v>
      </c>
      <c r="B309">
        <v>175171</v>
      </c>
      <c r="C309">
        <v>130314</v>
      </c>
      <c r="D309" t="s">
        <v>3316</v>
      </c>
      <c r="E309">
        <v>153611</v>
      </c>
      <c r="F309">
        <v>118525</v>
      </c>
    </row>
    <row r="310" spans="1:6">
      <c r="A310" t="s">
        <v>3317</v>
      </c>
      <c r="B310">
        <v>175172</v>
      </c>
      <c r="C310">
        <v>0</v>
      </c>
      <c r="D310" t="s">
        <v>3318</v>
      </c>
      <c r="E310">
        <v>153612</v>
      </c>
      <c r="F310">
        <v>28569</v>
      </c>
    </row>
    <row r="311" spans="1:6">
      <c r="A311" t="s">
        <v>3319</v>
      </c>
      <c r="B311">
        <v>175173</v>
      </c>
      <c r="C311">
        <v>0</v>
      </c>
      <c r="D311" t="s">
        <v>3320</v>
      </c>
      <c r="E311">
        <v>153613</v>
      </c>
      <c r="F311">
        <v>6121</v>
      </c>
    </row>
    <row r="312" spans="1:6">
      <c r="A312" t="s">
        <v>3321</v>
      </c>
      <c r="B312">
        <v>175174</v>
      </c>
      <c r="C312">
        <v>0</v>
      </c>
      <c r="D312" t="s">
        <v>3322</v>
      </c>
      <c r="E312">
        <v>153614</v>
      </c>
      <c r="F312">
        <v>346</v>
      </c>
    </row>
    <row r="313" spans="1:6">
      <c r="A313" t="s">
        <v>3323</v>
      </c>
      <c r="B313">
        <v>175300</v>
      </c>
      <c r="C313">
        <v>49917</v>
      </c>
      <c r="D313" t="s">
        <v>3324</v>
      </c>
      <c r="E313">
        <v>153615</v>
      </c>
      <c r="F313">
        <v>341</v>
      </c>
    </row>
    <row r="314" spans="1:6">
      <c r="A314" t="s">
        <v>3325</v>
      </c>
      <c r="B314">
        <v>175400</v>
      </c>
      <c r="C314">
        <v>2729</v>
      </c>
      <c r="D314" t="s">
        <v>3326</v>
      </c>
      <c r="E314">
        <v>153616</v>
      </c>
      <c r="F314">
        <v>62946</v>
      </c>
    </row>
    <row r="315" spans="1:6">
      <c r="A315" t="s">
        <v>3327</v>
      </c>
      <c r="B315">
        <v>175401</v>
      </c>
      <c r="C315">
        <v>0</v>
      </c>
      <c r="D315" t="s">
        <v>3328</v>
      </c>
      <c r="E315">
        <v>153617</v>
      </c>
      <c r="F315">
        <v>18597</v>
      </c>
    </row>
    <row r="316" spans="1:6">
      <c r="A316" t="s">
        <v>3329</v>
      </c>
      <c r="B316">
        <v>175402</v>
      </c>
      <c r="C316">
        <v>0</v>
      </c>
      <c r="D316" t="s">
        <v>3330</v>
      </c>
      <c r="E316">
        <v>153618</v>
      </c>
      <c r="F316">
        <v>966</v>
      </c>
    </row>
    <row r="317" spans="1:6">
      <c r="A317" t="s">
        <v>3331</v>
      </c>
      <c r="B317">
        <v>175403</v>
      </c>
      <c r="C317">
        <v>2289</v>
      </c>
      <c r="D317" t="s">
        <v>3332</v>
      </c>
      <c r="E317">
        <v>153619</v>
      </c>
      <c r="F317">
        <v>638</v>
      </c>
    </row>
    <row r="318" spans="1:6">
      <c r="A318" t="s">
        <v>3333</v>
      </c>
      <c r="B318">
        <v>175405</v>
      </c>
      <c r="C318">
        <v>646</v>
      </c>
      <c r="D318" t="s">
        <v>3334</v>
      </c>
      <c r="E318">
        <v>153621</v>
      </c>
      <c r="F318">
        <v>1998</v>
      </c>
    </row>
    <row r="319" spans="1:6">
      <c r="A319" t="s">
        <v>3335</v>
      </c>
      <c r="B319">
        <v>175406</v>
      </c>
      <c r="C319">
        <v>1643</v>
      </c>
      <c r="D319" t="s">
        <v>3336</v>
      </c>
      <c r="E319">
        <v>153622</v>
      </c>
      <c r="F319">
        <v>25</v>
      </c>
    </row>
    <row r="320" spans="1:6">
      <c r="A320" t="s">
        <v>3337</v>
      </c>
      <c r="B320">
        <v>175404</v>
      </c>
      <c r="C320">
        <v>440</v>
      </c>
      <c r="D320" t="s">
        <v>3338</v>
      </c>
      <c r="E320">
        <v>153623</v>
      </c>
      <c r="F320">
        <v>0</v>
      </c>
    </row>
    <row r="321" spans="1:6">
      <c r="A321" t="s">
        <v>3339</v>
      </c>
      <c r="B321">
        <v>175411</v>
      </c>
      <c r="C321">
        <v>0</v>
      </c>
      <c r="D321" t="s">
        <v>3340</v>
      </c>
      <c r="E321">
        <v>153624</v>
      </c>
      <c r="F321">
        <v>105</v>
      </c>
    </row>
    <row r="322" spans="1:6">
      <c r="A322" t="s">
        <v>3341</v>
      </c>
      <c r="B322">
        <v>175412</v>
      </c>
      <c r="C322">
        <v>0</v>
      </c>
      <c r="D322" t="s">
        <v>3342</v>
      </c>
      <c r="E322">
        <v>153625</v>
      </c>
      <c r="F322">
        <v>0</v>
      </c>
    </row>
    <row r="323" spans="1:6">
      <c r="A323" t="s">
        <v>3343</v>
      </c>
      <c r="B323">
        <v>175413</v>
      </c>
      <c r="C323">
        <v>0</v>
      </c>
      <c r="D323" t="s">
        <v>3344</v>
      </c>
      <c r="E323">
        <v>153626</v>
      </c>
      <c r="F323">
        <v>337</v>
      </c>
    </row>
    <row r="324" spans="1:6">
      <c r="A324" t="s">
        <v>3345</v>
      </c>
      <c r="B324">
        <v>175414</v>
      </c>
      <c r="C324">
        <v>0</v>
      </c>
      <c r="D324" t="s">
        <v>3346</v>
      </c>
      <c r="E324">
        <v>153627</v>
      </c>
      <c r="F324">
        <v>0</v>
      </c>
    </row>
    <row r="325" spans="1:6">
      <c r="A325" t="s">
        <v>3347</v>
      </c>
      <c r="B325">
        <v>175415</v>
      </c>
      <c r="C325">
        <v>0</v>
      </c>
      <c r="D325" t="s">
        <v>3348</v>
      </c>
      <c r="E325">
        <v>153628</v>
      </c>
      <c r="F325">
        <v>1530</v>
      </c>
    </row>
    <row r="326" spans="1:6">
      <c r="A326" t="s">
        <v>3349</v>
      </c>
      <c r="B326">
        <v>175416</v>
      </c>
      <c r="C326">
        <v>0</v>
      </c>
      <c r="D326" t="s">
        <v>3350</v>
      </c>
      <c r="E326">
        <v>153629</v>
      </c>
      <c r="F326">
        <v>0</v>
      </c>
    </row>
    <row r="327" spans="1:6">
      <c r="A327" t="s">
        <v>3351</v>
      </c>
      <c r="B327">
        <v>175417</v>
      </c>
      <c r="C327">
        <v>0</v>
      </c>
      <c r="D327" t="s">
        <v>3352</v>
      </c>
      <c r="E327">
        <v>153631</v>
      </c>
      <c r="F327">
        <v>1877</v>
      </c>
    </row>
    <row r="328" spans="1:6">
      <c r="A328" t="s">
        <v>3353</v>
      </c>
      <c r="B328">
        <v>175418</v>
      </c>
      <c r="C328">
        <v>0</v>
      </c>
      <c r="D328" t="s">
        <v>3354</v>
      </c>
      <c r="E328">
        <v>153632</v>
      </c>
      <c r="F328">
        <v>456</v>
      </c>
    </row>
    <row r="329" spans="1:6">
      <c r="A329" t="s">
        <v>3355</v>
      </c>
      <c r="B329">
        <v>175419</v>
      </c>
      <c r="C329">
        <v>0</v>
      </c>
      <c r="D329" t="s">
        <v>3356</v>
      </c>
      <c r="E329">
        <v>153633</v>
      </c>
      <c r="F329">
        <v>1420</v>
      </c>
    </row>
    <row r="330" spans="1:6">
      <c r="A330" t="s">
        <v>3357</v>
      </c>
      <c r="B330">
        <v>175420</v>
      </c>
      <c r="C330">
        <v>0</v>
      </c>
      <c r="D330" t="s">
        <v>3358</v>
      </c>
      <c r="E330">
        <v>153641</v>
      </c>
      <c r="F330">
        <v>0</v>
      </c>
    </row>
    <row r="331" spans="1:6">
      <c r="A331" t="s">
        <v>3359</v>
      </c>
      <c r="B331">
        <v>175500</v>
      </c>
      <c r="C331">
        <v>30632</v>
      </c>
      <c r="D331" t="s">
        <v>3360</v>
      </c>
      <c r="E331">
        <v>153642</v>
      </c>
      <c r="F331">
        <v>0</v>
      </c>
    </row>
    <row r="332" spans="1:6">
      <c r="A332" t="s">
        <v>3361</v>
      </c>
      <c r="B332">
        <v>175501</v>
      </c>
      <c r="C332">
        <v>30632</v>
      </c>
      <c r="D332" t="s">
        <v>3362</v>
      </c>
      <c r="E332">
        <v>153643</v>
      </c>
      <c r="F332">
        <v>0</v>
      </c>
    </row>
    <row r="333" spans="1:6">
      <c r="A333" t="s">
        <v>3363</v>
      </c>
      <c r="B333">
        <v>175502</v>
      </c>
      <c r="C333">
        <v>0</v>
      </c>
      <c r="D333" t="s">
        <v>3364</v>
      </c>
      <c r="E333">
        <v>153681</v>
      </c>
      <c r="F333">
        <v>589</v>
      </c>
    </row>
    <row r="334" spans="1:6">
      <c r="A334" t="s">
        <v>3365</v>
      </c>
      <c r="B334">
        <v>175600</v>
      </c>
      <c r="C334">
        <v>34331</v>
      </c>
      <c r="D334" t="s">
        <v>3366</v>
      </c>
      <c r="E334">
        <v>153682</v>
      </c>
      <c r="F334">
        <v>0</v>
      </c>
    </row>
    <row r="335" spans="1:6">
      <c r="A335" t="s">
        <v>3367</v>
      </c>
      <c r="B335">
        <v>175700</v>
      </c>
      <c r="C335">
        <v>3</v>
      </c>
      <c r="D335" t="s">
        <v>3368</v>
      </c>
      <c r="E335">
        <v>153683</v>
      </c>
      <c r="F335">
        <v>589</v>
      </c>
    </row>
    <row r="336" spans="1:6">
      <c r="A336" t="s">
        <v>3369</v>
      </c>
      <c r="B336">
        <v>175800</v>
      </c>
      <c r="C336">
        <v>170471</v>
      </c>
      <c r="D336" t="s">
        <v>3370</v>
      </c>
      <c r="E336">
        <v>153700</v>
      </c>
      <c r="F336">
        <v>0</v>
      </c>
    </row>
    <row r="337" spans="1:6">
      <c r="A337" t="s">
        <v>2513</v>
      </c>
      <c r="B337">
        <v>175801</v>
      </c>
      <c r="C337">
        <v>3752</v>
      </c>
      <c r="D337" t="s">
        <v>3371</v>
      </c>
      <c r="E337">
        <v>153701</v>
      </c>
      <c r="F337">
        <v>0</v>
      </c>
    </row>
    <row r="338" spans="1:6">
      <c r="A338" t="s">
        <v>2511</v>
      </c>
      <c r="B338">
        <v>175802</v>
      </c>
      <c r="C338">
        <v>22440</v>
      </c>
      <c r="D338" t="s">
        <v>3372</v>
      </c>
      <c r="E338">
        <v>153702</v>
      </c>
      <c r="F338">
        <v>0</v>
      </c>
    </row>
    <row r="339" spans="1:6">
      <c r="A339" t="s">
        <v>3373</v>
      </c>
      <c r="B339">
        <v>175803</v>
      </c>
      <c r="C339">
        <v>22440</v>
      </c>
      <c r="D339" t="s">
        <v>3374</v>
      </c>
      <c r="E339">
        <v>153703</v>
      </c>
      <c r="F339">
        <v>0</v>
      </c>
    </row>
    <row r="340" spans="1:6">
      <c r="A340" t="s">
        <v>3375</v>
      </c>
      <c r="B340">
        <v>175804</v>
      </c>
      <c r="C340">
        <v>0</v>
      </c>
      <c r="D340" t="s">
        <v>3376</v>
      </c>
      <c r="E340">
        <v>153704</v>
      </c>
      <c r="F340">
        <v>0</v>
      </c>
    </row>
    <row r="341" spans="1:6">
      <c r="A341" t="s">
        <v>3377</v>
      </c>
      <c r="B341">
        <v>175805</v>
      </c>
      <c r="C341">
        <v>0</v>
      </c>
      <c r="D341" t="s">
        <v>3378</v>
      </c>
      <c r="E341">
        <v>153705</v>
      </c>
      <c r="F341">
        <v>0</v>
      </c>
    </row>
    <row r="342" spans="1:6">
      <c r="A342" t="s">
        <v>3379</v>
      </c>
      <c r="B342">
        <v>175806</v>
      </c>
      <c r="C342">
        <v>0</v>
      </c>
      <c r="D342" t="s">
        <v>3380</v>
      </c>
      <c r="E342">
        <v>153706</v>
      </c>
      <c r="F342">
        <v>0</v>
      </c>
    </row>
    <row r="343" spans="1:6">
      <c r="A343" t="s">
        <v>3381</v>
      </c>
      <c r="B343">
        <v>175807</v>
      </c>
      <c r="C343">
        <v>0</v>
      </c>
      <c r="D343" t="s">
        <v>3382</v>
      </c>
      <c r="E343">
        <v>153707</v>
      </c>
      <c r="F343">
        <v>0</v>
      </c>
    </row>
    <row r="344" spans="1:6">
      <c r="A344" t="s">
        <v>3383</v>
      </c>
      <c r="B344">
        <v>175809</v>
      </c>
      <c r="C344">
        <v>0</v>
      </c>
      <c r="D344" t="s">
        <v>3384</v>
      </c>
      <c r="E344">
        <v>153708</v>
      </c>
      <c r="F344">
        <v>0</v>
      </c>
    </row>
    <row r="345" spans="1:6">
      <c r="A345" t="s">
        <v>2509</v>
      </c>
      <c r="B345">
        <v>175810</v>
      </c>
      <c r="C345">
        <v>103403</v>
      </c>
      <c r="D345" t="s">
        <v>3385</v>
      </c>
      <c r="E345">
        <v>153709</v>
      </c>
      <c r="F345">
        <v>0</v>
      </c>
    </row>
    <row r="346" spans="1:6">
      <c r="A346" t="s">
        <v>3386</v>
      </c>
      <c r="B346">
        <v>175811</v>
      </c>
      <c r="C346">
        <v>0</v>
      </c>
      <c r="D346" t="s">
        <v>3387</v>
      </c>
      <c r="E346">
        <v>153711</v>
      </c>
      <c r="F346">
        <v>0</v>
      </c>
    </row>
    <row r="347" spans="1:6">
      <c r="A347" t="s">
        <v>3388</v>
      </c>
      <c r="B347">
        <v>175812</v>
      </c>
      <c r="C347">
        <v>0</v>
      </c>
      <c r="D347" t="s">
        <v>3389</v>
      </c>
      <c r="E347">
        <v>153800</v>
      </c>
      <c r="F347">
        <v>0</v>
      </c>
    </row>
    <row r="348" spans="1:6">
      <c r="A348" t="s">
        <v>3390</v>
      </c>
      <c r="B348">
        <v>175813</v>
      </c>
      <c r="C348">
        <v>18360</v>
      </c>
      <c r="D348" t="s">
        <v>3391</v>
      </c>
      <c r="E348">
        <v>153900</v>
      </c>
      <c r="F348">
        <v>1322</v>
      </c>
    </row>
    <row r="349" spans="1:6">
      <c r="A349" t="s">
        <v>3392</v>
      </c>
      <c r="B349">
        <v>175814</v>
      </c>
      <c r="C349">
        <v>1000</v>
      </c>
      <c r="D349" t="s">
        <v>3393</v>
      </c>
      <c r="E349">
        <v>153901</v>
      </c>
      <c r="F349">
        <v>0</v>
      </c>
    </row>
    <row r="350" spans="1:6">
      <c r="A350" t="s">
        <v>3394</v>
      </c>
      <c r="B350">
        <v>175815</v>
      </c>
      <c r="C350">
        <v>0</v>
      </c>
      <c r="D350" t="s">
        <v>3395</v>
      </c>
      <c r="E350">
        <v>153902</v>
      </c>
      <c r="F350">
        <v>0</v>
      </c>
    </row>
    <row r="351" spans="1:6">
      <c r="A351" t="s">
        <v>3396</v>
      </c>
      <c r="B351">
        <v>175816</v>
      </c>
      <c r="C351">
        <v>0</v>
      </c>
      <c r="D351" t="s">
        <v>3397</v>
      </c>
      <c r="E351">
        <v>153903</v>
      </c>
      <c r="F351">
        <v>0</v>
      </c>
    </row>
    <row r="352" spans="1:6">
      <c r="A352" t="s">
        <v>3398</v>
      </c>
      <c r="B352">
        <v>175817</v>
      </c>
      <c r="C352">
        <v>0</v>
      </c>
      <c r="D352" t="s">
        <v>3399</v>
      </c>
      <c r="E352">
        <v>153904</v>
      </c>
      <c r="F352">
        <v>0</v>
      </c>
    </row>
    <row r="353" spans="1:6">
      <c r="A353" t="s">
        <v>3400</v>
      </c>
      <c r="B353">
        <v>175818</v>
      </c>
      <c r="C353">
        <v>18771</v>
      </c>
      <c r="D353" t="s">
        <v>3401</v>
      </c>
      <c r="E353">
        <v>153905</v>
      </c>
      <c r="F353">
        <v>0</v>
      </c>
    </row>
    <row r="354" spans="1:6">
      <c r="A354" t="s">
        <v>3402</v>
      </c>
      <c r="B354">
        <v>175819</v>
      </c>
      <c r="C354">
        <v>17924</v>
      </c>
      <c r="D354" t="s">
        <v>3403</v>
      </c>
      <c r="E354">
        <v>153906</v>
      </c>
      <c r="F354">
        <v>0</v>
      </c>
    </row>
    <row r="355" spans="1:6">
      <c r="A355" t="s">
        <v>3404</v>
      </c>
      <c r="B355">
        <v>175820</v>
      </c>
      <c r="C355">
        <v>0</v>
      </c>
      <c r="D355" t="s">
        <v>3405</v>
      </c>
      <c r="E355">
        <v>153911</v>
      </c>
      <c r="F355">
        <v>1322</v>
      </c>
    </row>
    <row r="356" spans="1:6">
      <c r="A356" t="s">
        <v>3406</v>
      </c>
      <c r="B356">
        <v>175821</v>
      </c>
      <c r="C356">
        <v>1229</v>
      </c>
      <c r="D356" t="s">
        <v>3407</v>
      </c>
      <c r="E356">
        <v>154000</v>
      </c>
      <c r="F356">
        <v>0</v>
      </c>
    </row>
    <row r="357" spans="1:6">
      <c r="A357" t="s">
        <v>3408</v>
      </c>
      <c r="B357">
        <v>175824</v>
      </c>
      <c r="C357">
        <v>46119</v>
      </c>
      <c r="D357" t="s">
        <v>3409</v>
      </c>
      <c r="E357">
        <v>154100</v>
      </c>
      <c r="F357">
        <v>0</v>
      </c>
    </row>
    <row r="358" spans="1:6">
      <c r="A358" t="s">
        <v>2515</v>
      </c>
      <c r="B358">
        <v>175825</v>
      </c>
      <c r="C358">
        <v>4670</v>
      </c>
      <c r="D358" t="s">
        <v>3410</v>
      </c>
      <c r="E358">
        <v>154101</v>
      </c>
      <c r="F358">
        <v>0</v>
      </c>
    </row>
    <row r="359" spans="1:6">
      <c r="A359" t="s">
        <v>2523</v>
      </c>
      <c r="B359">
        <v>175826</v>
      </c>
      <c r="C359">
        <v>4234</v>
      </c>
      <c r="D359" t="s">
        <v>3411</v>
      </c>
      <c r="E359">
        <v>154102</v>
      </c>
      <c r="F359">
        <v>0</v>
      </c>
    </row>
    <row r="360" spans="1:6">
      <c r="A360" t="s">
        <v>3412</v>
      </c>
      <c r="B360">
        <v>175827</v>
      </c>
      <c r="C360">
        <v>0</v>
      </c>
      <c r="D360" t="s">
        <v>3413</v>
      </c>
      <c r="E360">
        <v>154103</v>
      </c>
      <c r="F360">
        <v>0</v>
      </c>
    </row>
    <row r="361" spans="1:6">
      <c r="A361" t="s">
        <v>2517</v>
      </c>
      <c r="B361">
        <v>175830</v>
      </c>
      <c r="C361">
        <v>4264</v>
      </c>
      <c r="D361" t="s">
        <v>3414</v>
      </c>
      <c r="E361">
        <v>154104</v>
      </c>
      <c r="F361">
        <v>0</v>
      </c>
    </row>
    <row r="362" spans="1:6">
      <c r="A362" t="s">
        <v>3415</v>
      </c>
      <c r="B362">
        <v>175831</v>
      </c>
      <c r="C362">
        <v>0</v>
      </c>
      <c r="D362" t="s">
        <v>3416</v>
      </c>
      <c r="E362">
        <v>154105</v>
      </c>
      <c r="F362">
        <v>0</v>
      </c>
    </row>
    <row r="363" spans="1:6">
      <c r="A363" t="s">
        <v>3417</v>
      </c>
      <c r="B363">
        <v>175832</v>
      </c>
      <c r="C363">
        <v>0</v>
      </c>
      <c r="D363" t="s">
        <v>3418</v>
      </c>
      <c r="E363">
        <v>154111</v>
      </c>
      <c r="F363">
        <v>0</v>
      </c>
    </row>
    <row r="364" spans="1:6">
      <c r="A364" t="s">
        <v>3419</v>
      </c>
      <c r="B364">
        <v>175833</v>
      </c>
      <c r="C364">
        <v>1027</v>
      </c>
      <c r="D364" t="s">
        <v>3420</v>
      </c>
      <c r="E364">
        <v>154112</v>
      </c>
      <c r="F364">
        <v>0</v>
      </c>
    </row>
    <row r="365" spans="1:6">
      <c r="A365" t="s">
        <v>3421</v>
      </c>
      <c r="B365">
        <v>175834</v>
      </c>
      <c r="C365">
        <v>0</v>
      </c>
      <c r="D365" t="s">
        <v>3422</v>
      </c>
      <c r="E365">
        <v>154113</v>
      </c>
      <c r="F365">
        <v>0</v>
      </c>
    </row>
    <row r="366" spans="1:6">
      <c r="A366" t="s">
        <v>3423</v>
      </c>
      <c r="B366">
        <v>175839</v>
      </c>
      <c r="C366">
        <v>3237</v>
      </c>
      <c r="D366" t="s">
        <v>3424</v>
      </c>
      <c r="E366">
        <v>154189</v>
      </c>
      <c r="F366">
        <v>0</v>
      </c>
    </row>
    <row r="367" spans="1:6">
      <c r="A367" t="s">
        <v>2521</v>
      </c>
      <c r="B367">
        <v>175840</v>
      </c>
      <c r="C367">
        <v>8679</v>
      </c>
      <c r="D367" t="s">
        <v>3425</v>
      </c>
      <c r="E367">
        <v>154200</v>
      </c>
      <c r="F367">
        <v>153</v>
      </c>
    </row>
    <row r="368" spans="1:6">
      <c r="A368" t="s">
        <v>3426</v>
      </c>
      <c r="B368">
        <v>175841</v>
      </c>
      <c r="C368">
        <v>5451</v>
      </c>
      <c r="D368" t="s">
        <v>3427</v>
      </c>
      <c r="E368">
        <v>154201</v>
      </c>
      <c r="F368">
        <v>0</v>
      </c>
    </row>
    <row r="369" spans="1:6">
      <c r="A369" t="s">
        <v>3428</v>
      </c>
      <c r="B369">
        <v>175842</v>
      </c>
      <c r="C369">
        <v>450</v>
      </c>
      <c r="D369" t="s">
        <v>3429</v>
      </c>
      <c r="E369">
        <v>154202</v>
      </c>
      <c r="F369">
        <v>0</v>
      </c>
    </row>
    <row r="370" spans="1:6">
      <c r="A370" t="s">
        <v>3430</v>
      </c>
      <c r="B370">
        <v>175849</v>
      </c>
      <c r="C370">
        <v>2778</v>
      </c>
      <c r="D370" t="s">
        <v>3431</v>
      </c>
      <c r="E370">
        <v>154203</v>
      </c>
      <c r="F370">
        <v>0</v>
      </c>
    </row>
    <row r="371" spans="1:6">
      <c r="A371" t="s">
        <v>3432</v>
      </c>
      <c r="B371">
        <v>175851</v>
      </c>
      <c r="C371">
        <v>484</v>
      </c>
      <c r="D371" t="s">
        <v>3433</v>
      </c>
      <c r="E371">
        <v>154204</v>
      </c>
      <c r="F371">
        <v>0</v>
      </c>
    </row>
    <row r="372" spans="1:6">
      <c r="A372" t="s">
        <v>3434</v>
      </c>
      <c r="B372">
        <v>175852</v>
      </c>
      <c r="C372">
        <v>433</v>
      </c>
      <c r="D372" t="s">
        <v>3435</v>
      </c>
      <c r="E372">
        <v>154205</v>
      </c>
      <c r="F372">
        <v>0</v>
      </c>
    </row>
    <row r="373" spans="1:6">
      <c r="A373" t="s">
        <v>3170</v>
      </c>
      <c r="B373">
        <v>175853</v>
      </c>
      <c r="C373">
        <v>0</v>
      </c>
      <c r="D373" t="s">
        <v>3436</v>
      </c>
      <c r="E373">
        <v>154206</v>
      </c>
      <c r="F373">
        <v>0</v>
      </c>
    </row>
    <row r="374" spans="1:6">
      <c r="A374" t="s">
        <v>3437</v>
      </c>
      <c r="B374">
        <v>175854</v>
      </c>
      <c r="C374">
        <v>0</v>
      </c>
      <c r="D374" t="s">
        <v>3438</v>
      </c>
      <c r="E374">
        <v>154207</v>
      </c>
      <c r="F374">
        <v>0</v>
      </c>
    </row>
    <row r="375" spans="1:6">
      <c r="A375" t="s">
        <v>3439</v>
      </c>
      <c r="B375">
        <v>175855</v>
      </c>
      <c r="C375">
        <v>0</v>
      </c>
      <c r="D375" t="s">
        <v>3440</v>
      </c>
      <c r="E375">
        <v>154208</v>
      </c>
      <c r="F375">
        <v>0</v>
      </c>
    </row>
    <row r="376" spans="1:6">
      <c r="A376" t="s">
        <v>3441</v>
      </c>
      <c r="B376">
        <v>175856</v>
      </c>
      <c r="C376">
        <v>0</v>
      </c>
      <c r="D376" t="s">
        <v>3442</v>
      </c>
      <c r="E376">
        <v>154209</v>
      </c>
      <c r="F376">
        <v>0</v>
      </c>
    </row>
    <row r="377" spans="1:6">
      <c r="A377" t="s">
        <v>3443</v>
      </c>
      <c r="B377">
        <v>175857</v>
      </c>
      <c r="C377">
        <v>3018</v>
      </c>
      <c r="D377" t="s">
        <v>3444</v>
      </c>
      <c r="E377">
        <v>154210</v>
      </c>
      <c r="F377">
        <v>153</v>
      </c>
    </row>
    <row r="378" spans="1:6">
      <c r="A378" t="s">
        <v>2525</v>
      </c>
      <c r="B378">
        <v>175858</v>
      </c>
      <c r="C378">
        <v>8394</v>
      </c>
      <c r="D378" t="s">
        <v>3445</v>
      </c>
      <c r="E378">
        <v>154211</v>
      </c>
      <c r="F378">
        <v>0</v>
      </c>
    </row>
    <row r="379" spans="1:6">
      <c r="A379" t="s">
        <v>3446</v>
      </c>
      <c r="B379">
        <v>175859</v>
      </c>
      <c r="C379">
        <v>1568</v>
      </c>
      <c r="D379" t="s">
        <v>3447</v>
      </c>
      <c r="E379">
        <v>154221</v>
      </c>
      <c r="F379">
        <v>0</v>
      </c>
    </row>
    <row r="380" spans="1:6">
      <c r="A380" t="s">
        <v>2529</v>
      </c>
      <c r="B380">
        <v>175860</v>
      </c>
      <c r="C380">
        <v>0</v>
      </c>
      <c r="D380" t="s">
        <v>3448</v>
      </c>
      <c r="E380">
        <v>154300</v>
      </c>
      <c r="F380">
        <v>0</v>
      </c>
    </row>
    <row r="381" spans="1:6">
      <c r="A381" t="s">
        <v>2527</v>
      </c>
      <c r="B381">
        <v>175861</v>
      </c>
      <c r="C381">
        <v>51</v>
      </c>
      <c r="D381" t="s">
        <v>3449</v>
      </c>
      <c r="E381">
        <v>154400</v>
      </c>
      <c r="F381">
        <v>0</v>
      </c>
    </row>
    <row r="382" spans="1:6">
      <c r="A382" t="s">
        <v>2533</v>
      </c>
      <c r="B382">
        <v>175862</v>
      </c>
      <c r="C382">
        <v>0</v>
      </c>
      <c r="D382" t="s">
        <v>3450</v>
      </c>
      <c r="E382">
        <v>154500</v>
      </c>
      <c r="F382">
        <v>0</v>
      </c>
    </row>
    <row r="383" spans="1:6">
      <c r="A383" t="s">
        <v>2534</v>
      </c>
      <c r="B383">
        <v>175863</v>
      </c>
      <c r="C383">
        <v>4181</v>
      </c>
      <c r="D383" t="s">
        <v>3451</v>
      </c>
      <c r="E383">
        <v>154600</v>
      </c>
      <c r="F383">
        <v>0</v>
      </c>
    </row>
    <row r="384" spans="1:6">
      <c r="A384" t="s">
        <v>3452</v>
      </c>
      <c r="B384">
        <v>175864</v>
      </c>
      <c r="C384">
        <v>0</v>
      </c>
      <c r="D384" t="s">
        <v>3148</v>
      </c>
      <c r="E384">
        <v>154601</v>
      </c>
      <c r="F384">
        <v>0</v>
      </c>
    </row>
    <row r="385" spans="1:6">
      <c r="A385" t="s">
        <v>3453</v>
      </c>
      <c r="B385">
        <v>175865</v>
      </c>
      <c r="C385">
        <v>0</v>
      </c>
      <c r="D385" t="s">
        <v>3150</v>
      </c>
      <c r="E385">
        <v>154602</v>
      </c>
      <c r="F385">
        <v>0</v>
      </c>
    </row>
    <row r="386" spans="1:6">
      <c r="A386" t="s">
        <v>2550</v>
      </c>
      <c r="B386">
        <v>175871</v>
      </c>
      <c r="C386">
        <v>902</v>
      </c>
      <c r="D386" t="s">
        <v>3152</v>
      </c>
      <c r="E386">
        <v>154603</v>
      </c>
      <c r="F386">
        <v>0</v>
      </c>
    </row>
    <row r="387" spans="1:6">
      <c r="A387" t="s">
        <v>3454</v>
      </c>
      <c r="B387">
        <v>175900</v>
      </c>
      <c r="C387">
        <v>0</v>
      </c>
      <c r="D387" t="s">
        <v>3156</v>
      </c>
      <c r="E387">
        <v>154611</v>
      </c>
      <c r="F387">
        <v>0</v>
      </c>
    </row>
    <row r="388" spans="1:6">
      <c r="A388" t="s">
        <v>3455</v>
      </c>
      <c r="B388">
        <v>177000</v>
      </c>
      <c r="C388">
        <v>6633</v>
      </c>
      <c r="D388" t="s">
        <v>3456</v>
      </c>
      <c r="E388">
        <v>154612</v>
      </c>
      <c r="F388">
        <v>0</v>
      </c>
    </row>
    <row r="389" spans="1:6">
      <c r="A389" t="s">
        <v>3457</v>
      </c>
      <c r="B389">
        <v>177100</v>
      </c>
      <c r="C389">
        <v>6633</v>
      </c>
      <c r="D389" t="s">
        <v>3458</v>
      </c>
      <c r="E389">
        <v>154613</v>
      </c>
      <c r="F389">
        <v>0</v>
      </c>
    </row>
    <row r="390" spans="1:6">
      <c r="A390" t="s">
        <v>3459</v>
      </c>
      <c r="B390">
        <v>178000</v>
      </c>
      <c r="C390">
        <v>633309</v>
      </c>
      <c r="D390" t="s">
        <v>3460</v>
      </c>
      <c r="E390">
        <v>154651</v>
      </c>
      <c r="F390">
        <v>0</v>
      </c>
    </row>
    <row r="391" spans="1:6">
      <c r="A391" t="s">
        <v>3461</v>
      </c>
      <c r="B391">
        <v>178100</v>
      </c>
      <c r="C391">
        <v>412298</v>
      </c>
      <c r="D391" t="s">
        <v>3462</v>
      </c>
      <c r="E391">
        <v>154652</v>
      </c>
      <c r="F391">
        <v>0</v>
      </c>
    </row>
    <row r="392" spans="1:6">
      <c r="A392" t="s">
        <v>3463</v>
      </c>
      <c r="B392">
        <v>178200</v>
      </c>
      <c r="C392">
        <v>221000</v>
      </c>
      <c r="D392" t="s">
        <v>3464</v>
      </c>
      <c r="E392">
        <v>154653</v>
      </c>
      <c r="F392">
        <v>0</v>
      </c>
    </row>
    <row r="393" spans="1:6">
      <c r="A393" t="s">
        <v>3465</v>
      </c>
      <c r="B393">
        <v>178300</v>
      </c>
      <c r="C393">
        <v>11</v>
      </c>
      <c r="D393" t="s">
        <v>3466</v>
      </c>
      <c r="E393">
        <v>157000</v>
      </c>
      <c r="F393">
        <v>177213</v>
      </c>
    </row>
    <row r="394" spans="1:6">
      <c r="A394" t="s">
        <v>3467</v>
      </c>
      <c r="B394">
        <v>179000</v>
      </c>
      <c r="C394">
        <v>0</v>
      </c>
      <c r="D394" t="s">
        <v>3468</v>
      </c>
      <c r="E394">
        <v>157100</v>
      </c>
      <c r="F394">
        <v>177213</v>
      </c>
    </row>
    <row r="395" spans="1:6">
      <c r="A395" t="s">
        <v>3469</v>
      </c>
      <c r="B395">
        <v>179100</v>
      </c>
      <c r="C395">
        <v>0</v>
      </c>
      <c r="D395" t="s">
        <v>3470</v>
      </c>
      <c r="E395">
        <v>158000</v>
      </c>
      <c r="F395">
        <v>633309</v>
      </c>
    </row>
    <row r="396" spans="1:6">
      <c r="A396" t="s">
        <v>3471</v>
      </c>
      <c r="B396">
        <v>179101</v>
      </c>
      <c r="C396">
        <v>0</v>
      </c>
      <c r="D396" t="s">
        <v>3472</v>
      </c>
      <c r="E396">
        <v>158100</v>
      </c>
      <c r="F396">
        <v>412298</v>
      </c>
    </row>
    <row r="397" spans="1:6">
      <c r="A397" t="s">
        <v>3473</v>
      </c>
      <c r="B397">
        <v>179102</v>
      </c>
      <c r="C397">
        <v>0</v>
      </c>
      <c r="D397" t="s">
        <v>3474</v>
      </c>
      <c r="E397">
        <v>158200</v>
      </c>
      <c r="F397">
        <v>221000</v>
      </c>
    </row>
    <row r="398" spans="1:6">
      <c r="A398" t="s">
        <v>3475</v>
      </c>
      <c r="B398">
        <v>179103</v>
      </c>
      <c r="C398">
        <v>0</v>
      </c>
      <c r="D398" t="s">
        <v>3476</v>
      </c>
      <c r="E398">
        <v>158300</v>
      </c>
      <c r="F398">
        <v>11</v>
      </c>
    </row>
    <row r="399" spans="1:6">
      <c r="A399" t="s">
        <v>3477</v>
      </c>
      <c r="B399">
        <v>179104</v>
      </c>
      <c r="C399">
        <v>0</v>
      </c>
      <c r="D399" t="s">
        <v>3478</v>
      </c>
      <c r="E399">
        <v>159000</v>
      </c>
      <c r="F399">
        <v>0</v>
      </c>
    </row>
    <row r="400" spans="1:6">
      <c r="A400" t="s">
        <v>3479</v>
      </c>
      <c r="B400">
        <v>179105</v>
      </c>
      <c r="C400">
        <v>0</v>
      </c>
      <c r="D400" t="s">
        <v>3480</v>
      </c>
      <c r="E400">
        <v>159100</v>
      </c>
      <c r="F400">
        <v>0</v>
      </c>
    </row>
    <row r="401" spans="1:6">
      <c r="A401" t="s">
        <v>3481</v>
      </c>
      <c r="B401">
        <v>179106</v>
      </c>
      <c r="C401">
        <v>0</v>
      </c>
      <c r="D401" t="s">
        <v>3482</v>
      </c>
      <c r="E401">
        <v>159101</v>
      </c>
      <c r="F401">
        <v>0</v>
      </c>
    </row>
    <row r="402" spans="1:6">
      <c r="A402" t="s">
        <v>3483</v>
      </c>
      <c r="B402">
        <v>179111</v>
      </c>
      <c r="C402">
        <v>0</v>
      </c>
      <c r="D402" t="s">
        <v>3484</v>
      </c>
      <c r="E402">
        <v>159102</v>
      </c>
      <c r="F402">
        <v>0</v>
      </c>
    </row>
    <row r="403" spans="1:6">
      <c r="A403" t="s">
        <v>3485</v>
      </c>
      <c r="B403">
        <v>179161</v>
      </c>
      <c r="C403">
        <v>0</v>
      </c>
      <c r="D403" t="s">
        <v>3486</v>
      </c>
      <c r="E403">
        <v>159103</v>
      </c>
      <c r="F403">
        <v>0</v>
      </c>
    </row>
    <row r="404" spans="1:6">
      <c r="A404" t="s">
        <v>3487</v>
      </c>
      <c r="B404">
        <v>179200</v>
      </c>
      <c r="C404">
        <v>0</v>
      </c>
      <c r="D404" t="s">
        <v>3488</v>
      </c>
      <c r="E404">
        <v>159104</v>
      </c>
      <c r="F404">
        <v>0</v>
      </c>
    </row>
    <row r="405" spans="1:6">
      <c r="A405" t="s">
        <v>3489</v>
      </c>
      <c r="B405">
        <v>179201</v>
      </c>
      <c r="C405">
        <v>0</v>
      </c>
      <c r="D405" t="s">
        <v>3490</v>
      </c>
      <c r="E405">
        <v>159105</v>
      </c>
      <c r="F405">
        <v>0</v>
      </c>
    </row>
    <row r="406" spans="1:6">
      <c r="A406" t="s">
        <v>3491</v>
      </c>
      <c r="B406">
        <v>179202</v>
      </c>
      <c r="C406">
        <v>0</v>
      </c>
      <c r="D406" t="s">
        <v>3492</v>
      </c>
      <c r="E406">
        <v>159106</v>
      </c>
      <c r="F406">
        <v>0</v>
      </c>
    </row>
    <row r="407" spans="1:6">
      <c r="A407" t="s">
        <v>3493</v>
      </c>
      <c r="B407">
        <v>179203</v>
      </c>
      <c r="C407">
        <v>0</v>
      </c>
      <c r="D407" t="s">
        <v>3494</v>
      </c>
      <c r="E407">
        <v>159111</v>
      </c>
      <c r="F407">
        <v>0</v>
      </c>
    </row>
    <row r="408" spans="1:6">
      <c r="A408" t="s">
        <v>3495</v>
      </c>
      <c r="B408">
        <v>179204</v>
      </c>
      <c r="C408">
        <v>0</v>
      </c>
      <c r="D408" t="s">
        <v>3496</v>
      </c>
      <c r="E408">
        <v>159112</v>
      </c>
      <c r="F408">
        <v>0</v>
      </c>
    </row>
    <row r="409" spans="1:6">
      <c r="A409" t="s">
        <v>3497</v>
      </c>
      <c r="B409">
        <v>179205</v>
      </c>
      <c r="C409">
        <v>0</v>
      </c>
      <c r="D409" t="s">
        <v>3498</v>
      </c>
      <c r="E409">
        <v>159113</v>
      </c>
      <c r="F409">
        <v>0</v>
      </c>
    </row>
    <row r="410" spans="1:6">
      <c r="A410" t="s">
        <v>3499</v>
      </c>
      <c r="B410">
        <v>179206</v>
      </c>
      <c r="C410">
        <v>0</v>
      </c>
      <c r="D410" t="s">
        <v>3500</v>
      </c>
      <c r="E410">
        <v>159116</v>
      </c>
      <c r="F410">
        <v>0</v>
      </c>
    </row>
    <row r="411" spans="1:6">
      <c r="A411" t="s">
        <v>3501</v>
      </c>
      <c r="B411">
        <v>179207</v>
      </c>
      <c r="C411">
        <v>0</v>
      </c>
      <c r="D411" t="s">
        <v>3502</v>
      </c>
      <c r="E411">
        <v>159117</v>
      </c>
      <c r="F411">
        <v>0</v>
      </c>
    </row>
    <row r="412" spans="1:6">
      <c r="A412" t="s">
        <v>3503</v>
      </c>
      <c r="B412">
        <v>179208</v>
      </c>
      <c r="C412">
        <v>0</v>
      </c>
      <c r="D412" t="s">
        <v>3504</v>
      </c>
      <c r="E412">
        <v>159118</v>
      </c>
      <c r="F412">
        <v>0</v>
      </c>
    </row>
    <row r="413" spans="1:6">
      <c r="A413" t="s">
        <v>3505</v>
      </c>
      <c r="B413">
        <v>179209</v>
      </c>
      <c r="C413">
        <v>0</v>
      </c>
      <c r="D413" t="s">
        <v>3506</v>
      </c>
      <c r="E413">
        <v>159119</v>
      </c>
      <c r="F413">
        <v>0</v>
      </c>
    </row>
    <row r="414" spans="1:6">
      <c r="A414" t="s">
        <v>3507</v>
      </c>
      <c r="B414">
        <v>179210</v>
      </c>
      <c r="C414">
        <v>0</v>
      </c>
      <c r="D414" t="s">
        <v>3508</v>
      </c>
      <c r="E414">
        <v>159120</v>
      </c>
      <c r="F414">
        <v>0</v>
      </c>
    </row>
    <row r="415" spans="1:6">
      <c r="A415" t="s">
        <v>3509</v>
      </c>
      <c r="B415">
        <v>179211</v>
      </c>
      <c r="C415">
        <v>0</v>
      </c>
      <c r="D415" t="s">
        <v>3510</v>
      </c>
      <c r="E415">
        <v>159121</v>
      </c>
      <c r="F415">
        <v>0</v>
      </c>
    </row>
    <row r="416" spans="1:6">
      <c r="A416" t="s">
        <v>3511</v>
      </c>
      <c r="B416">
        <v>179212</v>
      </c>
      <c r="C416">
        <v>0</v>
      </c>
      <c r="D416" t="s">
        <v>3512</v>
      </c>
      <c r="E416">
        <v>159122</v>
      </c>
      <c r="F416">
        <v>0</v>
      </c>
    </row>
    <row r="417" spans="1:6">
      <c r="A417" t="s">
        <v>3513</v>
      </c>
      <c r="B417">
        <v>179213</v>
      </c>
      <c r="C417">
        <v>0</v>
      </c>
      <c r="D417" t="s">
        <v>3514</v>
      </c>
      <c r="E417">
        <v>159151</v>
      </c>
      <c r="F417">
        <v>0</v>
      </c>
    </row>
    <row r="418" spans="1:6">
      <c r="A418" t="s">
        <v>3515</v>
      </c>
      <c r="B418">
        <v>179214</v>
      </c>
      <c r="C418">
        <v>0</v>
      </c>
      <c r="D418" t="s">
        <v>3516</v>
      </c>
      <c r="E418">
        <v>159200</v>
      </c>
      <c r="F418">
        <v>0</v>
      </c>
    </row>
    <row r="419" spans="1:6">
      <c r="A419" t="s">
        <v>3517</v>
      </c>
      <c r="B419">
        <v>179215</v>
      </c>
      <c r="C419">
        <v>0</v>
      </c>
      <c r="D419" t="s">
        <v>3518</v>
      </c>
      <c r="E419">
        <v>159201</v>
      </c>
      <c r="F419">
        <v>0</v>
      </c>
    </row>
    <row r="420" spans="1:6">
      <c r="A420" t="s">
        <v>3519</v>
      </c>
      <c r="B420">
        <v>179216</v>
      </c>
      <c r="C420">
        <v>0</v>
      </c>
      <c r="D420" t="s">
        <v>3520</v>
      </c>
      <c r="E420">
        <v>159202</v>
      </c>
      <c r="F420">
        <v>0</v>
      </c>
    </row>
    <row r="421" spans="1:6">
      <c r="A421" t="s">
        <v>3521</v>
      </c>
      <c r="B421">
        <v>179220</v>
      </c>
      <c r="C421">
        <v>0</v>
      </c>
      <c r="D421" t="s">
        <v>3522</v>
      </c>
      <c r="E421">
        <v>159211</v>
      </c>
      <c r="F421">
        <v>0</v>
      </c>
    </row>
    <row r="422" spans="1:6">
      <c r="A422" t="s">
        <v>3523</v>
      </c>
      <c r="B422">
        <v>179221</v>
      </c>
      <c r="C422">
        <v>0</v>
      </c>
      <c r="D422" t="s">
        <v>3524</v>
      </c>
      <c r="E422">
        <v>159300</v>
      </c>
      <c r="F422">
        <v>0</v>
      </c>
    </row>
    <row r="423" spans="1:6">
      <c r="A423" t="s">
        <v>3525</v>
      </c>
      <c r="B423">
        <v>179222</v>
      </c>
      <c r="C423">
        <v>0</v>
      </c>
      <c r="D423" t="s">
        <v>3526</v>
      </c>
      <c r="E423">
        <v>159301</v>
      </c>
      <c r="F423">
        <v>0</v>
      </c>
    </row>
    <row r="424" spans="1:6">
      <c r="A424" t="s">
        <v>3527</v>
      </c>
      <c r="B424">
        <v>179223</v>
      </c>
      <c r="C424">
        <v>0</v>
      </c>
      <c r="D424" t="s">
        <v>3528</v>
      </c>
      <c r="E424">
        <v>159302</v>
      </c>
      <c r="F424">
        <v>0</v>
      </c>
    </row>
    <row r="425" spans="1:6">
      <c r="A425" t="s">
        <v>3529</v>
      </c>
      <c r="B425">
        <v>179224</v>
      </c>
      <c r="C425">
        <v>0</v>
      </c>
      <c r="D425" t="s">
        <v>3530</v>
      </c>
      <c r="E425">
        <v>159303</v>
      </c>
      <c r="F425">
        <v>0</v>
      </c>
    </row>
    <row r="426" spans="1:6">
      <c r="A426" t="s">
        <v>3531</v>
      </c>
      <c r="B426">
        <v>179225</v>
      </c>
      <c r="C426">
        <v>0</v>
      </c>
      <c r="D426" t="s">
        <v>3532</v>
      </c>
      <c r="E426">
        <v>159304</v>
      </c>
      <c r="F426">
        <v>0</v>
      </c>
    </row>
    <row r="427" spans="1:6">
      <c r="A427" t="s">
        <v>3533</v>
      </c>
      <c r="B427">
        <v>179226</v>
      </c>
      <c r="C427">
        <v>0</v>
      </c>
      <c r="D427" t="s">
        <v>3534</v>
      </c>
      <c r="E427">
        <v>159309</v>
      </c>
      <c r="F427">
        <v>0</v>
      </c>
    </row>
    <row r="428" spans="1:6">
      <c r="A428" t="s">
        <v>3535</v>
      </c>
      <c r="B428">
        <v>179227</v>
      </c>
      <c r="C428">
        <v>0</v>
      </c>
      <c r="D428" t="s">
        <v>3536</v>
      </c>
      <c r="E428">
        <v>159307</v>
      </c>
      <c r="F428">
        <v>0</v>
      </c>
    </row>
    <row r="429" spans="1:6">
      <c r="A429" t="s">
        <v>3537</v>
      </c>
      <c r="B429">
        <v>179228</v>
      </c>
      <c r="C429">
        <v>0</v>
      </c>
      <c r="D429" t="s">
        <v>3538</v>
      </c>
      <c r="E429">
        <v>159308</v>
      </c>
      <c r="F429">
        <v>0</v>
      </c>
    </row>
    <row r="430" spans="1:6">
      <c r="A430" t="s">
        <v>3539</v>
      </c>
      <c r="B430">
        <v>179229</v>
      </c>
      <c r="C430">
        <v>0</v>
      </c>
      <c r="D430" t="s">
        <v>3540</v>
      </c>
      <c r="E430">
        <v>159311</v>
      </c>
      <c r="F430">
        <v>0</v>
      </c>
    </row>
    <row r="431" spans="1:6">
      <c r="A431" t="s">
        <v>3541</v>
      </c>
      <c r="B431">
        <v>179230</v>
      </c>
      <c r="C431">
        <v>0</v>
      </c>
      <c r="D431" t="s">
        <v>3542</v>
      </c>
      <c r="E431">
        <v>159312</v>
      </c>
      <c r="F431">
        <v>0</v>
      </c>
    </row>
    <row r="432" spans="1:6">
      <c r="A432" t="s">
        <v>3543</v>
      </c>
      <c r="B432">
        <v>179231</v>
      </c>
      <c r="C432">
        <v>0</v>
      </c>
      <c r="D432" t="s">
        <v>3544</v>
      </c>
      <c r="E432">
        <v>159313</v>
      </c>
      <c r="F432">
        <v>0</v>
      </c>
    </row>
    <row r="433" spans="1:6">
      <c r="A433" t="s">
        <v>3545</v>
      </c>
      <c r="B433">
        <v>179232</v>
      </c>
      <c r="C433">
        <v>0</v>
      </c>
      <c r="D433" t="s">
        <v>3546</v>
      </c>
      <c r="E433">
        <v>159331</v>
      </c>
      <c r="F433">
        <v>0</v>
      </c>
    </row>
    <row r="434" spans="1:6">
      <c r="A434" t="s">
        <v>3547</v>
      </c>
      <c r="B434">
        <v>179233</v>
      </c>
      <c r="C434">
        <v>0</v>
      </c>
      <c r="D434" t="s">
        <v>3548</v>
      </c>
      <c r="E434">
        <v>159332</v>
      </c>
      <c r="F434">
        <v>0</v>
      </c>
    </row>
    <row r="435" spans="1:6">
      <c r="A435" t="s">
        <v>3549</v>
      </c>
      <c r="B435">
        <v>179234</v>
      </c>
      <c r="C435">
        <v>0</v>
      </c>
      <c r="D435" t="s">
        <v>3550</v>
      </c>
      <c r="E435">
        <v>159333</v>
      </c>
      <c r="F435">
        <v>0</v>
      </c>
    </row>
    <row r="436" spans="1:6">
      <c r="A436" t="s">
        <v>3551</v>
      </c>
      <c r="B436">
        <v>179235</v>
      </c>
      <c r="C436">
        <v>0</v>
      </c>
      <c r="D436" t="s">
        <v>3552</v>
      </c>
      <c r="E436">
        <v>159341</v>
      </c>
      <c r="F436">
        <v>0</v>
      </c>
    </row>
    <row r="437" spans="1:6">
      <c r="A437" t="s">
        <v>3553</v>
      </c>
      <c r="B437">
        <v>179236</v>
      </c>
      <c r="C437">
        <v>0</v>
      </c>
      <c r="D437" t="s">
        <v>3554</v>
      </c>
      <c r="E437">
        <v>159342</v>
      </c>
      <c r="F437">
        <v>0</v>
      </c>
    </row>
    <row r="438" spans="1:6">
      <c r="A438" t="s">
        <v>3555</v>
      </c>
      <c r="B438">
        <v>179237</v>
      </c>
      <c r="C438">
        <v>0</v>
      </c>
      <c r="D438" t="s">
        <v>3556</v>
      </c>
      <c r="E438">
        <v>159343</v>
      </c>
      <c r="F438">
        <v>0</v>
      </c>
    </row>
    <row r="439" spans="1:6">
      <c r="A439" t="s">
        <v>3557</v>
      </c>
      <c r="B439">
        <v>179238</v>
      </c>
      <c r="C439">
        <v>0</v>
      </c>
      <c r="D439" t="s">
        <v>3558</v>
      </c>
      <c r="E439">
        <v>159351</v>
      </c>
      <c r="F439">
        <v>0</v>
      </c>
    </row>
    <row r="440" spans="1:6">
      <c r="A440" t="s">
        <v>3559</v>
      </c>
      <c r="B440">
        <v>179251</v>
      </c>
      <c r="C440">
        <v>0</v>
      </c>
      <c r="D440" t="s">
        <v>3560</v>
      </c>
      <c r="E440">
        <v>159361</v>
      </c>
      <c r="F440">
        <v>0</v>
      </c>
    </row>
    <row r="441" spans="1:6">
      <c r="A441" t="s">
        <v>3561</v>
      </c>
      <c r="B441">
        <v>179252</v>
      </c>
      <c r="C441">
        <v>0</v>
      </c>
      <c r="D441" t="s">
        <v>3562</v>
      </c>
      <c r="E441">
        <v>159362</v>
      </c>
      <c r="F441">
        <v>0</v>
      </c>
    </row>
    <row r="442" spans="1:6">
      <c r="A442" t="s">
        <v>3563</v>
      </c>
      <c r="B442">
        <v>179253</v>
      </c>
      <c r="C442">
        <v>0</v>
      </c>
      <c r="D442" t="s">
        <v>3564</v>
      </c>
      <c r="E442">
        <v>159363</v>
      </c>
      <c r="F442">
        <v>0</v>
      </c>
    </row>
    <row r="443" spans="1:6">
      <c r="A443" t="s">
        <v>3565</v>
      </c>
      <c r="B443">
        <v>179254</v>
      </c>
      <c r="C443">
        <v>0</v>
      </c>
      <c r="D443" t="s">
        <v>3566</v>
      </c>
      <c r="E443">
        <v>159500</v>
      </c>
      <c r="F443">
        <v>0</v>
      </c>
    </row>
    <row r="444" spans="1:6">
      <c r="A444" t="s">
        <v>3567</v>
      </c>
      <c r="B444">
        <v>179255</v>
      </c>
      <c r="C444">
        <v>0</v>
      </c>
      <c r="D444" t="s">
        <v>3568</v>
      </c>
      <c r="E444">
        <v>159510</v>
      </c>
      <c r="F444">
        <v>0</v>
      </c>
    </row>
    <row r="445" spans="1:6">
      <c r="A445" t="s">
        <v>3569</v>
      </c>
      <c r="B445">
        <v>179300</v>
      </c>
      <c r="C445">
        <v>0</v>
      </c>
      <c r="D445" t="s">
        <v>3570</v>
      </c>
      <c r="E445">
        <v>159511</v>
      </c>
      <c r="F445">
        <v>0</v>
      </c>
    </row>
    <row r="446" spans="1:6">
      <c r="A446" t="s">
        <v>3571</v>
      </c>
      <c r="B446">
        <v>179301</v>
      </c>
      <c r="C446">
        <v>0</v>
      </c>
      <c r="D446" t="s">
        <v>3572</v>
      </c>
      <c r="E446">
        <v>159512</v>
      </c>
      <c r="F446">
        <v>0</v>
      </c>
    </row>
    <row r="447" spans="1:6">
      <c r="A447" t="s">
        <v>3573</v>
      </c>
      <c r="B447">
        <v>179302</v>
      </c>
      <c r="C447">
        <v>0</v>
      </c>
      <c r="D447" t="s">
        <v>3574</v>
      </c>
      <c r="E447">
        <v>159530</v>
      </c>
      <c r="F447">
        <v>0</v>
      </c>
    </row>
    <row r="448" spans="1:6">
      <c r="A448" t="s">
        <v>3575</v>
      </c>
      <c r="B448">
        <v>179303</v>
      </c>
      <c r="C448">
        <v>0</v>
      </c>
      <c r="D448" t="s">
        <v>3576</v>
      </c>
      <c r="E448">
        <v>159531</v>
      </c>
      <c r="F448">
        <v>0</v>
      </c>
    </row>
    <row r="449" spans="1:6">
      <c r="A449" t="s">
        <v>3577</v>
      </c>
      <c r="B449">
        <v>179304</v>
      </c>
      <c r="C449">
        <v>0</v>
      </c>
      <c r="D449" t="s">
        <v>3578</v>
      </c>
      <c r="E449">
        <v>159532</v>
      </c>
      <c r="F449">
        <v>0</v>
      </c>
    </row>
    <row r="450" spans="1:6">
      <c r="A450" t="s">
        <v>3579</v>
      </c>
      <c r="B450">
        <v>179305</v>
      </c>
      <c r="C450">
        <v>0</v>
      </c>
      <c r="D450" t="s">
        <v>3580</v>
      </c>
      <c r="E450">
        <v>159540</v>
      </c>
      <c r="F450">
        <v>0</v>
      </c>
    </row>
    <row r="451" spans="1:6">
      <c r="A451" t="s">
        <v>3581</v>
      </c>
      <c r="B451">
        <v>179306</v>
      </c>
      <c r="C451">
        <v>0</v>
      </c>
      <c r="D451" t="s">
        <v>3582</v>
      </c>
      <c r="E451">
        <v>159541</v>
      </c>
      <c r="F451">
        <v>0</v>
      </c>
    </row>
    <row r="452" spans="1:6">
      <c r="A452" t="s">
        <v>3583</v>
      </c>
      <c r="B452">
        <v>179316</v>
      </c>
      <c r="C452">
        <v>0</v>
      </c>
      <c r="D452" t="s">
        <v>3584</v>
      </c>
      <c r="E452">
        <v>159542</v>
      </c>
      <c r="F452">
        <v>0</v>
      </c>
    </row>
    <row r="453" spans="1:6">
      <c r="A453" t="s">
        <v>3585</v>
      </c>
      <c r="B453">
        <v>179317</v>
      </c>
      <c r="C453">
        <v>0</v>
      </c>
      <c r="D453" t="s">
        <v>3586</v>
      </c>
      <c r="E453">
        <v>159900</v>
      </c>
      <c r="F453">
        <v>0</v>
      </c>
    </row>
    <row r="454" spans="1:6">
      <c r="A454" t="s">
        <v>3587</v>
      </c>
      <c r="B454">
        <v>179318</v>
      </c>
      <c r="C454">
        <v>0</v>
      </c>
      <c r="D454" t="s">
        <v>3588</v>
      </c>
      <c r="E454">
        <v>159901</v>
      </c>
      <c r="F454">
        <v>0</v>
      </c>
    </row>
    <row r="455" spans="1:6">
      <c r="A455" t="s">
        <v>3589</v>
      </c>
      <c r="B455">
        <v>179319</v>
      </c>
      <c r="C455">
        <v>0</v>
      </c>
      <c r="D455" t="s">
        <v>3590</v>
      </c>
      <c r="E455">
        <v>159902</v>
      </c>
      <c r="F455">
        <v>0</v>
      </c>
    </row>
    <row r="456" spans="1:6">
      <c r="A456" t="s">
        <v>3591</v>
      </c>
      <c r="B456">
        <v>179307</v>
      </c>
      <c r="C456">
        <v>0</v>
      </c>
      <c r="D456" t="s">
        <v>3592</v>
      </c>
      <c r="E456">
        <v>159903</v>
      </c>
      <c r="F456">
        <v>0</v>
      </c>
    </row>
    <row r="457" spans="1:6">
      <c r="A457" t="s">
        <v>3593</v>
      </c>
      <c r="B457">
        <v>179308</v>
      </c>
      <c r="C457">
        <v>0</v>
      </c>
      <c r="D457" t="s">
        <v>3594</v>
      </c>
      <c r="E457">
        <v>159904</v>
      </c>
      <c r="F457">
        <v>0</v>
      </c>
    </row>
    <row r="458" spans="1:6">
      <c r="A458" t="s">
        <v>3595</v>
      </c>
      <c r="B458">
        <v>179309</v>
      </c>
      <c r="C458">
        <v>0</v>
      </c>
      <c r="D458" t="s">
        <v>3596</v>
      </c>
      <c r="E458">
        <v>159905</v>
      </c>
      <c r="F458">
        <v>0</v>
      </c>
    </row>
    <row r="459" spans="1:6">
      <c r="A459" t="s">
        <v>3597</v>
      </c>
      <c r="B459">
        <v>179311</v>
      </c>
      <c r="C459">
        <v>0</v>
      </c>
      <c r="D459" t="s">
        <v>3598</v>
      </c>
      <c r="E459">
        <v>159906</v>
      </c>
      <c r="F459">
        <v>0</v>
      </c>
    </row>
    <row r="460" spans="1:6">
      <c r="A460" t="s">
        <v>3599</v>
      </c>
      <c r="B460">
        <v>179315</v>
      </c>
      <c r="C460">
        <v>0</v>
      </c>
      <c r="D460" t="s">
        <v>3600</v>
      </c>
      <c r="E460">
        <v>159907</v>
      </c>
      <c r="F460">
        <v>0</v>
      </c>
    </row>
    <row r="461" spans="1:6">
      <c r="A461" t="s">
        <v>3601</v>
      </c>
      <c r="B461">
        <v>179630</v>
      </c>
      <c r="C461">
        <v>0</v>
      </c>
      <c r="D461" t="s">
        <v>3602</v>
      </c>
      <c r="E461">
        <v>159908</v>
      </c>
      <c r="F461">
        <v>0</v>
      </c>
    </row>
    <row r="462" spans="1:6">
      <c r="A462" t="s">
        <v>3603</v>
      </c>
      <c r="B462">
        <v>179631</v>
      </c>
      <c r="C462">
        <v>0</v>
      </c>
      <c r="D462" t="s">
        <v>3604</v>
      </c>
      <c r="E462">
        <v>159909</v>
      </c>
      <c r="F462">
        <v>0</v>
      </c>
    </row>
    <row r="463" spans="1:6">
      <c r="A463" t="s">
        <v>3605</v>
      </c>
      <c r="B463">
        <v>179632</v>
      </c>
      <c r="C463">
        <v>0</v>
      </c>
      <c r="D463" t="s">
        <v>3606</v>
      </c>
      <c r="E463">
        <v>159910</v>
      </c>
      <c r="F463">
        <v>0</v>
      </c>
    </row>
    <row r="464" spans="1:6">
      <c r="A464" t="s">
        <v>3607</v>
      </c>
      <c r="B464">
        <v>179400</v>
      </c>
      <c r="C464">
        <v>0</v>
      </c>
      <c r="D464" t="s">
        <v>3608</v>
      </c>
      <c r="E464">
        <v>159912</v>
      </c>
      <c r="F464">
        <v>0</v>
      </c>
    </row>
    <row r="465" spans="1:6">
      <c r="A465" t="s">
        <v>3609</v>
      </c>
      <c r="B465">
        <v>179401</v>
      </c>
      <c r="C465">
        <v>0</v>
      </c>
      <c r="D465" t="s">
        <v>3610</v>
      </c>
      <c r="E465">
        <v>159913</v>
      </c>
      <c r="F465">
        <v>0</v>
      </c>
    </row>
    <row r="466" spans="1:6">
      <c r="A466" t="s">
        <v>3611</v>
      </c>
      <c r="B466">
        <v>179402</v>
      </c>
      <c r="C466">
        <v>0</v>
      </c>
      <c r="D466" t="s">
        <v>3612</v>
      </c>
      <c r="E466">
        <v>159914</v>
      </c>
      <c r="F466">
        <v>0</v>
      </c>
    </row>
    <row r="467" spans="1:6">
      <c r="A467" t="s">
        <v>3613</v>
      </c>
      <c r="B467">
        <v>179403</v>
      </c>
      <c r="C467">
        <v>0</v>
      </c>
      <c r="D467" t="s">
        <v>3614</v>
      </c>
      <c r="E467">
        <v>159915</v>
      </c>
      <c r="F467">
        <v>0</v>
      </c>
    </row>
    <row r="468" spans="1:6">
      <c r="A468" t="s">
        <v>3615</v>
      </c>
      <c r="B468">
        <v>179411</v>
      </c>
      <c r="C468">
        <v>0</v>
      </c>
      <c r="D468" t="s">
        <v>2935</v>
      </c>
      <c r="E468">
        <v>159916</v>
      </c>
      <c r="F468">
        <v>0</v>
      </c>
    </row>
    <row r="469" spans="1:6">
      <c r="A469" t="s">
        <v>3616</v>
      </c>
      <c r="B469">
        <v>179412</v>
      </c>
      <c r="C469">
        <v>0</v>
      </c>
      <c r="D469" t="s">
        <v>2937</v>
      </c>
      <c r="E469">
        <v>159917</v>
      </c>
      <c r="F469">
        <v>0</v>
      </c>
    </row>
    <row r="470" spans="1:6">
      <c r="A470" t="s">
        <v>3617</v>
      </c>
      <c r="B470">
        <v>179413</v>
      </c>
      <c r="C470">
        <v>0</v>
      </c>
      <c r="D470" t="s">
        <v>3618</v>
      </c>
      <c r="E470">
        <v>159918</v>
      </c>
      <c r="F470">
        <v>0</v>
      </c>
    </row>
    <row r="471" spans="1:6">
      <c r="A471" t="s">
        <v>3619</v>
      </c>
      <c r="B471">
        <v>179421</v>
      </c>
      <c r="C471">
        <v>0</v>
      </c>
      <c r="D471" t="s">
        <v>3620</v>
      </c>
      <c r="E471">
        <v>159911</v>
      </c>
      <c r="F471">
        <v>0</v>
      </c>
    </row>
    <row r="472" spans="1:6">
      <c r="A472" t="s">
        <v>3621</v>
      </c>
      <c r="B472">
        <v>179422</v>
      </c>
      <c r="C472">
        <v>0</v>
      </c>
      <c r="D472" t="s">
        <v>3622</v>
      </c>
      <c r="E472">
        <v>160000</v>
      </c>
      <c r="F472">
        <v>76463</v>
      </c>
    </row>
    <row r="473" spans="1:6">
      <c r="A473" t="s">
        <v>3623</v>
      </c>
      <c r="B473">
        <v>179423</v>
      </c>
      <c r="C473">
        <v>0</v>
      </c>
      <c r="D473" t="s">
        <v>3624</v>
      </c>
      <c r="E473">
        <v>160100</v>
      </c>
      <c r="F473">
        <v>0</v>
      </c>
    </row>
    <row r="474" spans="1:6">
      <c r="A474" t="s">
        <v>3625</v>
      </c>
      <c r="B474">
        <v>179431</v>
      </c>
      <c r="C474">
        <v>0</v>
      </c>
      <c r="D474" t="s">
        <v>3626</v>
      </c>
      <c r="E474">
        <v>160200</v>
      </c>
      <c r="F474">
        <v>0</v>
      </c>
    </row>
    <row r="475" spans="1:6">
      <c r="A475" t="s">
        <v>3627</v>
      </c>
      <c r="B475">
        <v>179432</v>
      </c>
      <c r="C475">
        <v>0</v>
      </c>
      <c r="D475" t="s">
        <v>3628</v>
      </c>
      <c r="E475">
        <v>160300</v>
      </c>
      <c r="F475">
        <v>0</v>
      </c>
    </row>
    <row r="476" spans="1:6">
      <c r="A476" t="s">
        <v>3629</v>
      </c>
      <c r="B476">
        <v>179433</v>
      </c>
      <c r="C476">
        <v>0</v>
      </c>
      <c r="D476" t="s">
        <v>3630</v>
      </c>
      <c r="E476">
        <v>160400</v>
      </c>
      <c r="F476">
        <v>0</v>
      </c>
    </row>
    <row r="477" spans="1:6">
      <c r="A477" t="s">
        <v>3631</v>
      </c>
      <c r="B477">
        <v>179439</v>
      </c>
      <c r="C477">
        <v>0</v>
      </c>
      <c r="D477" t="s">
        <v>3632</v>
      </c>
      <c r="E477">
        <v>160500</v>
      </c>
      <c r="F477">
        <v>0</v>
      </c>
    </row>
    <row r="478" spans="1:6">
      <c r="A478" t="s">
        <v>3633</v>
      </c>
      <c r="B478">
        <v>179437</v>
      </c>
      <c r="C478">
        <v>0</v>
      </c>
      <c r="D478" t="s">
        <v>3634</v>
      </c>
      <c r="E478">
        <v>160501</v>
      </c>
      <c r="F478">
        <v>0</v>
      </c>
    </row>
    <row r="479" spans="1:6">
      <c r="A479" t="s">
        <v>3635</v>
      </c>
      <c r="B479">
        <v>179438</v>
      </c>
      <c r="C479">
        <v>0</v>
      </c>
      <c r="D479" t="s">
        <v>2804</v>
      </c>
      <c r="E479">
        <v>160502</v>
      </c>
      <c r="F479">
        <v>0</v>
      </c>
    </row>
    <row r="480" spans="1:6">
      <c r="A480" t="s">
        <v>3636</v>
      </c>
      <c r="B480">
        <v>179441</v>
      </c>
      <c r="C480">
        <v>0</v>
      </c>
      <c r="D480" t="s">
        <v>3637</v>
      </c>
      <c r="E480">
        <v>160511</v>
      </c>
      <c r="F480">
        <v>0</v>
      </c>
    </row>
    <row r="481" spans="1:6">
      <c r="A481" t="s">
        <v>3638</v>
      </c>
      <c r="B481">
        <v>179442</v>
      </c>
      <c r="C481">
        <v>0</v>
      </c>
      <c r="D481" t="s">
        <v>3639</v>
      </c>
      <c r="E481">
        <v>160512</v>
      </c>
      <c r="F481">
        <v>0</v>
      </c>
    </row>
    <row r="482" spans="1:6">
      <c r="A482" t="s">
        <v>3640</v>
      </c>
      <c r="B482">
        <v>179443</v>
      </c>
      <c r="C482">
        <v>0</v>
      </c>
      <c r="D482" t="s">
        <v>3641</v>
      </c>
      <c r="E482">
        <v>160503</v>
      </c>
      <c r="F482">
        <v>0</v>
      </c>
    </row>
    <row r="483" spans="1:6">
      <c r="A483" t="s">
        <v>3642</v>
      </c>
      <c r="B483">
        <v>179500</v>
      </c>
      <c r="C483">
        <v>0</v>
      </c>
      <c r="D483" t="s">
        <v>3643</v>
      </c>
      <c r="E483">
        <v>160514</v>
      </c>
      <c r="F483">
        <v>0</v>
      </c>
    </row>
    <row r="484" spans="1:6">
      <c r="A484" t="s">
        <v>3644</v>
      </c>
      <c r="B484">
        <v>179510</v>
      </c>
      <c r="C484">
        <v>0</v>
      </c>
      <c r="D484" t="s">
        <v>3645</v>
      </c>
      <c r="E484">
        <v>160515</v>
      </c>
      <c r="F484">
        <v>0</v>
      </c>
    </row>
    <row r="485" spans="1:6">
      <c r="A485" t="s">
        <v>3646</v>
      </c>
      <c r="B485">
        <v>179511</v>
      </c>
      <c r="C485">
        <v>0</v>
      </c>
      <c r="D485" t="s">
        <v>3647</v>
      </c>
      <c r="E485">
        <v>160504</v>
      </c>
      <c r="F485">
        <v>0</v>
      </c>
    </row>
    <row r="486" spans="1:6">
      <c r="A486" t="s">
        <v>3648</v>
      </c>
      <c r="B486">
        <v>179512</v>
      </c>
      <c r="C486">
        <v>0</v>
      </c>
      <c r="D486" t="s">
        <v>3649</v>
      </c>
      <c r="E486">
        <v>160517</v>
      </c>
      <c r="F486">
        <v>0</v>
      </c>
    </row>
    <row r="487" spans="1:6">
      <c r="A487" t="s">
        <v>3650</v>
      </c>
      <c r="B487">
        <v>179530</v>
      </c>
      <c r="C487">
        <v>0</v>
      </c>
      <c r="D487" t="s">
        <v>3651</v>
      </c>
      <c r="E487">
        <v>160518</v>
      </c>
      <c r="F487">
        <v>0</v>
      </c>
    </row>
    <row r="488" spans="1:6">
      <c r="A488" t="s">
        <v>3652</v>
      </c>
      <c r="B488">
        <v>179531</v>
      </c>
      <c r="C488">
        <v>0</v>
      </c>
      <c r="D488" t="s">
        <v>2810</v>
      </c>
      <c r="E488">
        <v>160505</v>
      </c>
      <c r="F488">
        <v>0</v>
      </c>
    </row>
    <row r="489" spans="1:6">
      <c r="A489" t="s">
        <v>3653</v>
      </c>
      <c r="B489">
        <v>179532</v>
      </c>
      <c r="C489">
        <v>0</v>
      </c>
      <c r="D489" t="s">
        <v>2812</v>
      </c>
      <c r="E489">
        <v>160506</v>
      </c>
      <c r="F489">
        <v>0</v>
      </c>
    </row>
    <row r="490" spans="1:6">
      <c r="A490" t="s">
        <v>3654</v>
      </c>
      <c r="B490">
        <v>179533</v>
      </c>
      <c r="C490">
        <v>0</v>
      </c>
      <c r="D490" t="s">
        <v>3655</v>
      </c>
      <c r="E490">
        <v>160507</v>
      </c>
      <c r="F490">
        <v>0</v>
      </c>
    </row>
    <row r="491" spans="1:6">
      <c r="A491" t="s">
        <v>3656</v>
      </c>
      <c r="B491">
        <v>179534</v>
      </c>
      <c r="C491">
        <v>0</v>
      </c>
      <c r="D491" t="s">
        <v>3657</v>
      </c>
      <c r="E491">
        <v>160510</v>
      </c>
      <c r="F491">
        <v>0</v>
      </c>
    </row>
    <row r="492" spans="1:6">
      <c r="A492" t="s">
        <v>3658</v>
      </c>
      <c r="B492">
        <v>179600</v>
      </c>
      <c r="C492">
        <v>0</v>
      </c>
      <c r="D492" t="s">
        <v>3659</v>
      </c>
      <c r="E492">
        <v>160521</v>
      </c>
      <c r="F492">
        <v>0</v>
      </c>
    </row>
    <row r="493" spans="1:6">
      <c r="A493" t="s">
        <v>3660</v>
      </c>
      <c r="B493">
        <v>179601</v>
      </c>
      <c r="C493">
        <v>0</v>
      </c>
      <c r="D493" t="s">
        <v>3661</v>
      </c>
      <c r="E493">
        <v>160600</v>
      </c>
      <c r="F493">
        <v>0</v>
      </c>
    </row>
    <row r="494" spans="1:6">
      <c r="A494" t="s">
        <v>3662</v>
      </c>
      <c r="B494">
        <v>179602</v>
      </c>
      <c r="C494">
        <v>0</v>
      </c>
      <c r="D494" t="s">
        <v>3663</v>
      </c>
      <c r="E494">
        <v>160700</v>
      </c>
      <c r="F494">
        <v>0</v>
      </c>
    </row>
    <row r="495" spans="1:6">
      <c r="A495" t="s">
        <v>3664</v>
      </c>
      <c r="B495">
        <v>179610</v>
      </c>
      <c r="C495">
        <v>0</v>
      </c>
      <c r="D495" t="s">
        <v>3665</v>
      </c>
      <c r="E495">
        <v>160701</v>
      </c>
      <c r="F495">
        <v>0</v>
      </c>
    </row>
    <row r="496" spans="1:6">
      <c r="A496" t="s">
        <v>3666</v>
      </c>
      <c r="B496">
        <v>179611</v>
      </c>
      <c r="C496">
        <v>0</v>
      </c>
      <c r="D496" t="s">
        <v>3667</v>
      </c>
      <c r="E496">
        <v>160702</v>
      </c>
      <c r="F496">
        <v>0</v>
      </c>
    </row>
    <row r="497" spans="1:6">
      <c r="A497" t="s">
        <v>3668</v>
      </c>
      <c r="B497">
        <v>180000</v>
      </c>
      <c r="C497">
        <v>8134</v>
      </c>
      <c r="D497" t="s">
        <v>3669</v>
      </c>
      <c r="E497">
        <v>160703</v>
      </c>
      <c r="F497">
        <v>0</v>
      </c>
    </row>
    <row r="498" spans="1:6">
      <c r="A498" t="s">
        <v>3670</v>
      </c>
      <c r="B498">
        <v>180100</v>
      </c>
      <c r="C498">
        <v>0</v>
      </c>
      <c r="D498" t="s">
        <v>3671</v>
      </c>
      <c r="E498">
        <v>160711</v>
      </c>
      <c r="F498">
        <v>0</v>
      </c>
    </row>
    <row r="499" spans="1:6">
      <c r="A499" t="s">
        <v>3672</v>
      </c>
      <c r="B499">
        <v>180200</v>
      </c>
      <c r="C499">
        <v>0</v>
      </c>
      <c r="D499" t="s">
        <v>3673</v>
      </c>
      <c r="E499">
        <v>160721</v>
      </c>
      <c r="F499">
        <v>0</v>
      </c>
    </row>
    <row r="500" spans="1:6">
      <c r="A500" t="s">
        <v>3674</v>
      </c>
      <c r="B500">
        <v>180300</v>
      </c>
      <c r="C500">
        <v>0</v>
      </c>
      <c r="D500" t="s">
        <v>3675</v>
      </c>
      <c r="E500">
        <v>160722</v>
      </c>
      <c r="F500">
        <v>0</v>
      </c>
    </row>
    <row r="501" spans="1:6">
      <c r="A501" t="s">
        <v>3676</v>
      </c>
      <c r="B501">
        <v>180400</v>
      </c>
      <c r="C501">
        <v>0</v>
      </c>
      <c r="D501" t="s">
        <v>3677</v>
      </c>
      <c r="E501">
        <v>160723</v>
      </c>
      <c r="F501">
        <v>0</v>
      </c>
    </row>
    <row r="502" spans="1:6">
      <c r="A502" t="s">
        <v>3678</v>
      </c>
      <c r="B502">
        <v>180401</v>
      </c>
      <c r="C502">
        <v>0</v>
      </c>
      <c r="D502" t="s">
        <v>3679</v>
      </c>
      <c r="E502">
        <v>160724</v>
      </c>
      <c r="F502">
        <v>0</v>
      </c>
    </row>
    <row r="503" spans="1:6">
      <c r="A503" t="s">
        <v>3680</v>
      </c>
      <c r="B503">
        <v>180402</v>
      </c>
      <c r="C503">
        <v>0</v>
      </c>
      <c r="D503" t="s">
        <v>3681</v>
      </c>
      <c r="E503">
        <v>160800</v>
      </c>
      <c r="F503">
        <v>0</v>
      </c>
    </row>
    <row r="504" spans="1:6">
      <c r="A504" t="s">
        <v>3682</v>
      </c>
      <c r="B504">
        <v>180411</v>
      </c>
      <c r="C504">
        <v>0</v>
      </c>
      <c r="D504" t="s">
        <v>3683</v>
      </c>
      <c r="E504">
        <v>160900</v>
      </c>
      <c r="F504">
        <v>0</v>
      </c>
    </row>
    <row r="505" spans="1:6">
      <c r="A505" t="s">
        <v>3684</v>
      </c>
      <c r="B505">
        <v>180412</v>
      </c>
      <c r="C505">
        <v>0</v>
      </c>
      <c r="D505" t="s">
        <v>3685</v>
      </c>
      <c r="E505">
        <v>161000</v>
      </c>
      <c r="F505">
        <v>0</v>
      </c>
    </row>
    <row r="506" spans="1:6">
      <c r="A506" t="s">
        <v>3686</v>
      </c>
      <c r="B506">
        <v>180403</v>
      </c>
      <c r="C506">
        <v>0</v>
      </c>
      <c r="D506" t="s">
        <v>3687</v>
      </c>
      <c r="E506">
        <v>161001</v>
      </c>
      <c r="F506">
        <v>0</v>
      </c>
    </row>
    <row r="507" spans="1:6">
      <c r="A507" t="s">
        <v>3688</v>
      </c>
      <c r="B507">
        <v>180414</v>
      </c>
      <c r="C507">
        <v>0</v>
      </c>
      <c r="D507" t="s">
        <v>3689</v>
      </c>
      <c r="E507">
        <v>161002</v>
      </c>
      <c r="F507">
        <v>0</v>
      </c>
    </row>
    <row r="508" spans="1:6">
      <c r="A508" t="s">
        <v>3690</v>
      </c>
      <c r="B508">
        <v>180415</v>
      </c>
      <c r="C508">
        <v>0</v>
      </c>
      <c r="D508" t="s">
        <v>3691</v>
      </c>
      <c r="E508">
        <v>161100</v>
      </c>
      <c r="F508">
        <v>70804</v>
      </c>
    </row>
    <row r="509" spans="1:6">
      <c r="A509" t="s">
        <v>3692</v>
      </c>
      <c r="B509">
        <v>180404</v>
      </c>
      <c r="C509">
        <v>0</v>
      </c>
      <c r="D509" t="s">
        <v>3693</v>
      </c>
      <c r="E509">
        <v>161101</v>
      </c>
      <c r="F509">
        <v>64713</v>
      </c>
    </row>
    <row r="510" spans="1:6">
      <c r="A510" t="s">
        <v>3694</v>
      </c>
      <c r="B510">
        <v>180417</v>
      </c>
      <c r="C510">
        <v>0</v>
      </c>
      <c r="D510" t="s">
        <v>3695</v>
      </c>
      <c r="E510">
        <v>161102</v>
      </c>
      <c r="F510">
        <v>254</v>
      </c>
    </row>
    <row r="511" spans="1:6">
      <c r="A511" t="s">
        <v>3696</v>
      </c>
      <c r="B511">
        <v>180418</v>
      </c>
      <c r="C511">
        <v>0</v>
      </c>
      <c r="D511" t="s">
        <v>3697</v>
      </c>
      <c r="E511">
        <v>161103</v>
      </c>
      <c r="F511">
        <v>5837</v>
      </c>
    </row>
    <row r="512" spans="1:6">
      <c r="A512" t="s">
        <v>3698</v>
      </c>
      <c r="B512">
        <v>180405</v>
      </c>
      <c r="C512">
        <v>0</v>
      </c>
      <c r="D512" t="s">
        <v>3699</v>
      </c>
      <c r="E512">
        <v>161104</v>
      </c>
      <c r="F512">
        <v>0</v>
      </c>
    </row>
    <row r="513" spans="1:6">
      <c r="A513" t="s">
        <v>3700</v>
      </c>
      <c r="B513">
        <v>180406</v>
      </c>
      <c r="C513">
        <v>0</v>
      </c>
      <c r="D513" t="s">
        <v>3701</v>
      </c>
      <c r="E513">
        <v>161111</v>
      </c>
      <c r="F513">
        <v>0</v>
      </c>
    </row>
    <row r="514" spans="1:6">
      <c r="A514" t="s">
        <v>3702</v>
      </c>
      <c r="B514">
        <v>180407</v>
      </c>
      <c r="C514">
        <v>0</v>
      </c>
      <c r="D514" t="s">
        <v>3703</v>
      </c>
      <c r="E514">
        <v>161200</v>
      </c>
      <c r="F514">
        <v>0</v>
      </c>
    </row>
    <row r="515" spans="1:6">
      <c r="A515" t="s">
        <v>3704</v>
      </c>
      <c r="B515">
        <v>180410</v>
      </c>
      <c r="C515">
        <v>0</v>
      </c>
      <c r="D515" t="s">
        <v>3705</v>
      </c>
      <c r="E515">
        <v>161300</v>
      </c>
      <c r="F515">
        <v>0</v>
      </c>
    </row>
    <row r="516" spans="1:6">
      <c r="A516" t="s">
        <v>3706</v>
      </c>
      <c r="B516">
        <v>180431</v>
      </c>
      <c r="C516">
        <v>0</v>
      </c>
      <c r="D516" t="s">
        <v>3707</v>
      </c>
      <c r="E516">
        <v>161301</v>
      </c>
      <c r="F516">
        <v>0</v>
      </c>
    </row>
    <row r="517" spans="1:6">
      <c r="A517" t="s">
        <v>3708</v>
      </c>
      <c r="B517">
        <v>180500</v>
      </c>
      <c r="C517">
        <v>0</v>
      </c>
      <c r="D517" t="s">
        <v>3709</v>
      </c>
      <c r="E517">
        <v>161302</v>
      </c>
      <c r="F517">
        <v>0</v>
      </c>
    </row>
    <row r="518" spans="1:6">
      <c r="A518" t="s">
        <v>3710</v>
      </c>
      <c r="B518">
        <v>180600</v>
      </c>
      <c r="C518">
        <v>0</v>
      </c>
      <c r="D518" t="s">
        <v>3711</v>
      </c>
      <c r="E518">
        <v>161303</v>
      </c>
      <c r="F518">
        <v>0</v>
      </c>
    </row>
    <row r="519" spans="1:6">
      <c r="A519" t="s">
        <v>3712</v>
      </c>
      <c r="B519">
        <v>180700</v>
      </c>
      <c r="C519">
        <v>0</v>
      </c>
      <c r="D519" t="s">
        <v>3713</v>
      </c>
      <c r="E519">
        <v>161304</v>
      </c>
      <c r="F519">
        <v>0</v>
      </c>
    </row>
    <row r="520" spans="1:6">
      <c r="A520" t="s">
        <v>3714</v>
      </c>
      <c r="B520">
        <v>180800</v>
      </c>
      <c r="C520">
        <v>0</v>
      </c>
      <c r="D520" t="s">
        <v>3715</v>
      </c>
      <c r="E520">
        <v>161305</v>
      </c>
      <c r="F520">
        <v>0</v>
      </c>
    </row>
    <row r="521" spans="1:6">
      <c r="A521" t="s">
        <v>3716</v>
      </c>
      <c r="B521">
        <v>180900</v>
      </c>
      <c r="C521">
        <v>0</v>
      </c>
      <c r="D521" t="s">
        <v>3717</v>
      </c>
      <c r="E521">
        <v>161306</v>
      </c>
      <c r="F521">
        <v>0</v>
      </c>
    </row>
    <row r="522" spans="1:6">
      <c r="A522" t="s">
        <v>3718</v>
      </c>
      <c r="B522">
        <v>181000</v>
      </c>
      <c r="C522">
        <v>0</v>
      </c>
      <c r="D522" t="s">
        <v>3719</v>
      </c>
      <c r="E522">
        <v>161307</v>
      </c>
      <c r="F522">
        <v>0</v>
      </c>
    </row>
    <row r="523" spans="1:6">
      <c r="A523" t="s">
        <v>3720</v>
      </c>
      <c r="B523">
        <v>181001</v>
      </c>
      <c r="C523">
        <v>0</v>
      </c>
      <c r="D523" t="s">
        <v>3721</v>
      </c>
      <c r="E523">
        <v>161321</v>
      </c>
      <c r="F523">
        <v>0</v>
      </c>
    </row>
    <row r="524" spans="1:6">
      <c r="A524" t="s">
        <v>3722</v>
      </c>
      <c r="B524">
        <v>181002</v>
      </c>
      <c r="C524">
        <v>0</v>
      </c>
      <c r="D524" t="s">
        <v>3723</v>
      </c>
      <c r="E524">
        <v>161400</v>
      </c>
      <c r="F524">
        <v>0</v>
      </c>
    </row>
    <row r="525" spans="1:6">
      <c r="A525" t="s">
        <v>3724</v>
      </c>
      <c r="B525">
        <v>181100</v>
      </c>
      <c r="C525">
        <v>0</v>
      </c>
      <c r="D525" t="s">
        <v>3148</v>
      </c>
      <c r="E525">
        <v>161401</v>
      </c>
      <c r="F525">
        <v>0</v>
      </c>
    </row>
    <row r="526" spans="1:6">
      <c r="A526" t="s">
        <v>3725</v>
      </c>
      <c r="B526">
        <v>181200</v>
      </c>
      <c r="C526">
        <v>0</v>
      </c>
      <c r="D526" t="s">
        <v>3150</v>
      </c>
      <c r="E526">
        <v>161402</v>
      </c>
      <c r="F526">
        <v>0</v>
      </c>
    </row>
    <row r="527" spans="1:6">
      <c r="A527" t="s">
        <v>3707</v>
      </c>
      <c r="B527">
        <v>181201</v>
      </c>
      <c r="C527">
        <v>0</v>
      </c>
      <c r="D527" t="s">
        <v>3152</v>
      </c>
      <c r="E527">
        <v>161403</v>
      </c>
      <c r="F527">
        <v>0</v>
      </c>
    </row>
    <row r="528" spans="1:6">
      <c r="A528" t="s">
        <v>3709</v>
      </c>
      <c r="B528">
        <v>181202</v>
      </c>
      <c r="C528">
        <v>0</v>
      </c>
      <c r="D528" t="s">
        <v>3156</v>
      </c>
      <c r="E528">
        <v>161411</v>
      </c>
      <c r="F528">
        <v>0</v>
      </c>
    </row>
    <row r="529" spans="1:6">
      <c r="A529" t="s">
        <v>3726</v>
      </c>
      <c r="B529">
        <v>181203</v>
      </c>
      <c r="C529">
        <v>0</v>
      </c>
      <c r="D529" t="s">
        <v>3727</v>
      </c>
      <c r="E529">
        <v>161500</v>
      </c>
      <c r="F529">
        <v>0</v>
      </c>
    </row>
    <row r="530" spans="1:6">
      <c r="A530" t="s">
        <v>3711</v>
      </c>
      <c r="B530">
        <v>181204</v>
      </c>
      <c r="C530">
        <v>0</v>
      </c>
      <c r="D530" t="s">
        <v>3728</v>
      </c>
      <c r="E530">
        <v>161501</v>
      </c>
      <c r="F530">
        <v>0</v>
      </c>
    </row>
    <row r="531" spans="1:6">
      <c r="A531" t="s">
        <v>3713</v>
      </c>
      <c r="B531">
        <v>181205</v>
      </c>
      <c r="C531">
        <v>0</v>
      </c>
      <c r="D531" t="s">
        <v>3729</v>
      </c>
      <c r="E531">
        <v>161502</v>
      </c>
      <c r="F531">
        <v>0</v>
      </c>
    </row>
    <row r="532" spans="1:6">
      <c r="A532" t="s">
        <v>3715</v>
      </c>
      <c r="B532">
        <v>181206</v>
      </c>
      <c r="C532">
        <v>0</v>
      </c>
      <c r="D532" t="s">
        <v>3730</v>
      </c>
      <c r="E532">
        <v>161503</v>
      </c>
      <c r="F532">
        <v>0</v>
      </c>
    </row>
    <row r="533" spans="1:6">
      <c r="A533" t="s">
        <v>3717</v>
      </c>
      <c r="B533">
        <v>181207</v>
      </c>
      <c r="C533">
        <v>0</v>
      </c>
      <c r="D533" t="s">
        <v>3731</v>
      </c>
      <c r="E533">
        <v>161504</v>
      </c>
      <c r="F533">
        <v>0</v>
      </c>
    </row>
    <row r="534" spans="1:6">
      <c r="A534" t="s">
        <v>3732</v>
      </c>
      <c r="B534">
        <v>181208</v>
      </c>
      <c r="C534">
        <v>0</v>
      </c>
      <c r="D534" t="s">
        <v>3733</v>
      </c>
      <c r="E534">
        <v>161505</v>
      </c>
      <c r="F534">
        <v>0</v>
      </c>
    </row>
    <row r="535" spans="1:6">
      <c r="A535" t="s">
        <v>3734</v>
      </c>
      <c r="B535">
        <v>181221</v>
      </c>
      <c r="C535">
        <v>0</v>
      </c>
      <c r="D535" t="s">
        <v>3735</v>
      </c>
      <c r="E535">
        <v>161506</v>
      </c>
      <c r="F535">
        <v>0</v>
      </c>
    </row>
    <row r="536" spans="1:6">
      <c r="A536" t="s">
        <v>3736</v>
      </c>
      <c r="B536">
        <v>181300</v>
      </c>
      <c r="C536">
        <v>0</v>
      </c>
      <c r="D536" t="s">
        <v>3737</v>
      </c>
      <c r="E536">
        <v>161507</v>
      </c>
      <c r="F536">
        <v>0</v>
      </c>
    </row>
    <row r="537" spans="1:6">
      <c r="A537" t="s">
        <v>3738</v>
      </c>
      <c r="B537">
        <v>181400</v>
      </c>
      <c r="C537">
        <v>0</v>
      </c>
      <c r="D537" t="s">
        <v>3739</v>
      </c>
      <c r="E537">
        <v>161508</v>
      </c>
      <c r="F537">
        <v>0</v>
      </c>
    </row>
    <row r="538" spans="1:6">
      <c r="A538" t="s">
        <v>3148</v>
      </c>
      <c r="B538">
        <v>181401</v>
      </c>
      <c r="C538">
        <v>0</v>
      </c>
      <c r="D538" t="s">
        <v>3740</v>
      </c>
      <c r="E538">
        <v>161509</v>
      </c>
      <c r="F538">
        <v>0</v>
      </c>
    </row>
    <row r="539" spans="1:6">
      <c r="A539" t="s">
        <v>3150</v>
      </c>
      <c r="B539">
        <v>181402</v>
      </c>
      <c r="C539">
        <v>0</v>
      </c>
      <c r="D539" t="s">
        <v>3741</v>
      </c>
      <c r="E539">
        <v>161511</v>
      </c>
      <c r="F539">
        <v>0</v>
      </c>
    </row>
    <row r="540" spans="1:6">
      <c r="A540" t="s">
        <v>3152</v>
      </c>
      <c r="B540">
        <v>181403</v>
      </c>
      <c r="C540">
        <v>0</v>
      </c>
      <c r="D540" t="s">
        <v>3742</v>
      </c>
      <c r="E540">
        <v>161600</v>
      </c>
      <c r="F540">
        <v>0</v>
      </c>
    </row>
    <row r="541" spans="1:6">
      <c r="A541" t="s">
        <v>3156</v>
      </c>
      <c r="B541">
        <v>181411</v>
      </c>
      <c r="C541">
        <v>0</v>
      </c>
      <c r="D541" t="s">
        <v>3743</v>
      </c>
      <c r="E541">
        <v>161601</v>
      </c>
      <c r="F541">
        <v>0</v>
      </c>
    </row>
    <row r="542" spans="1:6">
      <c r="A542" t="s">
        <v>3744</v>
      </c>
      <c r="B542">
        <v>181500</v>
      </c>
      <c r="C542">
        <v>0</v>
      </c>
      <c r="D542" t="s">
        <v>3745</v>
      </c>
      <c r="E542">
        <v>161602</v>
      </c>
      <c r="F542">
        <v>0</v>
      </c>
    </row>
    <row r="543" spans="1:6">
      <c r="A543" t="s">
        <v>3746</v>
      </c>
      <c r="B543">
        <v>181501</v>
      </c>
      <c r="C543">
        <v>0</v>
      </c>
      <c r="D543" t="s">
        <v>3747</v>
      </c>
      <c r="E543">
        <v>161603</v>
      </c>
      <c r="F543">
        <v>0</v>
      </c>
    </row>
    <row r="544" spans="1:6">
      <c r="A544" t="s">
        <v>3748</v>
      </c>
      <c r="B544">
        <v>181502</v>
      </c>
      <c r="C544">
        <v>0</v>
      </c>
      <c r="D544" t="s">
        <v>3749</v>
      </c>
      <c r="E544">
        <v>161604</v>
      </c>
      <c r="F544">
        <v>0</v>
      </c>
    </row>
    <row r="545" spans="1:6">
      <c r="A545" t="s">
        <v>3750</v>
      </c>
      <c r="B545">
        <v>181503</v>
      </c>
      <c r="C545">
        <v>0</v>
      </c>
      <c r="D545" t="s">
        <v>3751</v>
      </c>
      <c r="E545">
        <v>161605</v>
      </c>
      <c r="F545">
        <v>0</v>
      </c>
    </row>
    <row r="546" spans="1:6">
      <c r="A546" t="s">
        <v>3752</v>
      </c>
      <c r="B546">
        <v>181504</v>
      </c>
      <c r="C546">
        <v>0</v>
      </c>
      <c r="D546" t="s">
        <v>3753</v>
      </c>
      <c r="E546">
        <v>161611</v>
      </c>
      <c r="F546">
        <v>0</v>
      </c>
    </row>
    <row r="547" spans="1:6">
      <c r="A547" t="s">
        <v>3754</v>
      </c>
      <c r="B547">
        <v>181505</v>
      </c>
      <c r="C547">
        <v>0</v>
      </c>
      <c r="D547" t="s">
        <v>3755</v>
      </c>
      <c r="E547">
        <v>161612</v>
      </c>
      <c r="F547">
        <v>0</v>
      </c>
    </row>
    <row r="548" spans="1:6">
      <c r="A548" t="s">
        <v>3756</v>
      </c>
      <c r="B548">
        <v>181506</v>
      </c>
      <c r="C548">
        <v>0</v>
      </c>
      <c r="D548" t="s">
        <v>3757</v>
      </c>
      <c r="E548">
        <v>161613</v>
      </c>
      <c r="F548">
        <v>0</v>
      </c>
    </row>
    <row r="549" spans="1:6">
      <c r="A549" t="s">
        <v>3758</v>
      </c>
      <c r="B549">
        <v>181507</v>
      </c>
      <c r="C549">
        <v>0</v>
      </c>
      <c r="D549" t="s">
        <v>3759</v>
      </c>
      <c r="E549">
        <v>161615</v>
      </c>
      <c r="F549">
        <v>0</v>
      </c>
    </row>
    <row r="550" spans="1:6">
      <c r="A550" t="s">
        <v>3760</v>
      </c>
      <c r="B550">
        <v>181508</v>
      </c>
      <c r="C550">
        <v>0</v>
      </c>
      <c r="D550" t="s">
        <v>3761</v>
      </c>
      <c r="E550">
        <v>161621</v>
      </c>
      <c r="F550">
        <v>0</v>
      </c>
    </row>
    <row r="551" spans="1:6">
      <c r="A551" t="s">
        <v>3762</v>
      </c>
      <c r="B551">
        <v>181509</v>
      </c>
      <c r="C551">
        <v>0</v>
      </c>
      <c r="D551" t="s">
        <v>3763</v>
      </c>
      <c r="E551">
        <v>161700</v>
      </c>
      <c r="F551">
        <v>0</v>
      </c>
    </row>
    <row r="552" spans="1:6">
      <c r="A552" t="s">
        <v>3764</v>
      </c>
      <c r="B552">
        <v>181521</v>
      </c>
      <c r="C552">
        <v>0</v>
      </c>
      <c r="D552" t="s">
        <v>3765</v>
      </c>
      <c r="E552">
        <v>161800</v>
      </c>
      <c r="F552">
        <v>0</v>
      </c>
    </row>
    <row r="553" spans="1:6">
      <c r="A553" t="s">
        <v>3766</v>
      </c>
      <c r="B553">
        <v>181600</v>
      </c>
      <c r="C553">
        <v>0</v>
      </c>
      <c r="D553" t="s">
        <v>3767</v>
      </c>
      <c r="E553">
        <v>161801</v>
      </c>
      <c r="F553">
        <v>0</v>
      </c>
    </row>
    <row r="554" spans="1:6">
      <c r="A554" t="s">
        <v>3768</v>
      </c>
      <c r="B554">
        <v>181601</v>
      </c>
      <c r="C554">
        <v>0</v>
      </c>
      <c r="D554" t="s">
        <v>3769</v>
      </c>
      <c r="E554">
        <v>161802</v>
      </c>
      <c r="F554">
        <v>0</v>
      </c>
    </row>
    <row r="555" spans="1:6">
      <c r="A555" t="s">
        <v>3770</v>
      </c>
      <c r="B555">
        <v>181602</v>
      </c>
      <c r="C555">
        <v>0</v>
      </c>
      <c r="D555" t="s">
        <v>3771</v>
      </c>
      <c r="E555">
        <v>161803</v>
      </c>
      <c r="F555">
        <v>0</v>
      </c>
    </row>
    <row r="556" spans="1:6">
      <c r="A556" t="s">
        <v>3772</v>
      </c>
      <c r="B556">
        <v>181603</v>
      </c>
      <c r="C556">
        <v>0</v>
      </c>
      <c r="D556" t="s">
        <v>3773</v>
      </c>
      <c r="E556">
        <v>161804</v>
      </c>
      <c r="F556">
        <v>0</v>
      </c>
    </row>
    <row r="557" spans="1:6">
      <c r="A557" t="s">
        <v>3774</v>
      </c>
      <c r="B557">
        <v>181604</v>
      </c>
      <c r="C557">
        <v>0</v>
      </c>
      <c r="D557" t="s">
        <v>3775</v>
      </c>
      <c r="E557">
        <v>161805</v>
      </c>
      <c r="F557">
        <v>0</v>
      </c>
    </row>
    <row r="558" spans="1:6">
      <c r="A558" t="s">
        <v>3776</v>
      </c>
      <c r="B558">
        <v>181605</v>
      </c>
      <c r="C558">
        <v>0</v>
      </c>
      <c r="D558" t="s">
        <v>3777</v>
      </c>
      <c r="E558">
        <v>161806</v>
      </c>
      <c r="F558">
        <v>0</v>
      </c>
    </row>
    <row r="559" spans="1:6">
      <c r="A559" t="s">
        <v>3778</v>
      </c>
      <c r="B559">
        <v>181611</v>
      </c>
      <c r="C559">
        <v>0</v>
      </c>
      <c r="D559" t="s">
        <v>3779</v>
      </c>
      <c r="E559">
        <v>161807</v>
      </c>
      <c r="F559">
        <v>0</v>
      </c>
    </row>
    <row r="560" spans="1:6">
      <c r="A560" t="s">
        <v>3780</v>
      </c>
      <c r="B560">
        <v>181612</v>
      </c>
      <c r="C560">
        <v>0</v>
      </c>
      <c r="D560" t="s">
        <v>3781</v>
      </c>
      <c r="E560">
        <v>161808</v>
      </c>
      <c r="F560">
        <v>0</v>
      </c>
    </row>
    <row r="561" spans="1:6">
      <c r="A561" t="s">
        <v>3782</v>
      </c>
      <c r="B561">
        <v>181613</v>
      </c>
      <c r="C561">
        <v>0</v>
      </c>
      <c r="D561" t="s">
        <v>3783</v>
      </c>
      <c r="E561">
        <v>161809</v>
      </c>
      <c r="F561">
        <v>0</v>
      </c>
    </row>
    <row r="562" spans="1:6">
      <c r="A562" t="s">
        <v>3784</v>
      </c>
      <c r="B562">
        <v>181615</v>
      </c>
      <c r="C562">
        <v>0</v>
      </c>
      <c r="D562" t="s">
        <v>3785</v>
      </c>
      <c r="E562">
        <v>161810</v>
      </c>
      <c r="F562">
        <v>0</v>
      </c>
    </row>
    <row r="563" spans="1:6">
      <c r="A563" t="s">
        <v>3786</v>
      </c>
      <c r="B563">
        <v>181621</v>
      </c>
      <c r="C563">
        <v>0</v>
      </c>
      <c r="D563" t="s">
        <v>3787</v>
      </c>
      <c r="E563">
        <v>161811</v>
      </c>
      <c r="F563">
        <v>0</v>
      </c>
    </row>
    <row r="564" spans="1:6">
      <c r="A564" t="s">
        <v>3788</v>
      </c>
      <c r="B564">
        <v>181700</v>
      </c>
      <c r="C564">
        <v>0</v>
      </c>
      <c r="D564" t="s">
        <v>3789</v>
      </c>
      <c r="E564">
        <v>161821</v>
      </c>
      <c r="F564">
        <v>0</v>
      </c>
    </row>
    <row r="565" spans="1:6">
      <c r="A565" t="s">
        <v>3790</v>
      </c>
      <c r="B565">
        <v>181800</v>
      </c>
      <c r="C565">
        <v>0</v>
      </c>
      <c r="D565" t="s">
        <v>3791</v>
      </c>
      <c r="E565">
        <v>161900</v>
      </c>
      <c r="F565">
        <v>4026</v>
      </c>
    </row>
    <row r="566" spans="1:6">
      <c r="A566" t="s">
        <v>3792</v>
      </c>
      <c r="B566">
        <v>181801</v>
      </c>
      <c r="C566">
        <v>0</v>
      </c>
      <c r="D566" t="s">
        <v>1588</v>
      </c>
      <c r="E566">
        <v>161901</v>
      </c>
      <c r="F566">
        <v>0</v>
      </c>
    </row>
    <row r="567" spans="1:6">
      <c r="A567" t="s">
        <v>3793</v>
      </c>
      <c r="B567">
        <v>181802</v>
      </c>
      <c r="C567">
        <v>0</v>
      </c>
      <c r="D567" t="s">
        <v>3794</v>
      </c>
      <c r="E567">
        <v>161902</v>
      </c>
      <c r="F567">
        <v>0</v>
      </c>
    </row>
    <row r="568" spans="1:6">
      <c r="A568" t="s">
        <v>3795</v>
      </c>
      <c r="B568">
        <v>181803</v>
      </c>
      <c r="C568">
        <v>0</v>
      </c>
      <c r="D568" t="s">
        <v>3796</v>
      </c>
      <c r="E568">
        <v>161903</v>
      </c>
      <c r="F568">
        <v>1</v>
      </c>
    </row>
    <row r="569" spans="1:6">
      <c r="A569" t="s">
        <v>3797</v>
      </c>
      <c r="B569">
        <v>181804</v>
      </c>
      <c r="C569">
        <v>0</v>
      </c>
      <c r="D569" t="s">
        <v>3798</v>
      </c>
      <c r="E569">
        <v>161904</v>
      </c>
      <c r="F569">
        <v>0</v>
      </c>
    </row>
    <row r="570" spans="1:6">
      <c r="A570" t="s">
        <v>3799</v>
      </c>
      <c r="B570">
        <v>181805</v>
      </c>
      <c r="C570">
        <v>0</v>
      </c>
      <c r="D570" t="s">
        <v>3800</v>
      </c>
      <c r="E570">
        <v>161905</v>
      </c>
      <c r="F570">
        <v>0</v>
      </c>
    </row>
    <row r="571" spans="1:6">
      <c r="A571" t="s">
        <v>3801</v>
      </c>
      <c r="B571">
        <v>181806</v>
      </c>
      <c r="C571">
        <v>0</v>
      </c>
      <c r="D571" t="s">
        <v>3802</v>
      </c>
      <c r="E571">
        <v>161906</v>
      </c>
      <c r="F571">
        <v>0</v>
      </c>
    </row>
    <row r="572" spans="1:6">
      <c r="A572" t="s">
        <v>3803</v>
      </c>
      <c r="B572">
        <v>181807</v>
      </c>
      <c r="C572">
        <v>0</v>
      </c>
      <c r="D572" t="s">
        <v>3804</v>
      </c>
      <c r="E572">
        <v>161907</v>
      </c>
      <c r="F572">
        <v>0</v>
      </c>
    </row>
    <row r="573" spans="1:6">
      <c r="A573" t="s">
        <v>3805</v>
      </c>
      <c r="B573">
        <v>181808</v>
      </c>
      <c r="C573">
        <v>0</v>
      </c>
      <c r="D573" t="s">
        <v>3806</v>
      </c>
      <c r="E573">
        <v>161910</v>
      </c>
      <c r="F573">
        <v>0</v>
      </c>
    </row>
    <row r="574" spans="1:6">
      <c r="A574" t="s">
        <v>3807</v>
      </c>
      <c r="B574">
        <v>181809</v>
      </c>
      <c r="C574">
        <v>0</v>
      </c>
      <c r="D574" t="s">
        <v>3808</v>
      </c>
      <c r="E574">
        <v>161911</v>
      </c>
      <c r="F574">
        <v>4025</v>
      </c>
    </row>
    <row r="575" spans="1:6">
      <c r="A575" t="s">
        <v>3809</v>
      </c>
      <c r="B575">
        <v>181810</v>
      </c>
      <c r="C575">
        <v>0</v>
      </c>
      <c r="D575" t="s">
        <v>3810</v>
      </c>
      <c r="E575">
        <v>162100</v>
      </c>
      <c r="F575">
        <v>0</v>
      </c>
    </row>
    <row r="576" spans="1:6">
      <c r="A576" t="s">
        <v>3811</v>
      </c>
      <c r="B576">
        <v>181811</v>
      </c>
      <c r="C576">
        <v>0</v>
      </c>
      <c r="D576" t="s">
        <v>3812</v>
      </c>
      <c r="E576">
        <v>162200</v>
      </c>
      <c r="F576">
        <v>1634</v>
      </c>
    </row>
    <row r="577" spans="1:6">
      <c r="A577" t="s">
        <v>3813</v>
      </c>
      <c r="B577">
        <v>181821</v>
      </c>
      <c r="C577">
        <v>0</v>
      </c>
      <c r="D577" t="s">
        <v>3814</v>
      </c>
      <c r="E577">
        <v>162300</v>
      </c>
      <c r="F577">
        <v>0</v>
      </c>
    </row>
    <row r="578" spans="1:6">
      <c r="A578" t="s">
        <v>3815</v>
      </c>
      <c r="B578">
        <v>181900</v>
      </c>
      <c r="C578">
        <v>8134</v>
      </c>
      <c r="D578" t="s">
        <v>3816</v>
      </c>
      <c r="E578">
        <v>162400</v>
      </c>
      <c r="F578">
        <v>0</v>
      </c>
    </row>
    <row r="579" spans="1:6">
      <c r="A579" t="s">
        <v>3817</v>
      </c>
      <c r="B579">
        <v>181901</v>
      </c>
      <c r="C579">
        <v>56</v>
      </c>
      <c r="D579" t="s">
        <v>3818</v>
      </c>
      <c r="E579">
        <v>162500</v>
      </c>
      <c r="F579">
        <v>0</v>
      </c>
    </row>
    <row r="580" spans="1:6">
      <c r="A580" t="s">
        <v>2086</v>
      </c>
      <c r="B580">
        <v>181902</v>
      </c>
      <c r="C580">
        <v>0</v>
      </c>
      <c r="D580" t="s">
        <v>3819</v>
      </c>
      <c r="E580">
        <v>162600</v>
      </c>
      <c r="F580">
        <v>0</v>
      </c>
    </row>
    <row r="581" spans="1:6">
      <c r="A581" t="s">
        <v>3820</v>
      </c>
      <c r="B581">
        <v>181903</v>
      </c>
      <c r="C581">
        <v>0</v>
      </c>
      <c r="D581" t="s">
        <v>3821</v>
      </c>
      <c r="E581">
        <v>162700</v>
      </c>
      <c r="F581">
        <v>0</v>
      </c>
    </row>
    <row r="582" spans="1:6">
      <c r="A582" t="s">
        <v>3822</v>
      </c>
      <c r="B582">
        <v>181904</v>
      </c>
      <c r="C582">
        <v>0</v>
      </c>
      <c r="D582" t="s">
        <v>3823</v>
      </c>
      <c r="E582">
        <v>162800</v>
      </c>
      <c r="F582">
        <v>0</v>
      </c>
    </row>
    <row r="583" spans="1:6">
      <c r="A583" t="s">
        <v>3824</v>
      </c>
      <c r="B583">
        <v>181905</v>
      </c>
      <c r="C583">
        <v>1122</v>
      </c>
      <c r="D583" t="s">
        <v>3825</v>
      </c>
      <c r="E583">
        <v>162900</v>
      </c>
      <c r="F583">
        <v>0</v>
      </c>
    </row>
    <row r="584" spans="1:6">
      <c r="A584" t="s">
        <v>3826</v>
      </c>
      <c r="B584">
        <v>181906</v>
      </c>
      <c r="C584">
        <v>0</v>
      </c>
      <c r="D584" t="s">
        <v>3827</v>
      </c>
      <c r="E584">
        <v>162901</v>
      </c>
      <c r="F584">
        <v>0</v>
      </c>
    </row>
    <row r="585" spans="1:6">
      <c r="A585" t="s">
        <v>3828</v>
      </c>
      <c r="B585">
        <v>181907</v>
      </c>
      <c r="C585">
        <v>0</v>
      </c>
      <c r="D585" t="s">
        <v>3829</v>
      </c>
      <c r="E585">
        <v>163000</v>
      </c>
      <c r="F585">
        <v>0</v>
      </c>
    </row>
    <row r="586" spans="1:6">
      <c r="A586" t="s">
        <v>3830</v>
      </c>
      <c r="B586">
        <v>181908</v>
      </c>
      <c r="C586">
        <v>0</v>
      </c>
      <c r="D586" t="s">
        <v>3831</v>
      </c>
      <c r="E586">
        <v>163100</v>
      </c>
      <c r="F586">
        <v>0</v>
      </c>
    </row>
    <row r="587" spans="1:6">
      <c r="A587" t="s">
        <v>3832</v>
      </c>
      <c r="B587">
        <v>181910</v>
      </c>
      <c r="C587">
        <v>0</v>
      </c>
      <c r="D587" t="s">
        <v>3833</v>
      </c>
      <c r="E587">
        <v>163200</v>
      </c>
      <c r="F587">
        <v>0</v>
      </c>
    </row>
    <row r="588" spans="1:6">
      <c r="A588" t="s">
        <v>3834</v>
      </c>
      <c r="B588">
        <v>181911</v>
      </c>
      <c r="C588">
        <v>6956</v>
      </c>
      <c r="D588" t="s">
        <v>3835</v>
      </c>
      <c r="E588">
        <v>163300</v>
      </c>
      <c r="F588">
        <v>0</v>
      </c>
    </row>
    <row r="589" spans="1:6">
      <c r="A589" t="s">
        <v>3836</v>
      </c>
      <c r="B589">
        <v>181912</v>
      </c>
      <c r="C589">
        <v>0</v>
      </c>
      <c r="D589" t="s">
        <v>3837</v>
      </c>
      <c r="E589">
        <v>163900</v>
      </c>
      <c r="F589">
        <v>0</v>
      </c>
    </row>
    <row r="590" spans="1:6">
      <c r="A590" t="s">
        <v>3838</v>
      </c>
      <c r="B590">
        <v>181921</v>
      </c>
      <c r="C590">
        <v>0</v>
      </c>
      <c r="D590" t="s">
        <v>3839</v>
      </c>
      <c r="E590">
        <v>165000</v>
      </c>
      <c r="F590">
        <v>266317</v>
      </c>
    </row>
    <row r="591" spans="1:6">
      <c r="A591" t="s">
        <v>3840</v>
      </c>
      <c r="B591">
        <v>181922</v>
      </c>
      <c r="C591">
        <v>0</v>
      </c>
      <c r="D591" t="s">
        <v>3841</v>
      </c>
      <c r="E591">
        <v>165100</v>
      </c>
      <c r="F591">
        <v>266317</v>
      </c>
    </row>
    <row r="592" spans="1:6">
      <c r="A592" t="s">
        <v>3842</v>
      </c>
      <c r="B592">
        <v>181923</v>
      </c>
      <c r="C592">
        <v>0</v>
      </c>
      <c r="D592" t="s">
        <v>3843</v>
      </c>
      <c r="E592">
        <v>168000</v>
      </c>
      <c r="F592">
        <v>0</v>
      </c>
    </row>
    <row r="593" spans="1:6">
      <c r="A593" t="s">
        <v>3844</v>
      </c>
      <c r="B593">
        <v>182100</v>
      </c>
      <c r="C593">
        <v>0</v>
      </c>
      <c r="D593"/>
      <c r="E593"/>
      <c r="F593"/>
    </row>
    <row r="594" spans="1:6">
      <c r="A594" t="s">
        <v>3845</v>
      </c>
      <c r="B594">
        <v>182200</v>
      </c>
      <c r="C594">
        <v>0</v>
      </c>
      <c r="D594"/>
      <c r="E594"/>
      <c r="F594"/>
    </row>
    <row r="595" spans="1:6">
      <c r="A595" t="s">
        <v>3846</v>
      </c>
      <c r="B595">
        <v>182300</v>
      </c>
      <c r="C595">
        <v>0</v>
      </c>
      <c r="D595"/>
      <c r="E595"/>
      <c r="F595"/>
    </row>
    <row r="596" spans="1:6">
      <c r="A596" t="s">
        <v>3847</v>
      </c>
      <c r="B596">
        <v>182400</v>
      </c>
      <c r="C596">
        <v>0</v>
      </c>
      <c r="D596"/>
      <c r="E596"/>
      <c r="F596"/>
    </row>
    <row r="597" spans="1:6">
      <c r="A597" t="s">
        <v>3848</v>
      </c>
      <c r="B597">
        <v>182500</v>
      </c>
      <c r="C597">
        <v>0</v>
      </c>
      <c r="D597"/>
      <c r="E597"/>
      <c r="F597"/>
    </row>
    <row r="598" spans="1:6">
      <c r="A598" t="s">
        <v>3849</v>
      </c>
      <c r="B598">
        <v>183000</v>
      </c>
      <c r="C598">
        <v>0</v>
      </c>
      <c r="D598"/>
      <c r="E598"/>
      <c r="F598"/>
    </row>
    <row r="599" spans="1:6">
      <c r="A599" t="s">
        <v>3850</v>
      </c>
      <c r="B599">
        <v>183100</v>
      </c>
      <c r="C599">
        <v>0</v>
      </c>
      <c r="D599"/>
      <c r="E599"/>
      <c r="F599"/>
    </row>
    <row r="600" spans="1:6">
      <c r="A600" t="s">
        <v>3851</v>
      </c>
      <c r="B600">
        <v>183500</v>
      </c>
      <c r="C600">
        <v>0</v>
      </c>
      <c r="D600"/>
      <c r="E600"/>
      <c r="F600"/>
    </row>
    <row r="601" spans="1:6">
      <c r="A601" t="s">
        <v>3852</v>
      </c>
      <c r="B601">
        <v>185000</v>
      </c>
      <c r="C601">
        <v>688612</v>
      </c>
      <c r="D601"/>
      <c r="E601"/>
      <c r="F601"/>
    </row>
    <row r="602" spans="1:6">
      <c r="A602" t="s">
        <v>3853</v>
      </c>
      <c r="B602">
        <v>185100</v>
      </c>
      <c r="C602">
        <v>363868</v>
      </c>
      <c r="D602"/>
      <c r="E602"/>
      <c r="F602"/>
    </row>
    <row r="603" spans="1:6">
      <c r="A603" t="s">
        <v>3854</v>
      </c>
      <c r="B603">
        <v>185101</v>
      </c>
      <c r="C603">
        <v>288840</v>
      </c>
      <c r="D603"/>
      <c r="E603"/>
      <c r="F603"/>
    </row>
    <row r="604" spans="1:6">
      <c r="A604" t="s">
        <v>3855</v>
      </c>
      <c r="B604">
        <v>185102</v>
      </c>
      <c r="C604">
        <v>72877</v>
      </c>
      <c r="D604"/>
      <c r="E604"/>
      <c r="F604"/>
    </row>
    <row r="605" spans="1:6">
      <c r="A605" t="s">
        <v>3856</v>
      </c>
      <c r="B605">
        <v>185120</v>
      </c>
      <c r="C605">
        <v>2152</v>
      </c>
      <c r="D605"/>
      <c r="E605"/>
      <c r="F605"/>
    </row>
    <row r="606" spans="1:6">
      <c r="A606" t="s">
        <v>3857</v>
      </c>
      <c r="B606">
        <v>185200</v>
      </c>
      <c r="C606">
        <v>324744</v>
      </c>
      <c r="D606"/>
      <c r="E606"/>
      <c r="F606"/>
    </row>
    <row r="607" spans="1:6">
      <c r="A607" t="s">
        <v>3858</v>
      </c>
      <c r="B607">
        <v>187000</v>
      </c>
      <c r="C607">
        <v>53</v>
      </c>
      <c r="D607"/>
      <c r="E607"/>
      <c r="F607"/>
    </row>
    <row r="608" spans="1:6">
      <c r="A608" t="s">
        <v>3859</v>
      </c>
      <c r="B608">
        <v>187001</v>
      </c>
      <c r="C608">
        <v>0</v>
      </c>
      <c r="D608"/>
      <c r="E608"/>
      <c r="F608"/>
    </row>
    <row r="609" spans="1:6">
      <c r="A609" t="s">
        <v>3860</v>
      </c>
      <c r="B609">
        <v>187002</v>
      </c>
      <c r="C609">
        <v>0</v>
      </c>
      <c r="D609"/>
      <c r="E609"/>
      <c r="F609"/>
    </row>
    <row r="610" spans="1:6">
      <c r="A610" t="s">
        <v>3861</v>
      </c>
      <c r="B610">
        <v>187003</v>
      </c>
      <c r="C610">
        <v>0</v>
      </c>
      <c r="D610"/>
      <c r="E610"/>
      <c r="F610"/>
    </row>
    <row r="611" spans="1:6">
      <c r="A611" t="s">
        <v>3862</v>
      </c>
      <c r="B611">
        <v>187004</v>
      </c>
      <c r="C611">
        <v>0</v>
      </c>
      <c r="D611"/>
      <c r="E611"/>
      <c r="F611"/>
    </row>
    <row r="612" spans="1:6">
      <c r="A612" t="s">
        <v>3863</v>
      </c>
      <c r="B612">
        <v>187005</v>
      </c>
      <c r="C612">
        <v>53</v>
      </c>
      <c r="D612"/>
      <c r="E612"/>
      <c r="F612"/>
    </row>
    <row r="613" spans="1:6">
      <c r="A613" t="s">
        <v>3843</v>
      </c>
      <c r="B613">
        <v>188000</v>
      </c>
      <c r="C613">
        <v>0</v>
      </c>
      <c r="D613"/>
      <c r="E613"/>
      <c r="F613"/>
    </row>
    <row r="614" spans="1:6">
      <c r="A614" t="s">
        <v>1881</v>
      </c>
      <c r="B614">
        <v>129700</v>
      </c>
      <c r="C614">
        <v>4708505</v>
      </c>
      <c r="D614" t="s">
        <v>1882</v>
      </c>
      <c r="E614">
        <v>149700</v>
      </c>
      <c r="F614">
        <v>6401533</v>
      </c>
    </row>
    <row r="615" spans="1:6">
      <c r="A615"/>
      <c r="B615"/>
      <c r="C615"/>
      <c r="D615" t="s">
        <v>3864</v>
      </c>
      <c r="E615">
        <v>199600</v>
      </c>
      <c r="F615">
        <v>0</v>
      </c>
    </row>
    <row r="616" spans="1:6">
      <c r="A616"/>
      <c r="B616"/>
      <c r="C616"/>
      <c r="D616" t="s">
        <v>3865</v>
      </c>
      <c r="E616">
        <v>199700</v>
      </c>
      <c r="F616">
        <v>0</v>
      </c>
    </row>
    <row r="617" spans="1:6">
      <c r="A617"/>
      <c r="B617"/>
      <c r="C617"/>
      <c r="D617" t="s">
        <v>3866</v>
      </c>
      <c r="E617">
        <v>199800</v>
      </c>
      <c r="F617">
        <v>0</v>
      </c>
    </row>
    <row r="618" spans="1:6">
      <c r="A618"/>
      <c r="B618"/>
      <c r="C618"/>
      <c r="D618" t="s">
        <v>3867</v>
      </c>
      <c r="E618">
        <v>199900</v>
      </c>
      <c r="F618">
        <v>0</v>
      </c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O1005"/>
  <sheetViews>
    <sheetView workbookViewId="0">
      <selection activeCell="D11" sqref="D11"/>
    </sheetView>
  </sheetViews>
  <sheetFormatPr defaultColWidth="13.33203125" defaultRowHeight="13.5"/>
  <cols>
    <col min="1" max="1" width="28.83203125" style="40" customWidth="1"/>
    <col min="2" max="2" width="8" style="36" customWidth="1"/>
    <col min="3" max="3" width="26.83203125" style="41" customWidth="1"/>
    <col min="4" max="4" width="30.5" style="40" customWidth="1"/>
    <col min="5" max="5" width="8" style="36" customWidth="1"/>
    <col min="6" max="6" width="26.33203125" style="41" customWidth="1"/>
    <col min="7" max="16384" width="13.33203125" style="32"/>
  </cols>
  <sheetData>
    <row r="1" spans="1:15" ht="28.5" customHeight="1">
      <c r="B1" s="1004" t="s">
        <v>734</v>
      </c>
      <c r="C1" s="1004"/>
      <c r="D1" s="1004"/>
      <c r="E1" s="1004"/>
      <c r="N1" s="32" t="s">
        <v>451</v>
      </c>
      <c r="O1" s="32" t="s">
        <v>452</v>
      </c>
    </row>
    <row r="3" spans="1:15">
      <c r="A3" s="1012" t="s">
        <v>453</v>
      </c>
      <c r="B3" s="1013"/>
      <c r="C3" s="1013"/>
      <c r="D3" s="1013" t="s">
        <v>454</v>
      </c>
      <c r="E3" s="1013"/>
      <c r="F3" s="1014"/>
    </row>
    <row r="4" spans="1:15">
      <c r="A4" s="46" t="s">
        <v>455</v>
      </c>
      <c r="B4" s="47" t="s">
        <v>456</v>
      </c>
      <c r="C4" s="47" t="s">
        <v>457</v>
      </c>
      <c r="D4" s="47" t="s">
        <v>455</v>
      </c>
      <c r="E4" s="47" t="s">
        <v>456</v>
      </c>
      <c r="F4" s="48" t="s">
        <v>457</v>
      </c>
    </row>
    <row r="5" spans="1:15">
      <c r="A5" t="s">
        <v>3868</v>
      </c>
      <c r="B5">
        <v>270000</v>
      </c>
      <c r="C5">
        <v>16756550</v>
      </c>
      <c r="D5" t="s">
        <v>3869</v>
      </c>
      <c r="E5">
        <v>250000</v>
      </c>
      <c r="F5">
        <v>18381231</v>
      </c>
    </row>
    <row r="6" spans="1:15">
      <c r="A6" t="s">
        <v>3870</v>
      </c>
      <c r="B6">
        <v>270100</v>
      </c>
      <c r="C6">
        <v>16602793</v>
      </c>
      <c r="D6" t="s">
        <v>3871</v>
      </c>
      <c r="E6">
        <v>250100</v>
      </c>
      <c r="F6">
        <v>17774498</v>
      </c>
    </row>
    <row r="7" spans="1:15">
      <c r="A7" t="s">
        <v>3872</v>
      </c>
      <c r="B7">
        <v>270200</v>
      </c>
      <c r="C7">
        <v>10354238</v>
      </c>
      <c r="D7" t="s">
        <v>3873</v>
      </c>
      <c r="E7">
        <v>250200</v>
      </c>
      <c r="F7">
        <v>10864269</v>
      </c>
    </row>
    <row r="8" spans="1:15">
      <c r="A8" t="s">
        <v>1895</v>
      </c>
      <c r="B8">
        <v>270201</v>
      </c>
      <c r="C8">
        <v>0</v>
      </c>
      <c r="D8" t="s">
        <v>1895</v>
      </c>
      <c r="E8">
        <v>250201</v>
      </c>
      <c r="F8">
        <v>0</v>
      </c>
    </row>
    <row r="9" spans="1:15">
      <c r="A9" t="s">
        <v>1897</v>
      </c>
      <c r="B9">
        <v>270202</v>
      </c>
      <c r="C9">
        <v>0</v>
      </c>
      <c r="D9" t="s">
        <v>1897</v>
      </c>
      <c r="E9">
        <v>250202</v>
      </c>
      <c r="F9">
        <v>0</v>
      </c>
    </row>
    <row r="10" spans="1:15">
      <c r="A10" t="s">
        <v>1898</v>
      </c>
      <c r="B10">
        <v>270203</v>
      </c>
      <c r="C10">
        <v>0</v>
      </c>
      <c r="D10" t="s">
        <v>1898</v>
      </c>
      <c r="E10">
        <v>250203</v>
      </c>
      <c r="F10">
        <v>0</v>
      </c>
    </row>
    <row r="11" spans="1:15">
      <c r="A11" t="s">
        <v>1899</v>
      </c>
      <c r="B11">
        <v>270204</v>
      </c>
      <c r="C11">
        <v>0</v>
      </c>
      <c r="D11" t="s">
        <v>1899</v>
      </c>
      <c r="E11">
        <v>250204</v>
      </c>
      <c r="F11">
        <v>0</v>
      </c>
    </row>
    <row r="12" spans="1:15">
      <c r="A12" t="s">
        <v>1900</v>
      </c>
      <c r="B12">
        <v>270205</v>
      </c>
      <c r="C12">
        <v>0</v>
      </c>
      <c r="D12" t="s">
        <v>1900</v>
      </c>
      <c r="E12">
        <v>250205</v>
      </c>
      <c r="F12">
        <v>0</v>
      </c>
    </row>
    <row r="13" spans="1:15">
      <c r="A13" t="s">
        <v>1902</v>
      </c>
      <c r="B13">
        <v>270206</v>
      </c>
      <c r="C13">
        <v>0</v>
      </c>
      <c r="D13" t="s">
        <v>1902</v>
      </c>
      <c r="E13">
        <v>250206</v>
      </c>
      <c r="F13">
        <v>0</v>
      </c>
    </row>
    <row r="14" spans="1:15">
      <c r="A14" t="s">
        <v>1904</v>
      </c>
      <c r="B14">
        <v>270207</v>
      </c>
      <c r="C14">
        <v>0</v>
      </c>
      <c r="D14" t="s">
        <v>1904</v>
      </c>
      <c r="E14">
        <v>250207</v>
      </c>
      <c r="F14">
        <v>0</v>
      </c>
    </row>
    <row r="15" spans="1:15">
      <c r="A15" t="s">
        <v>1908</v>
      </c>
      <c r="B15">
        <v>270208</v>
      </c>
      <c r="C15">
        <v>9014689</v>
      </c>
      <c r="D15" t="s">
        <v>1908</v>
      </c>
      <c r="E15">
        <v>250208</v>
      </c>
      <c r="F15">
        <v>9482281</v>
      </c>
    </row>
    <row r="16" spans="1:15">
      <c r="A16" t="s">
        <v>1909</v>
      </c>
      <c r="B16">
        <v>270209</v>
      </c>
      <c r="C16">
        <v>0</v>
      </c>
      <c r="D16" t="s">
        <v>1909</v>
      </c>
      <c r="E16">
        <v>250209</v>
      </c>
      <c r="F16">
        <v>0</v>
      </c>
    </row>
    <row r="17" spans="1:6">
      <c r="A17" t="s">
        <v>1910</v>
      </c>
      <c r="B17">
        <v>270210</v>
      </c>
      <c r="C17">
        <v>0</v>
      </c>
      <c r="D17" t="s">
        <v>1910</v>
      </c>
      <c r="E17">
        <v>250210</v>
      </c>
      <c r="F17">
        <v>0</v>
      </c>
    </row>
    <row r="18" spans="1:6">
      <c r="A18" t="s">
        <v>1911</v>
      </c>
      <c r="B18">
        <v>270211</v>
      </c>
      <c r="C18">
        <v>0</v>
      </c>
      <c r="D18" t="s">
        <v>1911</v>
      </c>
      <c r="E18">
        <v>250211</v>
      </c>
      <c r="F18">
        <v>0</v>
      </c>
    </row>
    <row r="19" spans="1:6">
      <c r="A19" t="s">
        <v>1913</v>
      </c>
      <c r="B19">
        <v>270212</v>
      </c>
      <c r="C19">
        <v>0</v>
      </c>
      <c r="D19" t="s">
        <v>1913</v>
      </c>
      <c r="E19">
        <v>250212</v>
      </c>
      <c r="F19">
        <v>0</v>
      </c>
    </row>
    <row r="20" spans="1:6">
      <c r="A20" t="s">
        <v>1916</v>
      </c>
      <c r="B20">
        <v>270213</v>
      </c>
      <c r="C20">
        <v>0</v>
      </c>
      <c r="D20" t="s">
        <v>1916</v>
      </c>
      <c r="E20">
        <v>250213</v>
      </c>
      <c r="F20">
        <v>0</v>
      </c>
    </row>
    <row r="21" spans="1:6">
      <c r="A21" t="s">
        <v>1914</v>
      </c>
      <c r="B21">
        <v>270214</v>
      </c>
      <c r="C21">
        <v>0</v>
      </c>
      <c r="D21" t="s">
        <v>1914</v>
      </c>
      <c r="E21">
        <v>250214</v>
      </c>
      <c r="F21">
        <v>0</v>
      </c>
    </row>
    <row r="22" spans="1:6">
      <c r="A22" t="s">
        <v>1917</v>
      </c>
      <c r="B22">
        <v>270215</v>
      </c>
      <c r="C22">
        <v>0</v>
      </c>
      <c r="D22" t="s">
        <v>1917</v>
      </c>
      <c r="E22">
        <v>250215</v>
      </c>
      <c r="F22">
        <v>0</v>
      </c>
    </row>
    <row r="23" spans="1:6">
      <c r="A23" t="s">
        <v>1918</v>
      </c>
      <c r="B23">
        <v>270216</v>
      </c>
      <c r="C23">
        <v>0</v>
      </c>
      <c r="D23" t="s">
        <v>1918</v>
      </c>
      <c r="E23">
        <v>250216</v>
      </c>
      <c r="F23">
        <v>0</v>
      </c>
    </row>
    <row r="24" spans="1:6">
      <c r="A24" t="s">
        <v>3874</v>
      </c>
      <c r="B24">
        <v>270225</v>
      </c>
      <c r="C24">
        <v>0</v>
      </c>
      <c r="D24" t="s">
        <v>3874</v>
      </c>
      <c r="E24">
        <v>250225</v>
      </c>
      <c r="F24">
        <v>0</v>
      </c>
    </row>
    <row r="25" spans="1:6">
      <c r="A25" t="s">
        <v>1906</v>
      </c>
      <c r="B25">
        <v>270217</v>
      </c>
      <c r="C25">
        <v>0</v>
      </c>
      <c r="D25" t="s">
        <v>1906</v>
      </c>
      <c r="E25">
        <v>250217</v>
      </c>
      <c r="F25">
        <v>0</v>
      </c>
    </row>
    <row r="26" spans="1:6">
      <c r="A26" t="s">
        <v>1920</v>
      </c>
      <c r="B26">
        <v>270226</v>
      </c>
      <c r="C26">
        <v>1339549</v>
      </c>
      <c r="D26" t="s">
        <v>1920</v>
      </c>
      <c r="E26">
        <v>250226</v>
      </c>
      <c r="F26">
        <v>1381988</v>
      </c>
    </row>
    <row r="27" spans="1:6">
      <c r="A27" t="s">
        <v>3875</v>
      </c>
      <c r="B27">
        <v>270227</v>
      </c>
      <c r="C27">
        <v>151900</v>
      </c>
      <c r="D27" t="s">
        <v>3875</v>
      </c>
      <c r="E27">
        <v>250227</v>
      </c>
      <c r="F27">
        <v>180175</v>
      </c>
    </row>
    <row r="28" spans="1:6">
      <c r="A28" t="s">
        <v>3876</v>
      </c>
      <c r="B28">
        <v>270230</v>
      </c>
      <c r="C28">
        <v>1187649</v>
      </c>
      <c r="D28" t="s">
        <v>3876</v>
      </c>
      <c r="E28">
        <v>250230</v>
      </c>
      <c r="F28">
        <v>1201813</v>
      </c>
    </row>
    <row r="29" spans="1:6">
      <c r="A29" t="s">
        <v>1929</v>
      </c>
      <c r="B29">
        <v>270231</v>
      </c>
      <c r="C29">
        <v>0</v>
      </c>
      <c r="D29" t="s">
        <v>1929</v>
      </c>
      <c r="E29">
        <v>250231</v>
      </c>
      <c r="F29">
        <v>0</v>
      </c>
    </row>
    <row r="30" spans="1:6">
      <c r="A30" t="s">
        <v>3877</v>
      </c>
      <c r="B30">
        <v>270300</v>
      </c>
      <c r="C30">
        <v>5356756</v>
      </c>
      <c r="D30" t="s">
        <v>3878</v>
      </c>
      <c r="E30">
        <v>250300</v>
      </c>
      <c r="F30">
        <v>6000089</v>
      </c>
    </row>
    <row r="31" spans="1:6">
      <c r="A31" t="s">
        <v>2284</v>
      </c>
      <c r="B31">
        <v>270301</v>
      </c>
      <c r="C31">
        <v>-719</v>
      </c>
      <c r="D31" t="s">
        <v>2284</v>
      </c>
      <c r="E31">
        <v>250301</v>
      </c>
      <c r="F31">
        <v>0</v>
      </c>
    </row>
    <row r="32" spans="1:6">
      <c r="A32" t="s">
        <v>2286</v>
      </c>
      <c r="B32">
        <v>270302</v>
      </c>
      <c r="C32">
        <v>-719</v>
      </c>
      <c r="D32" t="s">
        <v>2286</v>
      </c>
      <c r="E32">
        <v>250302</v>
      </c>
      <c r="F32">
        <v>0</v>
      </c>
    </row>
    <row r="33" spans="1:6">
      <c r="A33" t="s">
        <v>2288</v>
      </c>
      <c r="B33">
        <v>270303</v>
      </c>
      <c r="C33">
        <v>0</v>
      </c>
      <c r="D33" t="s">
        <v>2288</v>
      </c>
      <c r="E33">
        <v>250303</v>
      </c>
      <c r="F33">
        <v>0</v>
      </c>
    </row>
    <row r="34" spans="1:6">
      <c r="A34" t="s">
        <v>2290</v>
      </c>
      <c r="B34">
        <v>270304</v>
      </c>
      <c r="C34">
        <v>0</v>
      </c>
      <c r="D34" t="s">
        <v>2290</v>
      </c>
      <c r="E34">
        <v>250304</v>
      </c>
      <c r="F34">
        <v>0</v>
      </c>
    </row>
    <row r="35" spans="1:6">
      <c r="A35" t="s">
        <v>3879</v>
      </c>
      <c r="B35">
        <v>270305</v>
      </c>
      <c r="C35">
        <v>0</v>
      </c>
      <c r="D35" t="s">
        <v>3879</v>
      </c>
      <c r="E35">
        <v>250305</v>
      </c>
      <c r="F35">
        <v>0</v>
      </c>
    </row>
    <row r="36" spans="1:6">
      <c r="A36" t="s">
        <v>3880</v>
      </c>
      <c r="B36">
        <v>270306</v>
      </c>
      <c r="C36">
        <v>0</v>
      </c>
      <c r="D36" t="s">
        <v>3880</v>
      </c>
      <c r="E36">
        <v>250306</v>
      </c>
      <c r="F36">
        <v>0</v>
      </c>
    </row>
    <row r="37" spans="1:6">
      <c r="A37" t="s">
        <v>2296</v>
      </c>
      <c r="B37">
        <v>270307</v>
      </c>
      <c r="C37">
        <v>0</v>
      </c>
      <c r="D37" t="s">
        <v>2296</v>
      </c>
      <c r="E37">
        <v>250307</v>
      </c>
      <c r="F37">
        <v>0</v>
      </c>
    </row>
    <row r="38" spans="1:6">
      <c r="A38" t="s">
        <v>3881</v>
      </c>
      <c r="B38">
        <v>270308</v>
      </c>
      <c r="C38">
        <v>0</v>
      </c>
      <c r="D38" t="s">
        <v>3881</v>
      </c>
      <c r="E38">
        <v>250308</v>
      </c>
      <c r="F38">
        <v>0</v>
      </c>
    </row>
    <row r="39" spans="1:6">
      <c r="A39" t="s">
        <v>2300</v>
      </c>
      <c r="B39">
        <v>270309</v>
      </c>
      <c r="C39">
        <v>0</v>
      </c>
      <c r="D39" t="s">
        <v>2300</v>
      </c>
      <c r="E39">
        <v>250309</v>
      </c>
      <c r="F39">
        <v>0</v>
      </c>
    </row>
    <row r="40" spans="1:6">
      <c r="A40" t="s">
        <v>2302</v>
      </c>
      <c r="B40">
        <v>270310</v>
      </c>
      <c r="C40">
        <v>0</v>
      </c>
      <c r="D40" t="s">
        <v>2302</v>
      </c>
      <c r="E40">
        <v>250310</v>
      </c>
      <c r="F40">
        <v>0</v>
      </c>
    </row>
    <row r="41" spans="1:6">
      <c r="A41" t="s">
        <v>2304</v>
      </c>
      <c r="B41">
        <v>270311</v>
      </c>
      <c r="C41">
        <v>0</v>
      </c>
      <c r="D41" t="s">
        <v>3882</v>
      </c>
      <c r="E41">
        <v>250311</v>
      </c>
      <c r="F41">
        <v>0</v>
      </c>
    </row>
    <row r="42" spans="1:6">
      <c r="A42" t="s">
        <v>2305</v>
      </c>
      <c r="B42">
        <v>270312</v>
      </c>
      <c r="C42">
        <v>0</v>
      </c>
      <c r="D42" t="s">
        <v>2305</v>
      </c>
      <c r="E42">
        <v>250312</v>
      </c>
      <c r="F42">
        <v>0</v>
      </c>
    </row>
    <row r="43" spans="1:6">
      <c r="A43" t="s">
        <v>2306</v>
      </c>
      <c r="B43">
        <v>270313</v>
      </c>
      <c r="C43">
        <v>0</v>
      </c>
      <c r="D43" t="s">
        <v>2306</v>
      </c>
      <c r="E43">
        <v>250313</v>
      </c>
      <c r="F43">
        <v>0</v>
      </c>
    </row>
    <row r="44" spans="1:6">
      <c r="A44" t="s">
        <v>2307</v>
      </c>
      <c r="B44">
        <v>270314</v>
      </c>
      <c r="C44">
        <v>0</v>
      </c>
      <c r="D44" t="s">
        <v>2307</v>
      </c>
      <c r="E44">
        <v>250314</v>
      </c>
      <c r="F44">
        <v>0</v>
      </c>
    </row>
    <row r="45" spans="1:6">
      <c r="A45" t="s">
        <v>2308</v>
      </c>
      <c r="B45">
        <v>270315</v>
      </c>
      <c r="C45">
        <v>0</v>
      </c>
      <c r="D45" t="s">
        <v>2308</v>
      </c>
      <c r="E45">
        <v>250315</v>
      </c>
      <c r="F45">
        <v>0</v>
      </c>
    </row>
    <row r="46" spans="1:6">
      <c r="A46" t="s">
        <v>2309</v>
      </c>
      <c r="B46">
        <v>270316</v>
      </c>
      <c r="C46">
        <v>0</v>
      </c>
      <c r="D46" t="s">
        <v>2309</v>
      </c>
      <c r="E46">
        <v>250316</v>
      </c>
      <c r="F46">
        <v>0</v>
      </c>
    </row>
    <row r="47" spans="1:6">
      <c r="A47" t="s">
        <v>2310</v>
      </c>
      <c r="B47">
        <v>270317</v>
      </c>
      <c r="C47">
        <v>0</v>
      </c>
      <c r="D47" t="s">
        <v>2310</v>
      </c>
      <c r="E47">
        <v>250317</v>
      </c>
      <c r="F47">
        <v>0</v>
      </c>
    </row>
    <row r="48" spans="1:6">
      <c r="A48" t="s">
        <v>2311</v>
      </c>
      <c r="B48">
        <v>270318</v>
      </c>
      <c r="C48">
        <v>0</v>
      </c>
      <c r="D48" t="s">
        <v>2311</v>
      </c>
      <c r="E48">
        <v>250318</v>
      </c>
      <c r="F48">
        <v>0</v>
      </c>
    </row>
    <row r="49" spans="1:6">
      <c r="A49" t="s">
        <v>2312</v>
      </c>
      <c r="B49">
        <v>270319</v>
      </c>
      <c r="C49">
        <v>0</v>
      </c>
      <c r="D49" t="s">
        <v>2312</v>
      </c>
      <c r="E49">
        <v>250319</v>
      </c>
      <c r="F49">
        <v>0</v>
      </c>
    </row>
    <row r="50" spans="1:6">
      <c r="A50" t="s">
        <v>2313</v>
      </c>
      <c r="B50">
        <v>270320</v>
      </c>
      <c r="C50">
        <v>0</v>
      </c>
      <c r="D50" t="s">
        <v>2313</v>
      </c>
      <c r="E50">
        <v>250320</v>
      </c>
      <c r="F50">
        <v>0</v>
      </c>
    </row>
    <row r="51" spans="1:6">
      <c r="A51" t="s">
        <v>2314</v>
      </c>
      <c r="B51">
        <v>270321</v>
      </c>
      <c r="C51">
        <v>0</v>
      </c>
      <c r="D51" t="s">
        <v>2314</v>
      </c>
      <c r="E51">
        <v>250321</v>
      </c>
      <c r="F51">
        <v>0</v>
      </c>
    </row>
    <row r="52" spans="1:6">
      <c r="A52" t="s">
        <v>2315</v>
      </c>
      <c r="B52">
        <v>270330</v>
      </c>
      <c r="C52">
        <v>0</v>
      </c>
      <c r="D52" t="s">
        <v>2315</v>
      </c>
      <c r="E52">
        <v>250330</v>
      </c>
      <c r="F52">
        <v>0</v>
      </c>
    </row>
    <row r="53" spans="1:6">
      <c r="A53" t="s">
        <v>1953</v>
      </c>
      <c r="B53">
        <v>270331</v>
      </c>
      <c r="C53">
        <v>0</v>
      </c>
      <c r="D53" t="s">
        <v>1953</v>
      </c>
      <c r="E53">
        <v>250331</v>
      </c>
      <c r="F53">
        <v>0</v>
      </c>
    </row>
    <row r="54" spans="1:6">
      <c r="A54" t="s">
        <v>2317</v>
      </c>
      <c r="B54">
        <v>270332</v>
      </c>
      <c r="C54">
        <v>0</v>
      </c>
      <c r="D54" t="s">
        <v>2317</v>
      </c>
      <c r="E54">
        <v>250332</v>
      </c>
      <c r="F54">
        <v>0</v>
      </c>
    </row>
    <row r="55" spans="1:6">
      <c r="A55" t="s">
        <v>2318</v>
      </c>
      <c r="B55">
        <v>270351</v>
      </c>
      <c r="C55">
        <v>0</v>
      </c>
      <c r="D55" t="s">
        <v>2318</v>
      </c>
      <c r="E55">
        <v>250351</v>
      </c>
      <c r="F55">
        <v>0</v>
      </c>
    </row>
    <row r="56" spans="1:6">
      <c r="A56" t="s">
        <v>2319</v>
      </c>
      <c r="B56">
        <v>270360</v>
      </c>
      <c r="C56">
        <v>5357476</v>
      </c>
      <c r="D56" t="s">
        <v>2319</v>
      </c>
      <c r="E56">
        <v>250360</v>
      </c>
      <c r="F56">
        <v>6000089</v>
      </c>
    </row>
    <row r="57" spans="1:6">
      <c r="A57" t="s">
        <v>3883</v>
      </c>
      <c r="B57">
        <v>270400</v>
      </c>
      <c r="C57">
        <v>891799</v>
      </c>
      <c r="D57" t="s">
        <v>3884</v>
      </c>
      <c r="E57">
        <v>250400</v>
      </c>
      <c r="F57">
        <v>910140</v>
      </c>
    </row>
    <row r="58" spans="1:6">
      <c r="A58" t="s">
        <v>2218</v>
      </c>
      <c r="B58">
        <v>270401</v>
      </c>
      <c r="C58">
        <v>0</v>
      </c>
      <c r="D58" t="s">
        <v>2218</v>
      </c>
      <c r="E58">
        <v>250401</v>
      </c>
      <c r="F58">
        <v>0</v>
      </c>
    </row>
    <row r="59" spans="1:6">
      <c r="A59" t="s">
        <v>2220</v>
      </c>
      <c r="B59">
        <v>270402</v>
      </c>
      <c r="C59">
        <v>0</v>
      </c>
      <c r="D59" t="s">
        <v>2220</v>
      </c>
      <c r="E59">
        <v>250402</v>
      </c>
      <c r="F59">
        <v>0</v>
      </c>
    </row>
    <row r="60" spans="1:6">
      <c r="A60" t="s">
        <v>2222</v>
      </c>
      <c r="B60">
        <v>270403</v>
      </c>
      <c r="C60">
        <v>0</v>
      </c>
      <c r="D60" t="s">
        <v>2222</v>
      </c>
      <c r="E60">
        <v>250403</v>
      </c>
      <c r="F60">
        <v>0</v>
      </c>
    </row>
    <row r="61" spans="1:6">
      <c r="A61" t="s">
        <v>2224</v>
      </c>
      <c r="B61">
        <v>270404</v>
      </c>
      <c r="C61">
        <v>0</v>
      </c>
      <c r="D61" t="s">
        <v>2224</v>
      </c>
      <c r="E61">
        <v>250404</v>
      </c>
      <c r="F61">
        <v>0</v>
      </c>
    </row>
    <row r="62" spans="1:6">
      <c r="A62" t="s">
        <v>2226</v>
      </c>
      <c r="B62">
        <v>270409</v>
      </c>
      <c r="C62">
        <v>0</v>
      </c>
      <c r="D62" t="s">
        <v>2226</v>
      </c>
      <c r="E62">
        <v>250409</v>
      </c>
      <c r="F62">
        <v>0</v>
      </c>
    </row>
    <row r="63" spans="1:6">
      <c r="A63" t="s">
        <v>2228</v>
      </c>
      <c r="B63">
        <v>270405</v>
      </c>
      <c r="C63">
        <v>0</v>
      </c>
      <c r="D63" t="s">
        <v>2228</v>
      </c>
      <c r="E63">
        <v>250405</v>
      </c>
      <c r="F63">
        <v>0</v>
      </c>
    </row>
    <row r="64" spans="1:6">
      <c r="A64" t="s">
        <v>1949</v>
      </c>
      <c r="B64">
        <v>270410</v>
      </c>
      <c r="C64">
        <v>0</v>
      </c>
      <c r="D64" t="s">
        <v>1949</v>
      </c>
      <c r="E64">
        <v>250410</v>
      </c>
      <c r="F64">
        <v>0</v>
      </c>
    </row>
    <row r="65" spans="1:6">
      <c r="A65" t="s">
        <v>2324</v>
      </c>
      <c r="B65">
        <v>270411</v>
      </c>
      <c r="C65">
        <v>0</v>
      </c>
      <c r="D65" t="s">
        <v>2324</v>
      </c>
      <c r="E65">
        <v>250411</v>
      </c>
      <c r="F65">
        <v>0</v>
      </c>
    </row>
    <row r="66" spans="1:6">
      <c r="A66" t="s">
        <v>2325</v>
      </c>
      <c r="B66">
        <v>270412</v>
      </c>
      <c r="C66">
        <v>0</v>
      </c>
      <c r="D66" t="s">
        <v>2325</v>
      </c>
      <c r="E66">
        <v>250412</v>
      </c>
      <c r="F66">
        <v>0</v>
      </c>
    </row>
    <row r="67" spans="1:6">
      <c r="A67" t="s">
        <v>2327</v>
      </c>
      <c r="B67">
        <v>270413</v>
      </c>
      <c r="C67">
        <v>0</v>
      </c>
      <c r="D67" t="s">
        <v>2327</v>
      </c>
      <c r="E67">
        <v>250413</v>
      </c>
      <c r="F67">
        <v>0</v>
      </c>
    </row>
    <row r="68" spans="1:6">
      <c r="A68" t="s">
        <v>2329</v>
      </c>
      <c r="B68">
        <v>270419</v>
      </c>
      <c r="C68">
        <v>0</v>
      </c>
      <c r="D68" t="s">
        <v>2329</v>
      </c>
      <c r="E68">
        <v>250419</v>
      </c>
      <c r="F68">
        <v>0</v>
      </c>
    </row>
    <row r="69" spans="1:6">
      <c r="A69" t="s">
        <v>1953</v>
      </c>
      <c r="B69">
        <v>270420</v>
      </c>
      <c r="C69">
        <v>0</v>
      </c>
      <c r="D69" t="s">
        <v>1953</v>
      </c>
      <c r="E69">
        <v>250420</v>
      </c>
      <c r="F69">
        <v>0</v>
      </c>
    </row>
    <row r="70" spans="1:6">
      <c r="A70" t="s">
        <v>2331</v>
      </c>
      <c r="B70">
        <v>270421</v>
      </c>
      <c r="C70">
        <v>0</v>
      </c>
      <c r="D70" t="s">
        <v>2331</v>
      </c>
      <c r="E70">
        <v>250421</v>
      </c>
      <c r="F70">
        <v>0</v>
      </c>
    </row>
    <row r="71" spans="1:6">
      <c r="A71" t="s">
        <v>2333</v>
      </c>
      <c r="B71">
        <v>270422</v>
      </c>
      <c r="C71">
        <v>0</v>
      </c>
      <c r="D71" t="s">
        <v>2333</v>
      </c>
      <c r="E71">
        <v>250422</v>
      </c>
      <c r="F71">
        <v>0</v>
      </c>
    </row>
    <row r="72" spans="1:6">
      <c r="A72" t="s">
        <v>2335</v>
      </c>
      <c r="B72">
        <v>270423</v>
      </c>
      <c r="C72">
        <v>0</v>
      </c>
      <c r="D72" t="s">
        <v>2335</v>
      </c>
      <c r="E72">
        <v>250423</v>
      </c>
      <c r="F72">
        <v>0</v>
      </c>
    </row>
    <row r="73" spans="1:6">
      <c r="A73" t="s">
        <v>2337</v>
      </c>
      <c r="B73">
        <v>270424</v>
      </c>
      <c r="C73">
        <v>0</v>
      </c>
      <c r="D73" t="s">
        <v>2337</v>
      </c>
      <c r="E73">
        <v>250424</v>
      </c>
      <c r="F73">
        <v>0</v>
      </c>
    </row>
    <row r="74" spans="1:6">
      <c r="A74" t="s">
        <v>1955</v>
      </c>
      <c r="B74">
        <v>270429</v>
      </c>
      <c r="C74">
        <v>0</v>
      </c>
      <c r="D74" t="s">
        <v>1955</v>
      </c>
      <c r="E74">
        <v>250429</v>
      </c>
      <c r="F74">
        <v>0</v>
      </c>
    </row>
    <row r="75" spans="1:6">
      <c r="A75" t="s">
        <v>2250</v>
      </c>
      <c r="B75">
        <v>270430</v>
      </c>
      <c r="C75">
        <v>891799</v>
      </c>
      <c r="D75" t="s">
        <v>2250</v>
      </c>
      <c r="E75">
        <v>250430</v>
      </c>
      <c r="F75">
        <v>910140</v>
      </c>
    </row>
    <row r="76" spans="1:6">
      <c r="A76" t="s">
        <v>1926</v>
      </c>
      <c r="B76">
        <v>270431</v>
      </c>
      <c r="C76">
        <v>0</v>
      </c>
      <c r="D76" t="s">
        <v>1926</v>
      </c>
      <c r="E76">
        <v>250431</v>
      </c>
      <c r="F76">
        <v>0</v>
      </c>
    </row>
    <row r="77" spans="1:6">
      <c r="A77" t="s">
        <v>2346</v>
      </c>
      <c r="B77">
        <v>270432</v>
      </c>
      <c r="C77">
        <v>0</v>
      </c>
      <c r="D77" t="s">
        <v>2346</v>
      </c>
      <c r="E77">
        <v>250432</v>
      </c>
      <c r="F77">
        <v>0</v>
      </c>
    </row>
    <row r="78" spans="1:6">
      <c r="A78" t="s">
        <v>3885</v>
      </c>
      <c r="B78">
        <v>270433</v>
      </c>
      <c r="C78">
        <v>0</v>
      </c>
      <c r="D78" t="s">
        <v>3885</v>
      </c>
      <c r="E78">
        <v>250433</v>
      </c>
      <c r="F78">
        <v>0</v>
      </c>
    </row>
    <row r="79" spans="1:6">
      <c r="A79" t="s">
        <v>2349</v>
      </c>
      <c r="B79">
        <v>270451</v>
      </c>
      <c r="C79">
        <v>0</v>
      </c>
      <c r="D79" t="s">
        <v>2349</v>
      </c>
      <c r="E79">
        <v>250451</v>
      </c>
      <c r="F79">
        <v>0</v>
      </c>
    </row>
    <row r="80" spans="1:6">
      <c r="A80" t="s">
        <v>3886</v>
      </c>
      <c r="B80">
        <v>270500</v>
      </c>
      <c r="C80">
        <v>160899</v>
      </c>
      <c r="D80" t="s">
        <v>3887</v>
      </c>
      <c r="E80">
        <v>250500</v>
      </c>
      <c r="F80">
        <v>189302</v>
      </c>
    </row>
    <row r="81" spans="1:6">
      <c r="A81" t="s">
        <v>3888</v>
      </c>
      <c r="B81">
        <v>270600</v>
      </c>
      <c r="C81">
        <v>-7142</v>
      </c>
      <c r="D81" t="s">
        <v>3889</v>
      </c>
      <c r="E81">
        <v>250600</v>
      </c>
      <c r="F81">
        <v>0</v>
      </c>
    </row>
    <row r="82" spans="1:6">
      <c r="A82" t="s">
        <v>1925</v>
      </c>
      <c r="B82">
        <v>270601</v>
      </c>
      <c r="C82">
        <v>-7142</v>
      </c>
      <c r="D82" t="s">
        <v>1925</v>
      </c>
      <c r="E82">
        <v>250601</v>
      </c>
      <c r="F82">
        <v>0</v>
      </c>
    </row>
    <row r="83" spans="1:6">
      <c r="A83" t="s">
        <v>2374</v>
      </c>
      <c r="B83">
        <v>270602</v>
      </c>
      <c r="C83">
        <v>0</v>
      </c>
      <c r="D83" t="s">
        <v>2374</v>
      </c>
      <c r="E83">
        <v>250602</v>
      </c>
      <c r="F83">
        <v>0</v>
      </c>
    </row>
    <row r="84" spans="1:6">
      <c r="A84" t="s">
        <v>2376</v>
      </c>
      <c r="B84">
        <v>270603</v>
      </c>
      <c r="C84">
        <v>0</v>
      </c>
      <c r="D84" t="s">
        <v>2376</v>
      </c>
      <c r="E84">
        <v>250603</v>
      </c>
      <c r="F84">
        <v>0</v>
      </c>
    </row>
    <row r="85" spans="1:6">
      <c r="A85" t="s">
        <v>2378</v>
      </c>
      <c r="B85">
        <v>270604</v>
      </c>
      <c r="C85">
        <v>0</v>
      </c>
      <c r="D85" t="s">
        <v>2378</v>
      </c>
      <c r="E85">
        <v>250604</v>
      </c>
      <c r="F85">
        <v>0</v>
      </c>
    </row>
    <row r="86" spans="1:6">
      <c r="A86" t="s">
        <v>2380</v>
      </c>
      <c r="B86">
        <v>270605</v>
      </c>
      <c r="C86">
        <v>-7142</v>
      </c>
      <c r="D86" t="s">
        <v>2380</v>
      </c>
      <c r="E86">
        <v>250605</v>
      </c>
      <c r="F86">
        <v>0</v>
      </c>
    </row>
    <row r="87" spans="1:6">
      <c r="A87" t="s">
        <v>2382</v>
      </c>
      <c r="B87">
        <v>270606</v>
      </c>
      <c r="C87">
        <v>0</v>
      </c>
      <c r="D87" t="s">
        <v>2382</v>
      </c>
      <c r="E87">
        <v>250606</v>
      </c>
      <c r="F87">
        <v>0</v>
      </c>
    </row>
    <row r="88" spans="1:6">
      <c r="A88" t="s">
        <v>3890</v>
      </c>
      <c r="B88">
        <v>270607</v>
      </c>
      <c r="C88">
        <v>0</v>
      </c>
      <c r="D88" t="s">
        <v>3890</v>
      </c>
      <c r="E88">
        <v>250607</v>
      </c>
      <c r="F88">
        <v>0</v>
      </c>
    </row>
    <row r="89" spans="1:6">
      <c r="A89" t="s">
        <v>2384</v>
      </c>
      <c r="B89">
        <v>270619</v>
      </c>
      <c r="C89">
        <v>0</v>
      </c>
      <c r="D89" t="s">
        <v>2384</v>
      </c>
      <c r="E89">
        <v>250619</v>
      </c>
      <c r="F89">
        <v>0</v>
      </c>
    </row>
    <row r="90" spans="1:6">
      <c r="A90" t="s">
        <v>2386</v>
      </c>
      <c r="B90">
        <v>270620</v>
      </c>
      <c r="C90">
        <v>0</v>
      </c>
      <c r="D90" t="s">
        <v>2386</v>
      </c>
      <c r="E90">
        <v>250620</v>
      </c>
      <c r="F90">
        <v>0</v>
      </c>
    </row>
    <row r="91" spans="1:6">
      <c r="A91" t="s">
        <v>2388</v>
      </c>
      <c r="B91">
        <v>270621</v>
      </c>
      <c r="C91">
        <v>0</v>
      </c>
      <c r="D91" t="s">
        <v>2388</v>
      </c>
      <c r="E91">
        <v>250621</v>
      </c>
      <c r="F91">
        <v>0</v>
      </c>
    </row>
    <row r="92" spans="1:6">
      <c r="A92" t="s">
        <v>2390</v>
      </c>
      <c r="B92">
        <v>270622</v>
      </c>
      <c r="C92">
        <v>0</v>
      </c>
      <c r="D92" t="s">
        <v>2390</v>
      </c>
      <c r="E92">
        <v>250622</v>
      </c>
      <c r="F92">
        <v>0</v>
      </c>
    </row>
    <row r="93" spans="1:6">
      <c r="A93" t="s">
        <v>2392</v>
      </c>
      <c r="B93">
        <v>270623</v>
      </c>
      <c r="C93">
        <v>0</v>
      </c>
      <c r="D93" t="s">
        <v>2392</v>
      </c>
      <c r="E93">
        <v>250623</v>
      </c>
      <c r="F93">
        <v>0</v>
      </c>
    </row>
    <row r="94" spans="1:6">
      <c r="A94" t="s">
        <v>2394</v>
      </c>
      <c r="B94">
        <v>270624</v>
      </c>
      <c r="C94">
        <v>0</v>
      </c>
      <c r="D94" t="s">
        <v>2394</v>
      </c>
      <c r="E94">
        <v>250624</v>
      </c>
      <c r="F94">
        <v>0</v>
      </c>
    </row>
    <row r="95" spans="1:6">
      <c r="A95" t="s">
        <v>2396</v>
      </c>
      <c r="B95">
        <v>270625</v>
      </c>
      <c r="C95">
        <v>0</v>
      </c>
      <c r="D95" t="s">
        <v>2396</v>
      </c>
      <c r="E95">
        <v>250625</v>
      </c>
      <c r="F95">
        <v>0</v>
      </c>
    </row>
    <row r="96" spans="1:6">
      <c r="A96" t="s">
        <v>2398</v>
      </c>
      <c r="B96">
        <v>270626</v>
      </c>
      <c r="C96">
        <v>0</v>
      </c>
      <c r="D96" t="s">
        <v>2398</v>
      </c>
      <c r="E96">
        <v>250626</v>
      </c>
      <c r="F96">
        <v>0</v>
      </c>
    </row>
    <row r="97" spans="1:6">
      <c r="A97" t="s">
        <v>2400</v>
      </c>
      <c r="B97">
        <v>270639</v>
      </c>
      <c r="C97">
        <v>0</v>
      </c>
      <c r="D97" t="s">
        <v>2400</v>
      </c>
      <c r="E97">
        <v>250639</v>
      </c>
      <c r="F97">
        <v>0</v>
      </c>
    </row>
    <row r="98" spans="1:6">
      <c r="A98" t="s">
        <v>3891</v>
      </c>
      <c r="B98">
        <v>270700</v>
      </c>
      <c r="C98">
        <v>0</v>
      </c>
      <c r="D98" t="s">
        <v>3892</v>
      </c>
      <c r="E98">
        <v>250700</v>
      </c>
      <c r="F98">
        <v>166755</v>
      </c>
    </row>
    <row r="99" spans="1:6">
      <c r="A99" t="s">
        <v>3893</v>
      </c>
      <c r="B99">
        <v>270701</v>
      </c>
      <c r="C99">
        <v>0</v>
      </c>
      <c r="D99" t="s">
        <v>1939</v>
      </c>
      <c r="E99">
        <v>250701</v>
      </c>
      <c r="F99">
        <v>0</v>
      </c>
    </row>
    <row r="100" spans="1:6">
      <c r="A100" t="s">
        <v>3894</v>
      </c>
      <c r="B100">
        <v>270702</v>
      </c>
      <c r="C100">
        <v>0</v>
      </c>
      <c r="D100" t="s">
        <v>2197</v>
      </c>
      <c r="E100">
        <v>250702</v>
      </c>
      <c r="F100">
        <v>0</v>
      </c>
    </row>
    <row r="101" spans="1:6">
      <c r="A101" t="s">
        <v>3895</v>
      </c>
      <c r="B101">
        <v>270703</v>
      </c>
      <c r="C101">
        <v>0</v>
      </c>
      <c r="D101" t="s">
        <v>2199</v>
      </c>
      <c r="E101">
        <v>250703</v>
      </c>
      <c r="F101">
        <v>0</v>
      </c>
    </row>
    <row r="102" spans="1:6">
      <c r="A102" t="s">
        <v>3896</v>
      </c>
      <c r="B102">
        <v>270900</v>
      </c>
      <c r="C102">
        <v>0</v>
      </c>
      <c r="D102" t="s">
        <v>2201</v>
      </c>
      <c r="E102">
        <v>250704</v>
      </c>
      <c r="F102">
        <v>0</v>
      </c>
    </row>
    <row r="103" spans="1:6">
      <c r="A103" t="s">
        <v>2641</v>
      </c>
      <c r="B103">
        <v>270901</v>
      </c>
      <c r="C103">
        <v>0</v>
      </c>
      <c r="D103" t="s">
        <v>2203</v>
      </c>
      <c r="E103">
        <v>250705</v>
      </c>
      <c r="F103">
        <v>0</v>
      </c>
    </row>
    <row r="104" spans="1:6">
      <c r="A104" t="s">
        <v>2642</v>
      </c>
      <c r="B104">
        <v>270902</v>
      </c>
      <c r="C104">
        <v>0</v>
      </c>
      <c r="D104" t="s">
        <v>2205</v>
      </c>
      <c r="E104">
        <v>250706</v>
      </c>
      <c r="F104">
        <v>0</v>
      </c>
    </row>
    <row r="105" spans="1:6">
      <c r="A105" t="s">
        <v>2644</v>
      </c>
      <c r="B105">
        <v>270903</v>
      </c>
      <c r="C105">
        <v>0</v>
      </c>
      <c r="D105" t="s">
        <v>2207</v>
      </c>
      <c r="E105">
        <v>250707</v>
      </c>
      <c r="F105">
        <v>0</v>
      </c>
    </row>
    <row r="106" spans="1:6">
      <c r="A106" t="s">
        <v>2646</v>
      </c>
      <c r="B106">
        <v>270904</v>
      </c>
      <c r="C106">
        <v>0</v>
      </c>
      <c r="D106" t="s">
        <v>2209</v>
      </c>
      <c r="E106">
        <v>250708</v>
      </c>
      <c r="F106">
        <v>0</v>
      </c>
    </row>
    <row r="107" spans="1:6">
      <c r="A107" t="s">
        <v>2648</v>
      </c>
      <c r="B107">
        <v>270905</v>
      </c>
      <c r="C107">
        <v>0</v>
      </c>
      <c r="D107" t="s">
        <v>2211</v>
      </c>
      <c r="E107">
        <v>250709</v>
      </c>
      <c r="F107">
        <v>0</v>
      </c>
    </row>
    <row r="108" spans="1:6">
      <c r="A108" t="s">
        <v>2650</v>
      </c>
      <c r="B108">
        <v>270906</v>
      </c>
      <c r="C108">
        <v>0</v>
      </c>
      <c r="D108" t="s">
        <v>3897</v>
      </c>
      <c r="E108">
        <v>250720</v>
      </c>
      <c r="F108">
        <v>0</v>
      </c>
    </row>
    <row r="109" spans="1:6">
      <c r="A109" t="s">
        <v>2652</v>
      </c>
      <c r="B109">
        <v>270907</v>
      </c>
      <c r="C109">
        <v>0</v>
      </c>
      <c r="D109" t="s">
        <v>1906</v>
      </c>
      <c r="E109">
        <v>250710</v>
      </c>
      <c r="F109">
        <v>0</v>
      </c>
    </row>
    <row r="110" spans="1:6">
      <c r="A110" t="s">
        <v>2654</v>
      </c>
      <c r="B110">
        <v>270908</v>
      </c>
      <c r="C110">
        <v>0</v>
      </c>
      <c r="D110" t="s">
        <v>2260</v>
      </c>
      <c r="E110">
        <v>250721</v>
      </c>
      <c r="F110">
        <v>0</v>
      </c>
    </row>
    <row r="111" spans="1:6">
      <c r="A111" t="s">
        <v>1906</v>
      </c>
      <c r="B111">
        <v>270909</v>
      </c>
      <c r="C111">
        <v>0</v>
      </c>
      <c r="D111" t="s">
        <v>3898</v>
      </c>
      <c r="E111">
        <v>250722</v>
      </c>
      <c r="F111">
        <v>0</v>
      </c>
    </row>
    <row r="112" spans="1:6">
      <c r="A112" t="s">
        <v>1890</v>
      </c>
      <c r="B112">
        <v>270920</v>
      </c>
      <c r="C112">
        <v>0</v>
      </c>
      <c r="D112" t="s">
        <v>3899</v>
      </c>
      <c r="E112">
        <v>250723</v>
      </c>
      <c r="F112">
        <v>0</v>
      </c>
    </row>
    <row r="113" spans="1:6">
      <c r="A113" t="s">
        <v>2659</v>
      </c>
      <c r="B113">
        <v>270930</v>
      </c>
      <c r="C113">
        <v>0</v>
      </c>
      <c r="D113" t="s">
        <v>3900</v>
      </c>
      <c r="E113">
        <v>250730</v>
      </c>
      <c r="F113">
        <v>0</v>
      </c>
    </row>
    <row r="114" spans="1:6">
      <c r="A114" t="s">
        <v>2458</v>
      </c>
      <c r="B114">
        <v>270940</v>
      </c>
      <c r="C114">
        <v>0</v>
      </c>
      <c r="D114" t="s">
        <v>3901</v>
      </c>
      <c r="E114">
        <v>250731</v>
      </c>
      <c r="F114">
        <v>0</v>
      </c>
    </row>
    <row r="115" spans="1:6">
      <c r="A115" t="s">
        <v>1925</v>
      </c>
      <c r="B115">
        <v>270950</v>
      </c>
      <c r="C115">
        <v>0</v>
      </c>
      <c r="D115" t="s">
        <v>2015</v>
      </c>
      <c r="E115">
        <v>250732</v>
      </c>
      <c r="F115">
        <v>0</v>
      </c>
    </row>
    <row r="116" spans="1:6">
      <c r="A116" t="s">
        <v>2663</v>
      </c>
      <c r="B116">
        <v>270960</v>
      </c>
      <c r="C116">
        <v>0</v>
      </c>
      <c r="D116" t="s">
        <v>1953</v>
      </c>
      <c r="E116">
        <v>250733</v>
      </c>
      <c r="F116">
        <v>58070</v>
      </c>
    </row>
    <row r="117" spans="1:6">
      <c r="A117" t="s">
        <v>1499</v>
      </c>
      <c r="B117">
        <v>270980</v>
      </c>
      <c r="C117">
        <v>0</v>
      </c>
      <c r="D117" t="s">
        <v>3902</v>
      </c>
      <c r="E117">
        <v>250734</v>
      </c>
      <c r="F117">
        <v>58070</v>
      </c>
    </row>
    <row r="118" spans="1:6">
      <c r="A118" t="s">
        <v>3903</v>
      </c>
      <c r="B118">
        <v>273000</v>
      </c>
      <c r="C118">
        <v>0</v>
      </c>
      <c r="D118" t="s">
        <v>3904</v>
      </c>
      <c r="E118">
        <v>250735</v>
      </c>
      <c r="F118">
        <v>0</v>
      </c>
    </row>
    <row r="119" spans="1:6">
      <c r="A119" t="s">
        <v>3905</v>
      </c>
      <c r="B119">
        <v>273100</v>
      </c>
      <c r="C119">
        <v>0</v>
      </c>
      <c r="D119" t="s">
        <v>3906</v>
      </c>
      <c r="E119">
        <v>250736</v>
      </c>
      <c r="F119">
        <v>0</v>
      </c>
    </row>
    <row r="120" spans="1:6">
      <c r="A120" t="s">
        <v>3907</v>
      </c>
      <c r="B120">
        <v>273101</v>
      </c>
      <c r="C120">
        <v>0</v>
      </c>
      <c r="D120" t="s">
        <v>1955</v>
      </c>
      <c r="E120">
        <v>250740</v>
      </c>
      <c r="F120">
        <v>0</v>
      </c>
    </row>
    <row r="121" spans="1:6">
      <c r="A121" t="s">
        <v>3908</v>
      </c>
      <c r="B121">
        <v>273102</v>
      </c>
      <c r="C121">
        <v>0</v>
      </c>
      <c r="D121" t="s">
        <v>1890</v>
      </c>
      <c r="E121">
        <v>250741</v>
      </c>
      <c r="F121">
        <v>0</v>
      </c>
    </row>
    <row r="122" spans="1:6">
      <c r="A122" t="s">
        <v>3909</v>
      </c>
      <c r="B122">
        <v>273103</v>
      </c>
      <c r="C122">
        <v>0</v>
      </c>
      <c r="D122" t="s">
        <v>2250</v>
      </c>
      <c r="E122">
        <v>250742</v>
      </c>
      <c r="F122">
        <v>103462</v>
      </c>
    </row>
    <row r="123" spans="1:6">
      <c r="A123" t="s">
        <v>3910</v>
      </c>
      <c r="B123">
        <v>273104</v>
      </c>
      <c r="C123">
        <v>0</v>
      </c>
      <c r="D123" t="s">
        <v>2252</v>
      </c>
      <c r="E123">
        <v>250743</v>
      </c>
      <c r="F123">
        <v>0</v>
      </c>
    </row>
    <row r="124" spans="1:6">
      <c r="A124" t="s">
        <v>1925</v>
      </c>
      <c r="B124">
        <v>273111</v>
      </c>
      <c r="C124">
        <v>0</v>
      </c>
      <c r="D124" t="s">
        <v>2021</v>
      </c>
      <c r="E124">
        <v>250744</v>
      </c>
      <c r="F124">
        <v>0</v>
      </c>
    </row>
    <row r="125" spans="1:6">
      <c r="A125" t="s">
        <v>1927</v>
      </c>
      <c r="B125">
        <v>273112</v>
      </c>
      <c r="C125">
        <v>0</v>
      </c>
      <c r="D125" t="s">
        <v>1943</v>
      </c>
      <c r="E125">
        <v>250745</v>
      </c>
      <c r="F125">
        <v>0</v>
      </c>
    </row>
    <row r="126" spans="1:6">
      <c r="A126" t="s">
        <v>3911</v>
      </c>
      <c r="B126">
        <v>273121</v>
      </c>
      <c r="C126">
        <v>0</v>
      </c>
      <c r="D126" t="s">
        <v>3912</v>
      </c>
      <c r="E126">
        <v>250746</v>
      </c>
      <c r="F126">
        <v>0</v>
      </c>
    </row>
    <row r="127" spans="1:6">
      <c r="A127" t="s">
        <v>3913</v>
      </c>
      <c r="B127">
        <v>273200</v>
      </c>
      <c r="C127">
        <v>0</v>
      </c>
      <c r="D127" t="s">
        <v>3914</v>
      </c>
      <c r="E127">
        <v>250750</v>
      </c>
      <c r="F127">
        <v>0</v>
      </c>
    </row>
    <row r="128" spans="1:6">
      <c r="A128" t="s">
        <v>3907</v>
      </c>
      <c r="B128">
        <v>273201</v>
      </c>
      <c r="C128">
        <v>0</v>
      </c>
      <c r="D128" t="s">
        <v>3915</v>
      </c>
      <c r="E128">
        <v>250751</v>
      </c>
      <c r="F128">
        <v>0</v>
      </c>
    </row>
    <row r="129" spans="1:6">
      <c r="A129" t="s">
        <v>3908</v>
      </c>
      <c r="B129">
        <v>273202</v>
      </c>
      <c r="C129">
        <v>0</v>
      </c>
      <c r="D129" t="s">
        <v>3916</v>
      </c>
      <c r="E129">
        <v>250761</v>
      </c>
      <c r="F129">
        <v>5223</v>
      </c>
    </row>
    <row r="130" spans="1:6">
      <c r="A130" t="s">
        <v>3909</v>
      </c>
      <c r="B130">
        <v>273203</v>
      </c>
      <c r="C130">
        <v>0</v>
      </c>
      <c r="D130" t="s">
        <v>3917</v>
      </c>
      <c r="E130">
        <v>250800</v>
      </c>
      <c r="F130">
        <v>17254</v>
      </c>
    </row>
    <row r="131" spans="1:6">
      <c r="A131" t="s">
        <v>3910</v>
      </c>
      <c r="B131">
        <v>273204</v>
      </c>
      <c r="C131">
        <v>0</v>
      </c>
      <c r="D131" t="s">
        <v>3918</v>
      </c>
      <c r="E131">
        <v>250801</v>
      </c>
      <c r="F131">
        <v>17254</v>
      </c>
    </row>
    <row r="132" spans="1:6">
      <c r="A132" t="s">
        <v>1925</v>
      </c>
      <c r="B132">
        <v>273211</v>
      </c>
      <c r="C132">
        <v>0</v>
      </c>
      <c r="D132" t="s">
        <v>3919</v>
      </c>
      <c r="E132">
        <v>250802</v>
      </c>
      <c r="F132">
        <v>0</v>
      </c>
    </row>
    <row r="133" spans="1:6">
      <c r="A133" t="s">
        <v>1927</v>
      </c>
      <c r="B133">
        <v>273212</v>
      </c>
      <c r="C133">
        <v>0</v>
      </c>
      <c r="D133" t="s">
        <v>3920</v>
      </c>
      <c r="E133">
        <v>250803</v>
      </c>
      <c r="F133">
        <v>0</v>
      </c>
    </row>
    <row r="134" spans="1:6">
      <c r="A134" t="s">
        <v>3921</v>
      </c>
      <c r="B134">
        <v>273231</v>
      </c>
      <c r="C134">
        <v>0</v>
      </c>
      <c r="D134" t="s">
        <v>3922</v>
      </c>
      <c r="E134">
        <v>250810</v>
      </c>
      <c r="F134">
        <v>17254</v>
      </c>
    </row>
    <row r="135" spans="1:6">
      <c r="A135" t="s">
        <v>3923</v>
      </c>
      <c r="B135">
        <v>274000</v>
      </c>
      <c r="C135">
        <v>0</v>
      </c>
      <c r="D135" t="s">
        <v>3924</v>
      </c>
      <c r="E135">
        <v>250811</v>
      </c>
      <c r="F135">
        <v>0</v>
      </c>
    </row>
    <row r="136" spans="1:6">
      <c r="A136" t="s">
        <v>3925</v>
      </c>
      <c r="B136">
        <v>274100</v>
      </c>
      <c r="C136">
        <v>0</v>
      </c>
      <c r="D136" t="s">
        <v>3926</v>
      </c>
      <c r="E136">
        <v>250812</v>
      </c>
      <c r="F136">
        <v>0</v>
      </c>
    </row>
    <row r="137" spans="1:6">
      <c r="A137" t="s">
        <v>3927</v>
      </c>
      <c r="B137">
        <v>274101</v>
      </c>
      <c r="C137">
        <v>0</v>
      </c>
      <c r="D137" t="s">
        <v>3928</v>
      </c>
      <c r="E137">
        <v>250813</v>
      </c>
      <c r="F137">
        <v>0</v>
      </c>
    </row>
    <row r="138" spans="1:6">
      <c r="A138" t="s">
        <v>3929</v>
      </c>
      <c r="B138">
        <v>274111</v>
      </c>
      <c r="C138">
        <v>0</v>
      </c>
      <c r="D138" t="s">
        <v>3930</v>
      </c>
      <c r="E138">
        <v>250820</v>
      </c>
      <c r="F138">
        <v>0</v>
      </c>
    </row>
    <row r="139" spans="1:6">
      <c r="A139" t="s">
        <v>3931</v>
      </c>
      <c r="B139">
        <v>274112</v>
      </c>
      <c r="C139">
        <v>0</v>
      </c>
      <c r="D139" t="s">
        <v>3932</v>
      </c>
      <c r="E139">
        <v>250821</v>
      </c>
      <c r="F139">
        <v>0</v>
      </c>
    </row>
    <row r="140" spans="1:6">
      <c r="A140" t="s">
        <v>3933</v>
      </c>
      <c r="B140">
        <v>274102</v>
      </c>
      <c r="C140">
        <v>0</v>
      </c>
      <c r="D140" t="s">
        <v>3934</v>
      </c>
      <c r="E140">
        <v>250822</v>
      </c>
      <c r="F140">
        <v>0</v>
      </c>
    </row>
    <row r="141" spans="1:6">
      <c r="A141" t="s">
        <v>3935</v>
      </c>
      <c r="B141">
        <v>274103</v>
      </c>
      <c r="C141">
        <v>0</v>
      </c>
      <c r="D141" t="s">
        <v>3936</v>
      </c>
      <c r="E141">
        <v>250823</v>
      </c>
      <c r="F141">
        <v>0</v>
      </c>
    </row>
    <row r="142" spans="1:6">
      <c r="A142" t="s">
        <v>3937</v>
      </c>
      <c r="B142">
        <v>274104</v>
      </c>
      <c r="C142">
        <v>0</v>
      </c>
      <c r="D142" t="s">
        <v>3938</v>
      </c>
      <c r="E142">
        <v>250830</v>
      </c>
      <c r="F142">
        <v>0</v>
      </c>
    </row>
    <row r="143" spans="1:6">
      <c r="A143" t="s">
        <v>3939</v>
      </c>
      <c r="B143">
        <v>274105</v>
      </c>
      <c r="C143">
        <v>0</v>
      </c>
      <c r="D143" t="s">
        <v>3940</v>
      </c>
      <c r="E143">
        <v>250900</v>
      </c>
      <c r="F143">
        <v>121320</v>
      </c>
    </row>
    <row r="144" spans="1:6">
      <c r="A144" t="s">
        <v>3941</v>
      </c>
      <c r="B144">
        <v>274110</v>
      </c>
      <c r="C144">
        <v>0</v>
      </c>
      <c r="D144" t="s">
        <v>3942</v>
      </c>
      <c r="E144">
        <v>250901</v>
      </c>
      <c r="F144">
        <v>121320</v>
      </c>
    </row>
    <row r="145" spans="1:6">
      <c r="A145" t="s">
        <v>3943</v>
      </c>
      <c r="B145">
        <v>274200</v>
      </c>
      <c r="C145">
        <v>0</v>
      </c>
      <c r="D145" t="s">
        <v>3944</v>
      </c>
      <c r="E145">
        <v>250902</v>
      </c>
      <c r="F145">
        <v>0</v>
      </c>
    </row>
    <row r="146" spans="1:6">
      <c r="A146" t="s">
        <v>3945</v>
      </c>
      <c r="B146">
        <v>274201</v>
      </c>
      <c r="C146">
        <v>0</v>
      </c>
      <c r="D146" t="s">
        <v>3946</v>
      </c>
      <c r="E146">
        <v>250903</v>
      </c>
      <c r="F146">
        <v>0</v>
      </c>
    </row>
    <row r="147" spans="1:6">
      <c r="A147" t="s">
        <v>3947</v>
      </c>
      <c r="B147">
        <v>274202</v>
      </c>
      <c r="C147">
        <v>0</v>
      </c>
      <c r="D147" t="s">
        <v>3948</v>
      </c>
      <c r="E147">
        <v>250904</v>
      </c>
      <c r="F147">
        <v>0</v>
      </c>
    </row>
    <row r="148" spans="1:6">
      <c r="A148" t="s">
        <v>3949</v>
      </c>
      <c r="B148">
        <v>274203</v>
      </c>
      <c r="C148">
        <v>0</v>
      </c>
      <c r="D148" t="s">
        <v>3950</v>
      </c>
      <c r="E148">
        <v>250910</v>
      </c>
      <c r="F148">
        <v>121320</v>
      </c>
    </row>
    <row r="149" spans="1:6">
      <c r="A149" t="s">
        <v>3951</v>
      </c>
      <c r="B149">
        <v>274204</v>
      </c>
      <c r="C149">
        <v>0</v>
      </c>
      <c r="D149" t="s">
        <v>3952</v>
      </c>
      <c r="E149">
        <v>250921</v>
      </c>
      <c r="F149">
        <v>0</v>
      </c>
    </row>
    <row r="150" spans="1:6">
      <c r="A150" t="s">
        <v>3953</v>
      </c>
      <c r="B150">
        <v>274205</v>
      </c>
      <c r="C150">
        <v>0</v>
      </c>
      <c r="D150" t="s">
        <v>3954</v>
      </c>
      <c r="E150">
        <v>251000</v>
      </c>
      <c r="F150">
        <v>22759</v>
      </c>
    </row>
    <row r="151" spans="1:6">
      <c r="A151" t="s">
        <v>3170</v>
      </c>
      <c r="B151">
        <v>274206</v>
      </c>
      <c r="C151">
        <v>0</v>
      </c>
      <c r="D151" t="s">
        <v>3955</v>
      </c>
      <c r="E151">
        <v>251001</v>
      </c>
      <c r="F151">
        <v>22759</v>
      </c>
    </row>
    <row r="152" spans="1:6">
      <c r="A152" t="s">
        <v>3172</v>
      </c>
      <c r="B152">
        <v>274207</v>
      </c>
      <c r="C152">
        <v>0</v>
      </c>
      <c r="D152" t="s">
        <v>3956</v>
      </c>
      <c r="E152">
        <v>251002</v>
      </c>
      <c r="F152">
        <v>0</v>
      </c>
    </row>
    <row r="153" spans="1:6">
      <c r="A153" t="s">
        <v>3957</v>
      </c>
      <c r="B153">
        <v>274208</v>
      </c>
      <c r="C153">
        <v>0</v>
      </c>
      <c r="D153" t="s">
        <v>3958</v>
      </c>
      <c r="E153">
        <v>251010</v>
      </c>
      <c r="F153">
        <v>0</v>
      </c>
    </row>
    <row r="154" spans="1:6">
      <c r="A154" t="s">
        <v>3959</v>
      </c>
      <c r="B154">
        <v>274209</v>
      </c>
      <c r="C154">
        <v>0</v>
      </c>
      <c r="D154" t="s">
        <v>3960</v>
      </c>
      <c r="E154">
        <v>251500</v>
      </c>
      <c r="F154">
        <v>48910</v>
      </c>
    </row>
    <row r="155" spans="1:6">
      <c r="A155" t="s">
        <v>3961</v>
      </c>
      <c r="B155">
        <v>274210</v>
      </c>
      <c r="C155">
        <v>0</v>
      </c>
      <c r="D155" t="s">
        <v>3962</v>
      </c>
      <c r="E155">
        <v>251501</v>
      </c>
      <c r="F155">
        <v>48910</v>
      </c>
    </row>
    <row r="156" spans="1:6">
      <c r="A156" t="s">
        <v>3963</v>
      </c>
      <c r="B156">
        <v>274221</v>
      </c>
      <c r="C156">
        <v>0</v>
      </c>
      <c r="D156" t="s">
        <v>3964</v>
      </c>
      <c r="E156">
        <v>251502</v>
      </c>
      <c r="F156">
        <v>0</v>
      </c>
    </row>
    <row r="157" spans="1:6">
      <c r="A157" t="s">
        <v>3965</v>
      </c>
      <c r="B157">
        <v>274231</v>
      </c>
      <c r="C157">
        <v>0</v>
      </c>
      <c r="D157" t="s">
        <v>3966</v>
      </c>
      <c r="E157">
        <v>251506</v>
      </c>
      <c r="F157">
        <v>48910</v>
      </c>
    </row>
    <row r="158" spans="1:6">
      <c r="A158" t="s">
        <v>3967</v>
      </c>
      <c r="B158">
        <v>274232</v>
      </c>
      <c r="C158">
        <v>0</v>
      </c>
      <c r="D158" t="s">
        <v>3968</v>
      </c>
      <c r="E158">
        <v>251507</v>
      </c>
      <c r="F158">
        <v>0</v>
      </c>
    </row>
    <row r="159" spans="1:6">
      <c r="A159" t="s">
        <v>3969</v>
      </c>
      <c r="B159">
        <v>274233</v>
      </c>
      <c r="C159">
        <v>0</v>
      </c>
      <c r="D159" t="s">
        <v>3970</v>
      </c>
      <c r="E159">
        <v>251508</v>
      </c>
      <c r="F159">
        <v>0</v>
      </c>
    </row>
    <row r="160" spans="1:6">
      <c r="A160" t="s">
        <v>3971</v>
      </c>
      <c r="B160">
        <v>274600</v>
      </c>
      <c r="C160">
        <v>0</v>
      </c>
      <c r="D160" t="s">
        <v>3972</v>
      </c>
      <c r="E160">
        <v>251511</v>
      </c>
      <c r="F160">
        <v>0</v>
      </c>
    </row>
    <row r="161" spans="1:6">
      <c r="A161" t="s">
        <v>3164</v>
      </c>
      <c r="B161">
        <v>274601</v>
      </c>
      <c r="C161">
        <v>0</v>
      </c>
      <c r="D161" t="s">
        <v>3973</v>
      </c>
      <c r="E161">
        <v>251512</v>
      </c>
      <c r="F161">
        <v>0</v>
      </c>
    </row>
    <row r="162" spans="1:6">
      <c r="A162" t="s">
        <v>3166</v>
      </c>
      <c r="B162">
        <v>274602</v>
      </c>
      <c r="C162">
        <v>0</v>
      </c>
      <c r="D162" t="s">
        <v>3974</v>
      </c>
      <c r="E162">
        <v>251513</v>
      </c>
      <c r="F162">
        <v>0</v>
      </c>
    </row>
    <row r="163" spans="1:6">
      <c r="A163" t="s">
        <v>3168</v>
      </c>
      <c r="B163">
        <v>274605</v>
      </c>
      <c r="C163">
        <v>0</v>
      </c>
      <c r="D163" t="s">
        <v>3975</v>
      </c>
      <c r="E163">
        <v>251514</v>
      </c>
      <c r="F163">
        <v>0</v>
      </c>
    </row>
    <row r="164" spans="1:6">
      <c r="A164" t="s">
        <v>3193</v>
      </c>
      <c r="B164">
        <v>274606</v>
      </c>
      <c r="C164">
        <v>0</v>
      </c>
      <c r="D164" t="s">
        <v>3976</v>
      </c>
      <c r="E164">
        <v>251519</v>
      </c>
      <c r="F164">
        <v>0</v>
      </c>
    </row>
    <row r="165" spans="1:6">
      <c r="A165" t="s">
        <v>3977</v>
      </c>
      <c r="B165">
        <v>275000</v>
      </c>
      <c r="C165">
        <v>379899</v>
      </c>
      <c r="D165" t="s">
        <v>3978</v>
      </c>
      <c r="E165">
        <v>251520</v>
      </c>
      <c r="F165">
        <v>0</v>
      </c>
    </row>
    <row r="166" spans="1:6">
      <c r="A166" t="s">
        <v>3979</v>
      </c>
      <c r="B166">
        <v>275100</v>
      </c>
      <c r="C166">
        <v>22916</v>
      </c>
      <c r="D166" t="s">
        <v>3980</v>
      </c>
      <c r="E166">
        <v>251521</v>
      </c>
      <c r="F166">
        <v>0</v>
      </c>
    </row>
    <row r="167" spans="1:6">
      <c r="A167" t="s">
        <v>3981</v>
      </c>
      <c r="B167">
        <v>275101</v>
      </c>
      <c r="C167">
        <v>0</v>
      </c>
      <c r="D167" t="s">
        <v>3982</v>
      </c>
      <c r="E167">
        <v>251522</v>
      </c>
      <c r="F167">
        <v>0</v>
      </c>
    </row>
    <row r="168" spans="1:6">
      <c r="A168" t="s">
        <v>3983</v>
      </c>
      <c r="B168">
        <v>275102</v>
      </c>
      <c r="C168">
        <v>0</v>
      </c>
      <c r="D168" t="s">
        <v>3984</v>
      </c>
      <c r="E168">
        <v>251523</v>
      </c>
      <c r="F168">
        <v>0</v>
      </c>
    </row>
    <row r="169" spans="1:6">
      <c r="A169" t="s">
        <v>3985</v>
      </c>
      <c r="B169">
        <v>275103</v>
      </c>
      <c r="C169">
        <v>19916</v>
      </c>
      <c r="D169" t="s">
        <v>3986</v>
      </c>
      <c r="E169">
        <v>251524</v>
      </c>
      <c r="F169">
        <v>0</v>
      </c>
    </row>
    <row r="170" spans="1:6">
      <c r="A170" t="s">
        <v>3987</v>
      </c>
      <c r="B170">
        <v>275104</v>
      </c>
      <c r="C170">
        <v>3000</v>
      </c>
      <c r="D170" t="s">
        <v>3988</v>
      </c>
      <c r="E170">
        <v>251525</v>
      </c>
      <c r="F170">
        <v>0</v>
      </c>
    </row>
    <row r="171" spans="1:6">
      <c r="A171" t="s">
        <v>3989</v>
      </c>
      <c r="B171">
        <v>275105</v>
      </c>
      <c r="C171">
        <v>0</v>
      </c>
      <c r="D171" t="s">
        <v>3990</v>
      </c>
      <c r="E171">
        <v>251526</v>
      </c>
      <c r="F171">
        <v>0</v>
      </c>
    </row>
    <row r="172" spans="1:6">
      <c r="A172" t="s">
        <v>3991</v>
      </c>
      <c r="B172">
        <v>275200</v>
      </c>
      <c r="C172">
        <v>214948</v>
      </c>
      <c r="D172" t="s">
        <v>3992</v>
      </c>
      <c r="E172">
        <v>251530</v>
      </c>
      <c r="F172">
        <v>0</v>
      </c>
    </row>
    <row r="173" spans="1:6">
      <c r="A173" t="s">
        <v>3993</v>
      </c>
      <c r="B173">
        <v>275201</v>
      </c>
      <c r="C173">
        <v>38841</v>
      </c>
      <c r="D173" t="s">
        <v>3994</v>
      </c>
      <c r="E173">
        <v>251531</v>
      </c>
      <c r="F173">
        <v>0</v>
      </c>
    </row>
    <row r="174" spans="1:6">
      <c r="A174" t="s">
        <v>3995</v>
      </c>
      <c r="B174">
        <v>275202</v>
      </c>
      <c r="C174">
        <v>0</v>
      </c>
      <c r="D174" t="s">
        <v>3996</v>
      </c>
      <c r="E174">
        <v>251541</v>
      </c>
      <c r="F174">
        <v>0</v>
      </c>
    </row>
    <row r="175" spans="1:6">
      <c r="A175" t="s">
        <v>3997</v>
      </c>
      <c r="B175">
        <v>275203</v>
      </c>
      <c r="C175">
        <v>825</v>
      </c>
      <c r="D175" t="s">
        <v>3998</v>
      </c>
      <c r="E175">
        <v>251542</v>
      </c>
      <c r="F175">
        <v>0</v>
      </c>
    </row>
    <row r="176" spans="1:6">
      <c r="A176" t="s">
        <v>3999</v>
      </c>
      <c r="B176">
        <v>275204</v>
      </c>
      <c r="C176">
        <v>12770</v>
      </c>
      <c r="D176" t="s">
        <v>4000</v>
      </c>
      <c r="E176">
        <v>251543</v>
      </c>
      <c r="F176">
        <v>0</v>
      </c>
    </row>
    <row r="177" spans="1:6">
      <c r="A177" t="s">
        <v>4001</v>
      </c>
      <c r="B177">
        <v>275205</v>
      </c>
      <c r="C177">
        <v>13457</v>
      </c>
      <c r="D177" t="s">
        <v>4002</v>
      </c>
      <c r="E177">
        <v>251551</v>
      </c>
      <c r="F177">
        <v>0</v>
      </c>
    </row>
    <row r="178" spans="1:6">
      <c r="A178" t="s">
        <v>4003</v>
      </c>
      <c r="B178">
        <v>275206</v>
      </c>
      <c r="C178">
        <v>42672</v>
      </c>
      <c r="D178" t="s">
        <v>4004</v>
      </c>
      <c r="E178">
        <v>252000</v>
      </c>
      <c r="F178">
        <v>40435</v>
      </c>
    </row>
    <row r="179" spans="1:6">
      <c r="A179" t="s">
        <v>4005</v>
      </c>
      <c r="B179">
        <v>275207</v>
      </c>
      <c r="C179">
        <v>0</v>
      </c>
      <c r="D179" t="s">
        <v>4006</v>
      </c>
      <c r="E179">
        <v>252001</v>
      </c>
      <c r="F179">
        <v>0</v>
      </c>
    </row>
    <row r="180" spans="1:6">
      <c r="A180" t="s">
        <v>4007</v>
      </c>
      <c r="B180">
        <v>275208</v>
      </c>
      <c r="C180">
        <v>106384</v>
      </c>
      <c r="D180" t="s">
        <v>4008</v>
      </c>
      <c r="E180">
        <v>252002</v>
      </c>
      <c r="F180">
        <v>0</v>
      </c>
    </row>
    <row r="181" spans="1:6">
      <c r="A181" t="s">
        <v>4009</v>
      </c>
      <c r="B181">
        <v>275300</v>
      </c>
      <c r="C181">
        <v>0</v>
      </c>
      <c r="D181" t="s">
        <v>4010</v>
      </c>
      <c r="E181">
        <v>252003</v>
      </c>
      <c r="F181">
        <v>0</v>
      </c>
    </row>
    <row r="182" spans="1:6">
      <c r="A182" t="s">
        <v>4011</v>
      </c>
      <c r="B182">
        <v>275400</v>
      </c>
      <c r="C182">
        <v>13432</v>
      </c>
      <c r="D182" t="s">
        <v>4012</v>
      </c>
      <c r="E182">
        <v>252004</v>
      </c>
      <c r="F182">
        <v>0</v>
      </c>
    </row>
    <row r="183" spans="1:6">
      <c r="A183" t="s">
        <v>4013</v>
      </c>
      <c r="B183">
        <v>275401</v>
      </c>
      <c r="C183">
        <v>13432</v>
      </c>
      <c r="D183" t="s">
        <v>4014</v>
      </c>
      <c r="E183">
        <v>252008</v>
      </c>
      <c r="F183">
        <v>0</v>
      </c>
    </row>
    <row r="184" spans="1:6">
      <c r="A184" t="s">
        <v>4015</v>
      </c>
      <c r="B184">
        <v>275402</v>
      </c>
      <c r="C184">
        <v>0</v>
      </c>
      <c r="D184" t="s">
        <v>4016</v>
      </c>
      <c r="E184">
        <v>252009</v>
      </c>
      <c r="F184">
        <v>0</v>
      </c>
    </row>
    <row r="185" spans="1:6">
      <c r="A185" t="s">
        <v>4017</v>
      </c>
      <c r="B185">
        <v>275403</v>
      </c>
      <c r="C185">
        <v>0</v>
      </c>
      <c r="D185" t="s">
        <v>4018</v>
      </c>
      <c r="E185">
        <v>252010</v>
      </c>
      <c r="F185">
        <v>0</v>
      </c>
    </row>
    <row r="186" spans="1:6">
      <c r="A186" t="s">
        <v>4019</v>
      </c>
      <c r="B186">
        <v>275500</v>
      </c>
      <c r="C186">
        <v>71502</v>
      </c>
      <c r="D186" t="s">
        <v>4020</v>
      </c>
      <c r="E186">
        <v>252014</v>
      </c>
      <c r="F186">
        <v>0</v>
      </c>
    </row>
    <row r="187" spans="1:6">
      <c r="A187" t="s">
        <v>4021</v>
      </c>
      <c r="B187">
        <v>275501</v>
      </c>
      <c r="C187">
        <v>0</v>
      </c>
      <c r="D187" t="s">
        <v>4022</v>
      </c>
      <c r="E187">
        <v>252015</v>
      </c>
      <c r="F187">
        <v>0</v>
      </c>
    </row>
    <row r="188" spans="1:6">
      <c r="A188" t="s">
        <v>4023</v>
      </c>
      <c r="B188">
        <v>275502</v>
      </c>
      <c r="C188">
        <v>7338</v>
      </c>
      <c r="D188" t="s">
        <v>4024</v>
      </c>
      <c r="E188">
        <v>252016</v>
      </c>
      <c r="F188">
        <v>0</v>
      </c>
    </row>
    <row r="189" spans="1:6">
      <c r="A189" t="s">
        <v>4025</v>
      </c>
      <c r="B189">
        <v>275503</v>
      </c>
      <c r="C189">
        <v>45705</v>
      </c>
      <c r="D189" t="s">
        <v>4026</v>
      </c>
      <c r="E189">
        <v>252020</v>
      </c>
      <c r="F189">
        <v>0</v>
      </c>
    </row>
    <row r="190" spans="1:6">
      <c r="A190" t="s">
        <v>4027</v>
      </c>
      <c r="B190">
        <v>275504</v>
      </c>
      <c r="C190">
        <v>0</v>
      </c>
      <c r="D190" t="s">
        <v>4028</v>
      </c>
      <c r="E190">
        <v>252021</v>
      </c>
      <c r="F190">
        <v>0</v>
      </c>
    </row>
    <row r="191" spans="1:6">
      <c r="A191" t="s">
        <v>4029</v>
      </c>
      <c r="B191">
        <v>275505</v>
      </c>
      <c r="C191">
        <v>1749</v>
      </c>
      <c r="D191" t="s">
        <v>4030</v>
      </c>
      <c r="E191">
        <v>252022</v>
      </c>
      <c r="F191">
        <v>0</v>
      </c>
    </row>
    <row r="192" spans="1:6">
      <c r="A192" t="s">
        <v>4031</v>
      </c>
      <c r="B192">
        <v>275506</v>
      </c>
      <c r="C192">
        <v>16709</v>
      </c>
      <c r="D192" t="s">
        <v>4032</v>
      </c>
      <c r="E192">
        <v>252023</v>
      </c>
      <c r="F192">
        <v>0</v>
      </c>
    </row>
    <row r="193" spans="1:6">
      <c r="A193" t="s">
        <v>4033</v>
      </c>
      <c r="B193">
        <v>275600</v>
      </c>
      <c r="C193">
        <v>1771</v>
      </c>
      <c r="D193" t="s">
        <v>4034</v>
      </c>
      <c r="E193">
        <v>252024</v>
      </c>
      <c r="F193">
        <v>0</v>
      </c>
    </row>
    <row r="194" spans="1:6">
      <c r="A194" t="s">
        <v>4035</v>
      </c>
      <c r="B194">
        <v>275601</v>
      </c>
      <c r="C194">
        <v>1771</v>
      </c>
      <c r="D194" t="s">
        <v>4036</v>
      </c>
      <c r="E194">
        <v>252028</v>
      </c>
      <c r="F194">
        <v>0</v>
      </c>
    </row>
    <row r="195" spans="1:6">
      <c r="A195" t="s">
        <v>4037</v>
      </c>
      <c r="B195">
        <v>275602</v>
      </c>
      <c r="C195">
        <v>0</v>
      </c>
      <c r="D195" t="s">
        <v>4038</v>
      </c>
      <c r="E195">
        <v>252029</v>
      </c>
      <c r="F195">
        <v>0</v>
      </c>
    </row>
    <row r="196" spans="1:6">
      <c r="A196" t="s">
        <v>4039</v>
      </c>
      <c r="B196">
        <v>275700</v>
      </c>
      <c r="C196">
        <v>55331</v>
      </c>
      <c r="D196" t="s">
        <v>4040</v>
      </c>
      <c r="E196">
        <v>252030</v>
      </c>
      <c r="F196">
        <v>0</v>
      </c>
    </row>
    <row r="197" spans="1:6">
      <c r="A197" t="s">
        <v>4041</v>
      </c>
      <c r="B197">
        <v>275701</v>
      </c>
      <c r="C197">
        <v>3350</v>
      </c>
      <c r="D197" t="s">
        <v>4042</v>
      </c>
      <c r="E197">
        <v>252034</v>
      </c>
      <c r="F197">
        <v>0</v>
      </c>
    </row>
    <row r="198" spans="1:6">
      <c r="A198" t="s">
        <v>4043</v>
      </c>
      <c r="B198">
        <v>275702</v>
      </c>
      <c r="C198">
        <v>51981</v>
      </c>
      <c r="D198" t="s">
        <v>4044</v>
      </c>
      <c r="E198">
        <v>252035</v>
      </c>
      <c r="F198">
        <v>0</v>
      </c>
    </row>
    <row r="199" spans="1:6">
      <c r="A199" t="s">
        <v>3195</v>
      </c>
      <c r="B199">
        <v>276000</v>
      </c>
      <c r="C199">
        <v>2356053</v>
      </c>
      <c r="D199" t="s">
        <v>4045</v>
      </c>
      <c r="E199">
        <v>252036</v>
      </c>
      <c r="F199">
        <v>0</v>
      </c>
    </row>
    <row r="200" spans="1:6">
      <c r="A200" t="s">
        <v>3197</v>
      </c>
      <c r="B200">
        <v>276100</v>
      </c>
      <c r="C200">
        <v>906710</v>
      </c>
      <c r="D200" t="s">
        <v>4046</v>
      </c>
      <c r="E200">
        <v>252037</v>
      </c>
      <c r="F200">
        <v>0</v>
      </c>
    </row>
    <row r="201" spans="1:6">
      <c r="A201" t="s">
        <v>3199</v>
      </c>
      <c r="B201">
        <v>276101</v>
      </c>
      <c r="C201">
        <v>102795</v>
      </c>
      <c r="D201" t="s">
        <v>4047</v>
      </c>
      <c r="E201">
        <v>252041</v>
      </c>
      <c r="F201">
        <v>0</v>
      </c>
    </row>
    <row r="202" spans="1:6">
      <c r="A202" t="s">
        <v>3201</v>
      </c>
      <c r="B202">
        <v>276102</v>
      </c>
      <c r="C202">
        <v>0</v>
      </c>
      <c r="D202" t="s">
        <v>4048</v>
      </c>
      <c r="E202">
        <v>252042</v>
      </c>
      <c r="F202">
        <v>37907</v>
      </c>
    </row>
    <row r="203" spans="1:6">
      <c r="A203" t="s">
        <v>3203</v>
      </c>
      <c r="B203">
        <v>276103</v>
      </c>
      <c r="C203">
        <v>0</v>
      </c>
      <c r="D203" t="s">
        <v>4049</v>
      </c>
      <c r="E203">
        <v>252043</v>
      </c>
      <c r="F203">
        <v>30653</v>
      </c>
    </row>
    <row r="204" spans="1:6">
      <c r="A204" t="s">
        <v>3205</v>
      </c>
      <c r="B204">
        <v>276104</v>
      </c>
      <c r="C204">
        <v>0</v>
      </c>
      <c r="D204" t="s">
        <v>4050</v>
      </c>
      <c r="E204">
        <v>252044</v>
      </c>
      <c r="F204">
        <v>0</v>
      </c>
    </row>
    <row r="205" spans="1:6">
      <c r="A205" t="s">
        <v>3207</v>
      </c>
      <c r="B205">
        <v>276105</v>
      </c>
      <c r="C205">
        <v>0</v>
      </c>
      <c r="D205" t="s">
        <v>4051</v>
      </c>
      <c r="E205">
        <v>252048</v>
      </c>
      <c r="F205">
        <v>7254</v>
      </c>
    </row>
    <row r="206" spans="1:6">
      <c r="A206" t="s">
        <v>3209</v>
      </c>
      <c r="B206">
        <v>276106</v>
      </c>
      <c r="C206">
        <v>0</v>
      </c>
      <c r="D206" t="s">
        <v>4052</v>
      </c>
      <c r="E206">
        <v>252049</v>
      </c>
      <c r="F206">
        <v>0</v>
      </c>
    </row>
    <row r="207" spans="1:6">
      <c r="A207" t="s">
        <v>3211</v>
      </c>
      <c r="B207">
        <v>276107</v>
      </c>
      <c r="C207">
        <v>0</v>
      </c>
      <c r="D207" t="s">
        <v>4053</v>
      </c>
      <c r="E207">
        <v>252050</v>
      </c>
      <c r="F207">
        <v>0</v>
      </c>
    </row>
    <row r="208" spans="1:6">
      <c r="A208" t="s">
        <v>3213</v>
      </c>
      <c r="B208">
        <v>276108</v>
      </c>
      <c r="C208">
        <v>19000</v>
      </c>
      <c r="D208" t="s">
        <v>4054</v>
      </c>
      <c r="E208">
        <v>252051</v>
      </c>
      <c r="F208">
        <v>0</v>
      </c>
    </row>
    <row r="209" spans="1:6">
      <c r="A209" t="s">
        <v>3215</v>
      </c>
      <c r="B209">
        <v>276109</v>
      </c>
      <c r="C209">
        <v>0</v>
      </c>
      <c r="D209" t="s">
        <v>4055</v>
      </c>
      <c r="E209">
        <v>252052</v>
      </c>
      <c r="F209">
        <v>861</v>
      </c>
    </row>
    <row r="210" spans="1:6">
      <c r="A210" t="s">
        <v>3217</v>
      </c>
      <c r="B210">
        <v>276110</v>
      </c>
      <c r="C210">
        <v>0</v>
      </c>
      <c r="D210" t="s">
        <v>4056</v>
      </c>
      <c r="E210">
        <v>252053</v>
      </c>
      <c r="F210">
        <v>0</v>
      </c>
    </row>
    <row r="211" spans="1:6">
      <c r="A211" t="s">
        <v>3219</v>
      </c>
      <c r="B211">
        <v>276111</v>
      </c>
      <c r="C211">
        <v>0</v>
      </c>
      <c r="D211" t="s">
        <v>4057</v>
      </c>
      <c r="E211">
        <v>252061</v>
      </c>
      <c r="F211">
        <v>1667</v>
      </c>
    </row>
    <row r="212" spans="1:6">
      <c r="A212" t="s">
        <v>3221</v>
      </c>
      <c r="B212">
        <v>276112</v>
      </c>
      <c r="C212">
        <v>0</v>
      </c>
      <c r="D212" t="s">
        <v>4058</v>
      </c>
      <c r="E212">
        <v>252500</v>
      </c>
      <c r="F212">
        <v>0</v>
      </c>
    </row>
    <row r="213" spans="1:6">
      <c r="A213" t="s">
        <v>3223</v>
      </c>
      <c r="B213">
        <v>276113</v>
      </c>
      <c r="C213">
        <v>27320</v>
      </c>
      <c r="D213" t="s">
        <v>4059</v>
      </c>
      <c r="E213">
        <v>252501</v>
      </c>
      <c r="F213">
        <v>0</v>
      </c>
    </row>
    <row r="214" spans="1:6">
      <c r="A214" t="s">
        <v>3225</v>
      </c>
      <c r="B214">
        <v>276114</v>
      </c>
      <c r="C214">
        <v>0</v>
      </c>
      <c r="D214" t="s">
        <v>4060</v>
      </c>
      <c r="E214">
        <v>253000</v>
      </c>
      <c r="F214">
        <v>0</v>
      </c>
    </row>
    <row r="215" spans="1:6">
      <c r="A215" t="s">
        <v>3227</v>
      </c>
      <c r="B215">
        <v>276115</v>
      </c>
      <c r="C215">
        <v>14050</v>
      </c>
      <c r="D215" t="s">
        <v>4061</v>
      </c>
      <c r="E215">
        <v>253100</v>
      </c>
      <c r="F215">
        <v>0</v>
      </c>
    </row>
    <row r="216" spans="1:6">
      <c r="A216" t="s">
        <v>3229</v>
      </c>
      <c r="B216">
        <v>276116</v>
      </c>
      <c r="C216">
        <v>32998</v>
      </c>
      <c r="D216" t="s">
        <v>3907</v>
      </c>
      <c r="E216">
        <v>253101</v>
      </c>
      <c r="F216">
        <v>0</v>
      </c>
    </row>
    <row r="217" spans="1:6">
      <c r="A217" t="s">
        <v>3231</v>
      </c>
      <c r="B217">
        <v>276117</v>
      </c>
      <c r="C217">
        <v>0</v>
      </c>
      <c r="D217" t="s">
        <v>3908</v>
      </c>
      <c r="E217">
        <v>253102</v>
      </c>
      <c r="F217">
        <v>0</v>
      </c>
    </row>
    <row r="218" spans="1:6">
      <c r="A218" t="s">
        <v>3233</v>
      </c>
      <c r="B218">
        <v>276118</v>
      </c>
      <c r="C218">
        <v>9428</v>
      </c>
      <c r="D218" t="s">
        <v>3909</v>
      </c>
      <c r="E218">
        <v>253103</v>
      </c>
      <c r="F218">
        <v>0</v>
      </c>
    </row>
    <row r="219" spans="1:6">
      <c r="A219" t="s">
        <v>3235</v>
      </c>
      <c r="B219">
        <v>276120</v>
      </c>
      <c r="C219">
        <v>0</v>
      </c>
      <c r="D219" t="s">
        <v>3910</v>
      </c>
      <c r="E219">
        <v>253104</v>
      </c>
      <c r="F219">
        <v>0</v>
      </c>
    </row>
    <row r="220" spans="1:6">
      <c r="A220" t="s">
        <v>3237</v>
      </c>
      <c r="B220">
        <v>276121</v>
      </c>
      <c r="C220">
        <v>431908</v>
      </c>
      <c r="D220" t="s">
        <v>1925</v>
      </c>
      <c r="E220">
        <v>253105</v>
      </c>
      <c r="F220">
        <v>0</v>
      </c>
    </row>
    <row r="221" spans="1:6">
      <c r="A221" t="s">
        <v>3239</v>
      </c>
      <c r="B221">
        <v>276122</v>
      </c>
      <c r="C221">
        <v>0</v>
      </c>
      <c r="D221" t="s">
        <v>2661</v>
      </c>
      <c r="E221">
        <v>253106</v>
      </c>
      <c r="F221">
        <v>0</v>
      </c>
    </row>
    <row r="222" spans="1:6">
      <c r="A222" t="s">
        <v>3241</v>
      </c>
      <c r="B222">
        <v>276123</v>
      </c>
      <c r="C222">
        <v>0</v>
      </c>
      <c r="D222" t="s">
        <v>4062</v>
      </c>
      <c r="E222">
        <v>253111</v>
      </c>
      <c r="F222">
        <v>0</v>
      </c>
    </row>
    <row r="223" spans="1:6">
      <c r="A223" t="s">
        <v>3243</v>
      </c>
      <c r="B223">
        <v>276124</v>
      </c>
      <c r="C223">
        <v>0</v>
      </c>
      <c r="D223" t="s">
        <v>4063</v>
      </c>
      <c r="E223">
        <v>253200</v>
      </c>
      <c r="F223">
        <v>0</v>
      </c>
    </row>
    <row r="224" spans="1:6">
      <c r="A224" t="s">
        <v>3245</v>
      </c>
      <c r="B224">
        <v>276125</v>
      </c>
      <c r="C224">
        <v>257299</v>
      </c>
      <c r="D224" t="s">
        <v>3907</v>
      </c>
      <c r="E224">
        <v>253201</v>
      </c>
      <c r="F224">
        <v>0</v>
      </c>
    </row>
    <row r="225" spans="1:6">
      <c r="A225" t="s">
        <v>3247</v>
      </c>
      <c r="B225">
        <v>276126</v>
      </c>
      <c r="C225">
        <v>74327</v>
      </c>
      <c r="D225" t="s">
        <v>3908</v>
      </c>
      <c r="E225">
        <v>253202</v>
      </c>
      <c r="F225">
        <v>0</v>
      </c>
    </row>
    <row r="226" spans="1:6">
      <c r="A226" t="s">
        <v>3249</v>
      </c>
      <c r="B226">
        <v>276127</v>
      </c>
      <c r="C226">
        <v>100282</v>
      </c>
      <c r="D226" t="s">
        <v>3909</v>
      </c>
      <c r="E226">
        <v>253203</v>
      </c>
      <c r="F226">
        <v>0</v>
      </c>
    </row>
    <row r="227" spans="1:6">
      <c r="A227" t="s">
        <v>3251</v>
      </c>
      <c r="B227">
        <v>276128</v>
      </c>
      <c r="C227">
        <v>0</v>
      </c>
      <c r="D227" t="s">
        <v>3910</v>
      </c>
      <c r="E227">
        <v>253204</v>
      </c>
      <c r="F227">
        <v>0</v>
      </c>
    </row>
    <row r="228" spans="1:6">
      <c r="A228" t="s">
        <v>3253</v>
      </c>
      <c r="B228">
        <v>276130</v>
      </c>
      <c r="C228">
        <v>0</v>
      </c>
      <c r="D228" t="s">
        <v>1925</v>
      </c>
      <c r="E228">
        <v>253205</v>
      </c>
      <c r="F228">
        <v>0</v>
      </c>
    </row>
    <row r="229" spans="1:6">
      <c r="A229" t="s">
        <v>3255</v>
      </c>
      <c r="B229">
        <v>276131</v>
      </c>
      <c r="C229">
        <v>7320</v>
      </c>
      <c r="D229" t="s">
        <v>1927</v>
      </c>
      <c r="E229">
        <v>253206</v>
      </c>
      <c r="F229">
        <v>0</v>
      </c>
    </row>
    <row r="230" spans="1:6">
      <c r="A230" t="s">
        <v>3256</v>
      </c>
      <c r="B230">
        <v>276132</v>
      </c>
      <c r="C230">
        <v>0</v>
      </c>
      <c r="D230" t="s">
        <v>4064</v>
      </c>
      <c r="E230">
        <v>253211</v>
      </c>
      <c r="F230">
        <v>0</v>
      </c>
    </row>
    <row r="231" spans="1:6">
      <c r="A231" t="s">
        <v>3258</v>
      </c>
      <c r="B231">
        <v>276133</v>
      </c>
      <c r="C231">
        <v>0</v>
      </c>
      <c r="D231" t="s">
        <v>4065</v>
      </c>
      <c r="E231">
        <v>253300</v>
      </c>
      <c r="F231">
        <v>0</v>
      </c>
    </row>
    <row r="232" spans="1:6">
      <c r="A232" t="s">
        <v>3260</v>
      </c>
      <c r="B232">
        <v>276134</v>
      </c>
      <c r="C232">
        <v>0</v>
      </c>
      <c r="D232" t="s">
        <v>2641</v>
      </c>
      <c r="E232">
        <v>253301</v>
      </c>
      <c r="F232">
        <v>0</v>
      </c>
    </row>
    <row r="233" spans="1:6">
      <c r="A233" t="s">
        <v>3261</v>
      </c>
      <c r="B233">
        <v>276135</v>
      </c>
      <c r="C233">
        <v>0</v>
      </c>
      <c r="D233" t="s">
        <v>2642</v>
      </c>
      <c r="E233">
        <v>253302</v>
      </c>
      <c r="F233">
        <v>0</v>
      </c>
    </row>
    <row r="234" spans="1:6">
      <c r="A234" t="s">
        <v>3262</v>
      </c>
      <c r="B234">
        <v>276136</v>
      </c>
      <c r="C234">
        <v>0</v>
      </c>
      <c r="D234" t="s">
        <v>2644</v>
      </c>
      <c r="E234">
        <v>253303</v>
      </c>
      <c r="F234">
        <v>0</v>
      </c>
    </row>
    <row r="235" spans="1:6">
      <c r="A235" t="s">
        <v>3264</v>
      </c>
      <c r="B235">
        <v>276137</v>
      </c>
      <c r="C235">
        <v>0</v>
      </c>
      <c r="D235" t="s">
        <v>2646</v>
      </c>
      <c r="E235">
        <v>253304</v>
      </c>
      <c r="F235">
        <v>0</v>
      </c>
    </row>
    <row r="236" spans="1:6">
      <c r="A236" t="s">
        <v>3266</v>
      </c>
      <c r="B236">
        <v>276138</v>
      </c>
      <c r="C236">
        <v>0</v>
      </c>
      <c r="D236" t="s">
        <v>2648</v>
      </c>
      <c r="E236">
        <v>253305</v>
      </c>
      <c r="F236">
        <v>0</v>
      </c>
    </row>
    <row r="237" spans="1:6">
      <c r="A237" t="s">
        <v>3268</v>
      </c>
      <c r="B237">
        <v>276139</v>
      </c>
      <c r="C237">
        <v>0</v>
      </c>
      <c r="D237" t="s">
        <v>2650</v>
      </c>
      <c r="E237">
        <v>253306</v>
      </c>
      <c r="F237">
        <v>0</v>
      </c>
    </row>
    <row r="238" spans="1:6">
      <c r="A238" t="s">
        <v>3270</v>
      </c>
      <c r="B238">
        <v>276140</v>
      </c>
      <c r="C238">
        <v>0</v>
      </c>
      <c r="D238" t="s">
        <v>2652</v>
      </c>
      <c r="E238">
        <v>253307</v>
      </c>
      <c r="F238">
        <v>0</v>
      </c>
    </row>
    <row r="239" spans="1:6">
      <c r="A239" t="s">
        <v>3272</v>
      </c>
      <c r="B239">
        <v>276141</v>
      </c>
      <c r="C239">
        <v>7320</v>
      </c>
      <c r="D239" t="s">
        <v>2654</v>
      </c>
      <c r="E239">
        <v>253308</v>
      </c>
      <c r="F239">
        <v>0</v>
      </c>
    </row>
    <row r="240" spans="1:6">
      <c r="A240" t="s">
        <v>3274</v>
      </c>
      <c r="B240">
        <v>276142</v>
      </c>
      <c r="C240">
        <v>0</v>
      </c>
      <c r="D240" t="s">
        <v>1906</v>
      </c>
      <c r="E240">
        <v>253309</v>
      </c>
      <c r="F240">
        <v>0</v>
      </c>
    </row>
    <row r="241" spans="1:6">
      <c r="A241" t="s">
        <v>3276</v>
      </c>
      <c r="B241">
        <v>276143</v>
      </c>
      <c r="C241">
        <v>0</v>
      </c>
      <c r="D241" t="s">
        <v>1890</v>
      </c>
      <c r="E241">
        <v>253320</v>
      </c>
      <c r="F241">
        <v>0</v>
      </c>
    </row>
    <row r="242" spans="1:6">
      <c r="A242" t="s">
        <v>3278</v>
      </c>
      <c r="B242">
        <v>276144</v>
      </c>
      <c r="C242">
        <v>0</v>
      </c>
      <c r="D242" t="s">
        <v>2659</v>
      </c>
      <c r="E242">
        <v>253330</v>
      </c>
      <c r="F242">
        <v>0</v>
      </c>
    </row>
    <row r="243" spans="1:6">
      <c r="A243" t="s">
        <v>3279</v>
      </c>
      <c r="B243">
        <v>276150</v>
      </c>
      <c r="C243">
        <v>0</v>
      </c>
      <c r="D243" t="s">
        <v>1925</v>
      </c>
      <c r="E243">
        <v>253340</v>
      </c>
      <c r="F243">
        <v>0</v>
      </c>
    </row>
    <row r="244" spans="1:6">
      <c r="A244" t="s">
        <v>3281</v>
      </c>
      <c r="B244">
        <v>276151</v>
      </c>
      <c r="C244">
        <v>148984</v>
      </c>
      <c r="D244" t="s">
        <v>1499</v>
      </c>
      <c r="E244">
        <v>253380</v>
      </c>
      <c r="F244">
        <v>0</v>
      </c>
    </row>
    <row r="245" spans="1:6">
      <c r="A245" t="s">
        <v>3283</v>
      </c>
      <c r="B245">
        <v>276152</v>
      </c>
      <c r="C245">
        <v>104824</v>
      </c>
      <c r="D245" t="s">
        <v>4066</v>
      </c>
      <c r="E245">
        <v>254000</v>
      </c>
      <c r="F245">
        <v>0</v>
      </c>
    </row>
    <row r="246" spans="1:6">
      <c r="A246" t="s">
        <v>3284</v>
      </c>
      <c r="B246">
        <v>276153</v>
      </c>
      <c r="C246">
        <v>0</v>
      </c>
      <c r="D246" t="s">
        <v>4067</v>
      </c>
      <c r="E246">
        <v>254100</v>
      </c>
      <c r="F246">
        <v>0</v>
      </c>
    </row>
    <row r="247" spans="1:6">
      <c r="A247" t="s">
        <v>3285</v>
      </c>
      <c r="B247">
        <v>276154</v>
      </c>
      <c r="C247">
        <v>0</v>
      </c>
      <c r="D247" t="s">
        <v>4068</v>
      </c>
      <c r="E247">
        <v>254101</v>
      </c>
      <c r="F247">
        <v>0</v>
      </c>
    </row>
    <row r="248" spans="1:6">
      <c r="A248" t="s">
        <v>3287</v>
      </c>
      <c r="B248">
        <v>276155</v>
      </c>
      <c r="C248">
        <v>0</v>
      </c>
      <c r="D248" t="s">
        <v>4069</v>
      </c>
      <c r="E248">
        <v>254111</v>
      </c>
      <c r="F248">
        <v>0</v>
      </c>
    </row>
    <row r="249" spans="1:6">
      <c r="A249" t="s">
        <v>3289</v>
      </c>
      <c r="B249">
        <v>276156</v>
      </c>
      <c r="C249">
        <v>200</v>
      </c>
      <c r="D249" t="s">
        <v>4070</v>
      </c>
      <c r="E249">
        <v>254112</v>
      </c>
      <c r="F249">
        <v>0</v>
      </c>
    </row>
    <row r="250" spans="1:6">
      <c r="A250" t="s">
        <v>3291</v>
      </c>
      <c r="B250">
        <v>276157</v>
      </c>
      <c r="C250">
        <v>0</v>
      </c>
      <c r="D250" t="s">
        <v>4071</v>
      </c>
      <c r="E250">
        <v>254102</v>
      </c>
      <c r="F250">
        <v>0</v>
      </c>
    </row>
    <row r="251" spans="1:6">
      <c r="A251" t="s">
        <v>3293</v>
      </c>
      <c r="B251">
        <v>276158</v>
      </c>
      <c r="C251">
        <v>9125</v>
      </c>
      <c r="D251" t="s">
        <v>4072</v>
      </c>
      <c r="E251">
        <v>254103</v>
      </c>
      <c r="F251">
        <v>0</v>
      </c>
    </row>
    <row r="252" spans="1:6">
      <c r="A252" t="s">
        <v>3295</v>
      </c>
      <c r="B252">
        <v>276159</v>
      </c>
      <c r="C252">
        <v>0</v>
      </c>
      <c r="D252" t="s">
        <v>4073</v>
      </c>
      <c r="E252">
        <v>254104</v>
      </c>
      <c r="F252">
        <v>0</v>
      </c>
    </row>
    <row r="253" spans="1:6">
      <c r="A253" t="s">
        <v>3299</v>
      </c>
      <c r="B253">
        <v>276160</v>
      </c>
      <c r="C253">
        <v>17530</v>
      </c>
      <c r="D253" t="s">
        <v>4074</v>
      </c>
      <c r="E253">
        <v>254105</v>
      </c>
      <c r="F253">
        <v>0</v>
      </c>
    </row>
    <row r="254" spans="1:6">
      <c r="A254" t="s">
        <v>3301</v>
      </c>
      <c r="B254">
        <v>276161</v>
      </c>
      <c r="C254">
        <v>3780</v>
      </c>
      <c r="D254" t="s">
        <v>4075</v>
      </c>
      <c r="E254">
        <v>254106</v>
      </c>
      <c r="F254">
        <v>0</v>
      </c>
    </row>
    <row r="255" spans="1:6">
      <c r="A255" t="s">
        <v>3303</v>
      </c>
      <c r="B255">
        <v>276162</v>
      </c>
      <c r="C255">
        <v>10655</v>
      </c>
      <c r="D255" t="s">
        <v>4076</v>
      </c>
      <c r="E255">
        <v>254200</v>
      </c>
      <c r="F255">
        <v>0</v>
      </c>
    </row>
    <row r="256" spans="1:6">
      <c r="A256" t="s">
        <v>3305</v>
      </c>
      <c r="B256">
        <v>276163</v>
      </c>
      <c r="C256">
        <v>0</v>
      </c>
      <c r="D256" t="s">
        <v>4077</v>
      </c>
      <c r="E256">
        <v>254201</v>
      </c>
      <c r="F256">
        <v>0</v>
      </c>
    </row>
    <row r="257" spans="1:6">
      <c r="A257" t="s">
        <v>3307</v>
      </c>
      <c r="B257">
        <v>276164</v>
      </c>
      <c r="C257">
        <v>0</v>
      </c>
      <c r="D257" t="s">
        <v>4078</v>
      </c>
      <c r="E257">
        <v>254202</v>
      </c>
      <c r="F257">
        <v>0</v>
      </c>
    </row>
    <row r="258" spans="1:6">
      <c r="A258" t="s">
        <v>3297</v>
      </c>
      <c r="B258">
        <v>276165</v>
      </c>
      <c r="C258">
        <v>0</v>
      </c>
      <c r="D258" t="s">
        <v>4079</v>
      </c>
      <c r="E258">
        <v>254203</v>
      </c>
      <c r="F258">
        <v>0</v>
      </c>
    </row>
    <row r="259" spans="1:6">
      <c r="A259" t="s">
        <v>3309</v>
      </c>
      <c r="B259">
        <v>276166</v>
      </c>
      <c r="C259">
        <v>2780</v>
      </c>
      <c r="D259" t="s">
        <v>4080</v>
      </c>
      <c r="E259">
        <v>254204</v>
      </c>
      <c r="F259">
        <v>0</v>
      </c>
    </row>
    <row r="260" spans="1:6">
      <c r="A260" t="s">
        <v>3311</v>
      </c>
      <c r="B260">
        <v>276167</v>
      </c>
      <c r="C260">
        <v>90</v>
      </c>
      <c r="D260" t="s">
        <v>4081</v>
      </c>
      <c r="E260">
        <v>254205</v>
      </c>
      <c r="F260">
        <v>0</v>
      </c>
    </row>
    <row r="261" spans="1:6">
      <c r="A261" t="s">
        <v>3313</v>
      </c>
      <c r="B261">
        <v>276170</v>
      </c>
      <c r="C261">
        <v>215703</v>
      </c>
      <c r="D261" t="s">
        <v>4082</v>
      </c>
      <c r="E261">
        <v>254206</v>
      </c>
      <c r="F261">
        <v>0</v>
      </c>
    </row>
    <row r="262" spans="1:6">
      <c r="A262" t="s">
        <v>3315</v>
      </c>
      <c r="B262">
        <v>276171</v>
      </c>
      <c r="C262">
        <v>215703</v>
      </c>
      <c r="D262" t="s">
        <v>4083</v>
      </c>
      <c r="E262">
        <v>254207</v>
      </c>
      <c r="F262">
        <v>0</v>
      </c>
    </row>
    <row r="263" spans="1:6">
      <c r="A263" t="s">
        <v>3317</v>
      </c>
      <c r="B263">
        <v>276172</v>
      </c>
      <c r="C263">
        <v>0</v>
      </c>
      <c r="D263" t="s">
        <v>4084</v>
      </c>
      <c r="E263">
        <v>254208</v>
      </c>
      <c r="F263">
        <v>0</v>
      </c>
    </row>
    <row r="264" spans="1:6">
      <c r="A264" t="s">
        <v>3319</v>
      </c>
      <c r="B264">
        <v>276173</v>
      </c>
      <c r="C264">
        <v>0</v>
      </c>
      <c r="D264" t="s">
        <v>4085</v>
      </c>
      <c r="E264">
        <v>254300</v>
      </c>
      <c r="F264">
        <v>0</v>
      </c>
    </row>
    <row r="265" spans="1:6">
      <c r="A265" t="s">
        <v>3321</v>
      </c>
      <c r="B265">
        <v>276174</v>
      </c>
      <c r="C265">
        <v>0</v>
      </c>
      <c r="D265" t="s">
        <v>4086</v>
      </c>
      <c r="E265">
        <v>254301</v>
      </c>
      <c r="F265">
        <v>0</v>
      </c>
    </row>
    <row r="266" spans="1:6">
      <c r="A266" t="s">
        <v>3323</v>
      </c>
      <c r="B266">
        <v>276200</v>
      </c>
      <c r="C266">
        <v>108911</v>
      </c>
      <c r="D266" t="s">
        <v>4087</v>
      </c>
      <c r="E266">
        <v>254302</v>
      </c>
      <c r="F266">
        <v>0</v>
      </c>
    </row>
    <row r="267" spans="1:6">
      <c r="A267" t="s">
        <v>3325</v>
      </c>
      <c r="B267">
        <v>276300</v>
      </c>
      <c r="C267">
        <v>11177</v>
      </c>
      <c r="D267" t="s">
        <v>4088</v>
      </c>
      <c r="E267">
        <v>254303</v>
      </c>
      <c r="F267">
        <v>0</v>
      </c>
    </row>
    <row r="268" spans="1:6">
      <c r="A268" t="s">
        <v>3327</v>
      </c>
      <c r="B268">
        <v>276301</v>
      </c>
      <c r="C268">
        <v>0</v>
      </c>
      <c r="D268" t="s">
        <v>4089</v>
      </c>
      <c r="E268">
        <v>254304</v>
      </c>
      <c r="F268">
        <v>0</v>
      </c>
    </row>
    <row r="269" spans="1:6">
      <c r="A269" t="s">
        <v>3329</v>
      </c>
      <c r="B269">
        <v>276302</v>
      </c>
      <c r="C269">
        <v>0</v>
      </c>
      <c r="D269" t="s">
        <v>4090</v>
      </c>
      <c r="E269">
        <v>254305</v>
      </c>
      <c r="F269">
        <v>0</v>
      </c>
    </row>
    <row r="270" spans="1:6">
      <c r="A270" t="s">
        <v>3331</v>
      </c>
      <c r="B270">
        <v>276303</v>
      </c>
      <c r="C270">
        <v>10528</v>
      </c>
      <c r="D270" t="s">
        <v>4091</v>
      </c>
      <c r="E270">
        <v>254306</v>
      </c>
      <c r="F270">
        <v>0</v>
      </c>
    </row>
    <row r="271" spans="1:6">
      <c r="A271" t="s">
        <v>3341</v>
      </c>
      <c r="B271">
        <v>276305</v>
      </c>
      <c r="C271">
        <v>0</v>
      </c>
      <c r="D271" t="s">
        <v>4092</v>
      </c>
      <c r="E271">
        <v>254307</v>
      </c>
      <c r="F271">
        <v>0</v>
      </c>
    </row>
    <row r="272" spans="1:6">
      <c r="A272" t="s">
        <v>3343</v>
      </c>
      <c r="B272">
        <v>276306</v>
      </c>
      <c r="C272">
        <v>0</v>
      </c>
      <c r="D272" t="s">
        <v>4093</v>
      </c>
      <c r="E272">
        <v>254311</v>
      </c>
      <c r="F272">
        <v>0</v>
      </c>
    </row>
    <row r="273" spans="1:6">
      <c r="A273" t="s">
        <v>3345</v>
      </c>
      <c r="B273">
        <v>276307</v>
      </c>
      <c r="C273">
        <v>0</v>
      </c>
      <c r="D273" t="s">
        <v>4094</v>
      </c>
      <c r="E273">
        <v>255000</v>
      </c>
      <c r="F273">
        <v>0</v>
      </c>
    </row>
    <row r="274" spans="1:6">
      <c r="A274" t="s">
        <v>3347</v>
      </c>
      <c r="B274">
        <v>276308</v>
      </c>
      <c r="C274">
        <v>0</v>
      </c>
      <c r="D274" t="s">
        <v>4095</v>
      </c>
      <c r="E274">
        <v>255001</v>
      </c>
      <c r="F274">
        <v>0</v>
      </c>
    </row>
    <row r="275" spans="1:6">
      <c r="A275" t="s">
        <v>3339</v>
      </c>
      <c r="B275">
        <v>276311</v>
      </c>
      <c r="C275">
        <v>510</v>
      </c>
      <c r="D275" t="s">
        <v>4096</v>
      </c>
      <c r="E275">
        <v>255002</v>
      </c>
      <c r="F275">
        <v>0</v>
      </c>
    </row>
    <row r="276" spans="1:6">
      <c r="A276" t="s">
        <v>3349</v>
      </c>
      <c r="B276">
        <v>276312</v>
      </c>
      <c r="C276">
        <v>0</v>
      </c>
      <c r="D276" t="s">
        <v>4097</v>
      </c>
      <c r="E276">
        <v>255003</v>
      </c>
      <c r="F276">
        <v>0</v>
      </c>
    </row>
    <row r="277" spans="1:6">
      <c r="A277" t="s">
        <v>3351</v>
      </c>
      <c r="B277">
        <v>276313</v>
      </c>
      <c r="C277">
        <v>0</v>
      </c>
      <c r="D277" t="s">
        <v>4098</v>
      </c>
      <c r="E277">
        <v>256000</v>
      </c>
      <c r="F277">
        <v>17360</v>
      </c>
    </row>
    <row r="278" spans="1:6">
      <c r="A278" t="s">
        <v>3353</v>
      </c>
      <c r="B278">
        <v>276314</v>
      </c>
      <c r="C278">
        <v>139</v>
      </c>
      <c r="D278" t="s">
        <v>4099</v>
      </c>
      <c r="E278">
        <v>256001</v>
      </c>
      <c r="F278">
        <v>17360</v>
      </c>
    </row>
    <row r="279" spans="1:6">
      <c r="A279" t="s">
        <v>3355</v>
      </c>
      <c r="B279">
        <v>276315</v>
      </c>
      <c r="C279">
        <v>0</v>
      </c>
      <c r="D279" t="s">
        <v>4100</v>
      </c>
      <c r="E279">
        <v>256002</v>
      </c>
      <c r="F279">
        <v>0</v>
      </c>
    </row>
    <row r="280" spans="1:6">
      <c r="A280" t="s">
        <v>3357</v>
      </c>
      <c r="B280">
        <v>276316</v>
      </c>
      <c r="C280">
        <v>0</v>
      </c>
      <c r="D280" t="s">
        <v>4101</v>
      </c>
      <c r="E280">
        <v>256003</v>
      </c>
      <c r="F280">
        <v>0</v>
      </c>
    </row>
    <row r="281" spans="1:6">
      <c r="A281" t="s">
        <v>3337</v>
      </c>
      <c r="B281">
        <v>276317</v>
      </c>
      <c r="C281">
        <v>0</v>
      </c>
      <c r="D281" t="s">
        <v>4102</v>
      </c>
      <c r="E281">
        <v>256004</v>
      </c>
      <c r="F281">
        <v>0</v>
      </c>
    </row>
    <row r="282" spans="1:6">
      <c r="A282" t="s">
        <v>3359</v>
      </c>
      <c r="B282">
        <v>276400</v>
      </c>
      <c r="C282">
        <v>1</v>
      </c>
      <c r="D282" t="s">
        <v>4103</v>
      </c>
      <c r="E282">
        <v>256005</v>
      </c>
      <c r="F282">
        <v>0</v>
      </c>
    </row>
    <row r="283" spans="1:6">
      <c r="A283" t="s">
        <v>3361</v>
      </c>
      <c r="B283">
        <v>276401</v>
      </c>
      <c r="C283">
        <v>1</v>
      </c>
      <c r="D283" t="s">
        <v>4104</v>
      </c>
      <c r="E283">
        <v>256006</v>
      </c>
      <c r="F283">
        <v>0</v>
      </c>
    </row>
    <row r="284" spans="1:6">
      <c r="A284" t="s">
        <v>3363</v>
      </c>
      <c r="B284">
        <v>276402</v>
      </c>
      <c r="C284">
        <v>0</v>
      </c>
      <c r="D284" t="s">
        <v>4105</v>
      </c>
      <c r="E284">
        <v>256007</v>
      </c>
      <c r="F284">
        <v>0</v>
      </c>
    </row>
    <row r="285" spans="1:6">
      <c r="A285" t="s">
        <v>2941</v>
      </c>
      <c r="B285">
        <v>276500</v>
      </c>
      <c r="C285">
        <v>0</v>
      </c>
      <c r="D285" t="s">
        <v>3478</v>
      </c>
      <c r="E285">
        <v>257000</v>
      </c>
      <c r="F285">
        <v>0</v>
      </c>
    </row>
    <row r="286" spans="1:6">
      <c r="A286" t="s">
        <v>3365</v>
      </c>
      <c r="B286">
        <v>276600</v>
      </c>
      <c r="C286">
        <v>140032</v>
      </c>
      <c r="D286" t="s">
        <v>4106</v>
      </c>
      <c r="E286">
        <v>257100</v>
      </c>
      <c r="F286">
        <v>0</v>
      </c>
    </row>
    <row r="287" spans="1:6">
      <c r="A287" t="s">
        <v>1939</v>
      </c>
      <c r="B287">
        <v>276601</v>
      </c>
      <c r="C287">
        <v>5780</v>
      </c>
      <c r="D287" t="s">
        <v>4107</v>
      </c>
      <c r="E287">
        <v>257101</v>
      </c>
      <c r="F287">
        <v>0</v>
      </c>
    </row>
    <row r="288" spans="1:6">
      <c r="A288" t="s">
        <v>1996</v>
      </c>
      <c r="B288">
        <v>276602</v>
      </c>
      <c r="C288">
        <v>58048</v>
      </c>
      <c r="D288" t="s">
        <v>4108</v>
      </c>
      <c r="E288">
        <v>257102</v>
      </c>
      <c r="F288">
        <v>0</v>
      </c>
    </row>
    <row r="289" spans="1:6">
      <c r="A289" t="s">
        <v>1924</v>
      </c>
      <c r="B289">
        <v>276603</v>
      </c>
      <c r="C289">
        <v>14409</v>
      </c>
      <c r="D289" t="s">
        <v>4109</v>
      </c>
      <c r="E289">
        <v>257103</v>
      </c>
      <c r="F289">
        <v>0</v>
      </c>
    </row>
    <row r="290" spans="1:6">
      <c r="A290" t="s">
        <v>1928</v>
      </c>
      <c r="B290">
        <v>276604</v>
      </c>
      <c r="C290">
        <v>89</v>
      </c>
      <c r="D290" t="s">
        <v>4110</v>
      </c>
      <c r="E290">
        <v>257111</v>
      </c>
      <c r="F290">
        <v>0</v>
      </c>
    </row>
    <row r="291" spans="1:6">
      <c r="A291" t="s">
        <v>1927</v>
      </c>
      <c r="B291">
        <v>276605</v>
      </c>
      <c r="C291">
        <v>8436</v>
      </c>
      <c r="D291" t="s">
        <v>4111</v>
      </c>
      <c r="E291">
        <v>257120</v>
      </c>
      <c r="F291">
        <v>0</v>
      </c>
    </row>
    <row r="292" spans="1:6">
      <c r="A292" t="s">
        <v>2001</v>
      </c>
      <c r="B292">
        <v>276606</v>
      </c>
      <c r="C292">
        <v>0</v>
      </c>
      <c r="D292" t="s">
        <v>4112</v>
      </c>
      <c r="E292">
        <v>257121</v>
      </c>
      <c r="F292">
        <v>0</v>
      </c>
    </row>
    <row r="293" spans="1:6">
      <c r="A293" t="s">
        <v>2003</v>
      </c>
      <c r="B293">
        <v>276607</v>
      </c>
      <c r="C293">
        <v>13283</v>
      </c>
      <c r="D293" t="s">
        <v>4113</v>
      </c>
      <c r="E293">
        <v>257122</v>
      </c>
      <c r="F293">
        <v>0</v>
      </c>
    </row>
    <row r="294" spans="1:6">
      <c r="A294" t="s">
        <v>2004</v>
      </c>
      <c r="B294">
        <v>276608</v>
      </c>
      <c r="C294">
        <v>0</v>
      </c>
      <c r="D294" t="s">
        <v>3586</v>
      </c>
      <c r="E294">
        <v>257200</v>
      </c>
      <c r="F294">
        <v>0</v>
      </c>
    </row>
    <row r="295" spans="1:6">
      <c r="A295" t="s">
        <v>2005</v>
      </c>
      <c r="B295">
        <v>276609</v>
      </c>
      <c r="C295">
        <v>0</v>
      </c>
      <c r="D295" t="s">
        <v>3622</v>
      </c>
      <c r="E295">
        <v>259000</v>
      </c>
      <c r="F295">
        <v>754707</v>
      </c>
    </row>
    <row r="296" spans="1:6">
      <c r="A296" t="s">
        <v>2006</v>
      </c>
      <c r="B296">
        <v>276610</v>
      </c>
      <c r="C296">
        <v>4110</v>
      </c>
      <c r="D296" t="s">
        <v>4114</v>
      </c>
      <c r="E296">
        <v>259100</v>
      </c>
      <c r="F296">
        <v>294331</v>
      </c>
    </row>
    <row r="297" spans="1:6">
      <c r="A297" t="s">
        <v>4115</v>
      </c>
      <c r="B297">
        <v>276611</v>
      </c>
      <c r="C297">
        <v>35334</v>
      </c>
      <c r="D297" t="s">
        <v>4116</v>
      </c>
      <c r="E297">
        <v>259101</v>
      </c>
      <c r="F297">
        <v>0</v>
      </c>
    </row>
    <row r="298" spans="1:6">
      <c r="A298" t="s">
        <v>1499</v>
      </c>
      <c r="B298">
        <v>276631</v>
      </c>
      <c r="C298">
        <v>543</v>
      </c>
      <c r="D298" t="s">
        <v>4117</v>
      </c>
      <c r="E298">
        <v>259102</v>
      </c>
      <c r="F298">
        <v>0</v>
      </c>
    </row>
    <row r="299" spans="1:6">
      <c r="A299" t="s">
        <v>3367</v>
      </c>
      <c r="B299">
        <v>276700</v>
      </c>
      <c r="C299">
        <v>2529</v>
      </c>
      <c r="D299" t="s">
        <v>4118</v>
      </c>
      <c r="E299">
        <v>259103</v>
      </c>
      <c r="F299">
        <v>0</v>
      </c>
    </row>
    <row r="300" spans="1:6">
      <c r="A300" t="s">
        <v>4119</v>
      </c>
      <c r="B300">
        <v>276800</v>
      </c>
      <c r="C300">
        <v>696920</v>
      </c>
      <c r="D300" t="s">
        <v>4120</v>
      </c>
      <c r="E300">
        <v>259104</v>
      </c>
      <c r="F300">
        <v>138244</v>
      </c>
    </row>
    <row r="301" spans="1:6">
      <c r="A301" t="s">
        <v>4121</v>
      </c>
      <c r="B301">
        <v>276900</v>
      </c>
      <c r="C301">
        <v>9000</v>
      </c>
      <c r="D301" t="s">
        <v>4122</v>
      </c>
      <c r="E301">
        <v>259105</v>
      </c>
      <c r="F301">
        <v>138244</v>
      </c>
    </row>
    <row r="302" spans="1:6">
      <c r="A302" t="s">
        <v>3918</v>
      </c>
      <c r="B302">
        <v>276901</v>
      </c>
      <c r="C302">
        <v>0</v>
      </c>
      <c r="D302" t="s">
        <v>4123</v>
      </c>
      <c r="E302">
        <v>259106</v>
      </c>
      <c r="F302">
        <v>0</v>
      </c>
    </row>
    <row r="303" spans="1:6">
      <c r="A303" t="s">
        <v>4124</v>
      </c>
      <c r="B303">
        <v>276902</v>
      </c>
      <c r="C303">
        <v>0</v>
      </c>
      <c r="D303" t="s">
        <v>4125</v>
      </c>
      <c r="E303">
        <v>259107</v>
      </c>
      <c r="F303">
        <v>0</v>
      </c>
    </row>
    <row r="304" spans="1:6">
      <c r="A304" t="s">
        <v>4126</v>
      </c>
      <c r="B304">
        <v>276903</v>
      </c>
      <c r="C304">
        <v>0</v>
      </c>
      <c r="D304" t="s">
        <v>4127</v>
      </c>
      <c r="E304">
        <v>259108</v>
      </c>
      <c r="F304">
        <v>0</v>
      </c>
    </row>
    <row r="305" spans="1:6">
      <c r="A305" t="s">
        <v>4128</v>
      </c>
      <c r="B305">
        <v>276904</v>
      </c>
      <c r="C305">
        <v>0</v>
      </c>
      <c r="D305" t="s">
        <v>4129</v>
      </c>
      <c r="E305">
        <v>259121</v>
      </c>
      <c r="F305">
        <v>156088</v>
      </c>
    </row>
    <row r="306" spans="1:6">
      <c r="A306" t="s">
        <v>4130</v>
      </c>
      <c r="B306">
        <v>276905</v>
      </c>
      <c r="C306">
        <v>0</v>
      </c>
      <c r="D306" t="s">
        <v>4131</v>
      </c>
      <c r="E306">
        <v>259122</v>
      </c>
      <c r="F306">
        <v>0</v>
      </c>
    </row>
    <row r="307" spans="1:6">
      <c r="A307" t="s">
        <v>4132</v>
      </c>
      <c r="B307">
        <v>276906</v>
      </c>
      <c r="C307">
        <v>987</v>
      </c>
      <c r="D307" t="s">
        <v>4133</v>
      </c>
      <c r="E307">
        <v>259123</v>
      </c>
      <c r="F307">
        <v>0</v>
      </c>
    </row>
    <row r="308" spans="1:6">
      <c r="A308" t="s">
        <v>3432</v>
      </c>
      <c r="B308">
        <v>276907</v>
      </c>
      <c r="C308">
        <v>0</v>
      </c>
      <c r="D308" t="s">
        <v>4134</v>
      </c>
      <c r="E308">
        <v>259124</v>
      </c>
      <c r="F308">
        <v>0</v>
      </c>
    </row>
    <row r="309" spans="1:6">
      <c r="A309" t="s">
        <v>3446</v>
      </c>
      <c r="B309">
        <v>276908</v>
      </c>
      <c r="C309">
        <v>0</v>
      </c>
      <c r="D309" t="s">
        <v>4135</v>
      </c>
      <c r="E309">
        <v>259131</v>
      </c>
      <c r="F309">
        <v>0</v>
      </c>
    </row>
    <row r="310" spans="1:6">
      <c r="A310" t="s">
        <v>2527</v>
      </c>
      <c r="B310">
        <v>276909</v>
      </c>
      <c r="C310">
        <v>97</v>
      </c>
      <c r="D310" t="s">
        <v>3009</v>
      </c>
      <c r="E310">
        <v>259132</v>
      </c>
      <c r="F310">
        <v>0</v>
      </c>
    </row>
    <row r="311" spans="1:6">
      <c r="A311" t="s">
        <v>2534</v>
      </c>
      <c r="B311">
        <v>276910</v>
      </c>
      <c r="C311">
        <v>0</v>
      </c>
      <c r="D311" t="s">
        <v>4136</v>
      </c>
      <c r="E311">
        <v>259133</v>
      </c>
      <c r="F311">
        <v>0</v>
      </c>
    </row>
    <row r="312" spans="1:6">
      <c r="A312" t="s">
        <v>4137</v>
      </c>
      <c r="B312">
        <v>276911</v>
      </c>
      <c r="C312">
        <v>948</v>
      </c>
      <c r="D312" t="s">
        <v>4138</v>
      </c>
      <c r="E312">
        <v>259141</v>
      </c>
      <c r="F312">
        <v>0</v>
      </c>
    </row>
    <row r="313" spans="1:6">
      <c r="A313" t="s">
        <v>3452</v>
      </c>
      <c r="B313">
        <v>276912</v>
      </c>
      <c r="C313">
        <v>0</v>
      </c>
      <c r="D313" t="s">
        <v>4139</v>
      </c>
      <c r="E313">
        <v>259150</v>
      </c>
      <c r="F313">
        <v>0</v>
      </c>
    </row>
    <row r="314" spans="1:6">
      <c r="A314" t="s">
        <v>4140</v>
      </c>
      <c r="B314">
        <v>276913</v>
      </c>
      <c r="C314">
        <v>0</v>
      </c>
      <c r="D314" t="s">
        <v>4141</v>
      </c>
      <c r="E314">
        <v>259151</v>
      </c>
      <c r="F314">
        <v>0</v>
      </c>
    </row>
    <row r="315" spans="1:6">
      <c r="A315" t="s">
        <v>4142</v>
      </c>
      <c r="B315">
        <v>276914</v>
      </c>
      <c r="C315">
        <v>0</v>
      </c>
      <c r="D315" t="s">
        <v>4143</v>
      </c>
      <c r="E315">
        <v>259152</v>
      </c>
      <c r="F315">
        <v>0</v>
      </c>
    </row>
    <row r="316" spans="1:6">
      <c r="A316" t="s">
        <v>4144</v>
      </c>
      <c r="B316">
        <v>276915</v>
      </c>
      <c r="C316">
        <v>0</v>
      </c>
      <c r="D316" t="s">
        <v>4145</v>
      </c>
      <c r="E316">
        <v>259153</v>
      </c>
      <c r="F316">
        <v>0</v>
      </c>
    </row>
    <row r="317" spans="1:6">
      <c r="A317" t="s">
        <v>4146</v>
      </c>
      <c r="B317">
        <v>276920</v>
      </c>
      <c r="C317">
        <v>6968</v>
      </c>
      <c r="D317" t="s">
        <v>4147</v>
      </c>
      <c r="E317">
        <v>259160</v>
      </c>
      <c r="F317">
        <v>0</v>
      </c>
    </row>
    <row r="318" spans="1:6">
      <c r="A318" t="s">
        <v>4148</v>
      </c>
      <c r="B318">
        <v>276921</v>
      </c>
      <c r="C318">
        <v>0</v>
      </c>
      <c r="D318" t="s">
        <v>4149</v>
      </c>
      <c r="E318">
        <v>259161</v>
      </c>
      <c r="F318">
        <v>0</v>
      </c>
    </row>
    <row r="319" spans="1:6">
      <c r="A319" t="s">
        <v>4150</v>
      </c>
      <c r="B319">
        <v>276922</v>
      </c>
      <c r="C319">
        <v>0</v>
      </c>
      <c r="D319" t="s">
        <v>4151</v>
      </c>
      <c r="E319">
        <v>259162</v>
      </c>
      <c r="F319">
        <v>0</v>
      </c>
    </row>
    <row r="320" spans="1:6">
      <c r="A320" t="s">
        <v>4152</v>
      </c>
      <c r="B320">
        <v>276923</v>
      </c>
      <c r="C320">
        <v>0</v>
      </c>
      <c r="D320" t="s">
        <v>4153</v>
      </c>
      <c r="E320">
        <v>259163</v>
      </c>
      <c r="F320">
        <v>0</v>
      </c>
    </row>
    <row r="321" spans="1:6">
      <c r="A321" t="s">
        <v>4154</v>
      </c>
      <c r="B321">
        <v>276924</v>
      </c>
      <c r="C321">
        <v>0</v>
      </c>
      <c r="D321" t="s">
        <v>4155</v>
      </c>
      <c r="E321">
        <v>259170</v>
      </c>
      <c r="F321">
        <v>0</v>
      </c>
    </row>
    <row r="322" spans="1:6">
      <c r="A322" t="s">
        <v>4156</v>
      </c>
      <c r="B322">
        <v>276925</v>
      </c>
      <c r="C322">
        <v>6560</v>
      </c>
      <c r="D322" t="s">
        <v>4157</v>
      </c>
      <c r="E322">
        <v>259171</v>
      </c>
      <c r="F322">
        <v>0</v>
      </c>
    </row>
    <row r="323" spans="1:6">
      <c r="A323" t="s">
        <v>4158</v>
      </c>
      <c r="B323">
        <v>276926</v>
      </c>
      <c r="C323">
        <v>0</v>
      </c>
      <c r="D323" t="s">
        <v>4159</v>
      </c>
      <c r="E323">
        <v>259172</v>
      </c>
      <c r="F323">
        <v>0</v>
      </c>
    </row>
    <row r="324" spans="1:6">
      <c r="A324" t="s">
        <v>4160</v>
      </c>
      <c r="B324">
        <v>276927</v>
      </c>
      <c r="C324">
        <v>408</v>
      </c>
      <c r="D324" t="s">
        <v>4161</v>
      </c>
      <c r="E324">
        <v>259173</v>
      </c>
      <c r="F324">
        <v>0</v>
      </c>
    </row>
    <row r="325" spans="1:6">
      <c r="A325" t="s">
        <v>4162</v>
      </c>
      <c r="B325">
        <v>276931</v>
      </c>
      <c r="C325">
        <v>0</v>
      </c>
      <c r="D325" t="s">
        <v>3407</v>
      </c>
      <c r="E325">
        <v>259200</v>
      </c>
      <c r="F325">
        <v>373002</v>
      </c>
    </row>
    <row r="326" spans="1:6">
      <c r="A326" t="s">
        <v>4163</v>
      </c>
      <c r="B326">
        <v>277000</v>
      </c>
      <c r="C326">
        <v>316394</v>
      </c>
      <c r="D326" t="s">
        <v>4164</v>
      </c>
      <c r="E326">
        <v>259201</v>
      </c>
      <c r="F326">
        <v>371562</v>
      </c>
    </row>
    <row r="327" spans="1:6">
      <c r="A327" t="s">
        <v>3918</v>
      </c>
      <c r="B327">
        <v>277001</v>
      </c>
      <c r="C327">
        <v>0</v>
      </c>
      <c r="D327" t="s">
        <v>4165</v>
      </c>
      <c r="E327">
        <v>259202</v>
      </c>
      <c r="F327">
        <v>371562</v>
      </c>
    </row>
    <row r="328" spans="1:6">
      <c r="A328" t="s">
        <v>4124</v>
      </c>
      <c r="B328">
        <v>277002</v>
      </c>
      <c r="C328">
        <v>0</v>
      </c>
      <c r="D328" t="s">
        <v>4166</v>
      </c>
      <c r="E328">
        <v>259203</v>
      </c>
      <c r="F328">
        <v>0</v>
      </c>
    </row>
    <row r="329" spans="1:6">
      <c r="A329" t="s">
        <v>4126</v>
      </c>
      <c r="B329">
        <v>277003</v>
      </c>
      <c r="C329">
        <v>27228</v>
      </c>
      <c r="D329" t="s">
        <v>4167</v>
      </c>
      <c r="E329">
        <v>259211</v>
      </c>
      <c r="F329">
        <v>1440</v>
      </c>
    </row>
    <row r="330" spans="1:6">
      <c r="A330" t="s">
        <v>4128</v>
      </c>
      <c r="B330">
        <v>277004</v>
      </c>
      <c r="C330">
        <v>0</v>
      </c>
      <c r="D330" t="s">
        <v>4168</v>
      </c>
      <c r="E330">
        <v>259221</v>
      </c>
      <c r="F330">
        <v>0</v>
      </c>
    </row>
    <row r="331" spans="1:6">
      <c r="A331" t="s">
        <v>4130</v>
      </c>
      <c r="B331">
        <v>277005</v>
      </c>
      <c r="C331">
        <v>0</v>
      </c>
      <c r="D331" t="s">
        <v>3628</v>
      </c>
      <c r="E331">
        <v>259300</v>
      </c>
      <c r="F331">
        <v>5455</v>
      </c>
    </row>
    <row r="332" spans="1:6">
      <c r="A332" t="s">
        <v>4169</v>
      </c>
      <c r="B332">
        <v>277006</v>
      </c>
      <c r="C332">
        <v>0</v>
      </c>
      <c r="D332" t="s">
        <v>3252</v>
      </c>
      <c r="E332">
        <v>259400</v>
      </c>
      <c r="F332">
        <v>0</v>
      </c>
    </row>
    <row r="333" spans="1:6">
      <c r="A333" t="s">
        <v>4132</v>
      </c>
      <c r="B333">
        <v>277007</v>
      </c>
      <c r="C333">
        <v>55284</v>
      </c>
      <c r="D333" t="s">
        <v>3254</v>
      </c>
      <c r="E333">
        <v>259401</v>
      </c>
      <c r="F333">
        <v>0</v>
      </c>
    </row>
    <row r="334" spans="1:6">
      <c r="A334" t="s">
        <v>3432</v>
      </c>
      <c r="B334">
        <v>277008</v>
      </c>
      <c r="C334">
        <v>3454</v>
      </c>
      <c r="D334" t="s">
        <v>4170</v>
      </c>
      <c r="E334">
        <v>259402</v>
      </c>
      <c r="F334">
        <v>0</v>
      </c>
    </row>
    <row r="335" spans="1:6">
      <c r="A335" t="s">
        <v>3446</v>
      </c>
      <c r="B335">
        <v>277009</v>
      </c>
      <c r="C335">
        <v>13283</v>
      </c>
      <c r="D335" t="s">
        <v>3273</v>
      </c>
      <c r="E335">
        <v>259411</v>
      </c>
      <c r="F335">
        <v>0</v>
      </c>
    </row>
    <row r="336" spans="1:6">
      <c r="A336" t="s">
        <v>2527</v>
      </c>
      <c r="B336">
        <v>277010</v>
      </c>
      <c r="C336">
        <v>23840</v>
      </c>
      <c r="D336" t="s">
        <v>3275</v>
      </c>
      <c r="E336">
        <v>259500</v>
      </c>
      <c r="F336">
        <v>0</v>
      </c>
    </row>
    <row r="337" spans="1:6">
      <c r="A337" t="s">
        <v>2534</v>
      </c>
      <c r="B337">
        <v>277011</v>
      </c>
      <c r="C337">
        <v>114846</v>
      </c>
      <c r="D337" t="s">
        <v>3277</v>
      </c>
      <c r="E337">
        <v>259501</v>
      </c>
      <c r="F337">
        <v>0</v>
      </c>
    </row>
    <row r="338" spans="1:6">
      <c r="A338" t="s">
        <v>4137</v>
      </c>
      <c r="B338">
        <v>277012</v>
      </c>
      <c r="C338">
        <v>28472</v>
      </c>
      <c r="D338" t="s">
        <v>4171</v>
      </c>
      <c r="E338">
        <v>259502</v>
      </c>
      <c r="F338">
        <v>0</v>
      </c>
    </row>
    <row r="339" spans="1:6">
      <c r="A339" t="s">
        <v>3452</v>
      </c>
      <c r="B339">
        <v>277013</v>
      </c>
      <c r="C339">
        <v>0</v>
      </c>
      <c r="D339" t="s">
        <v>3296</v>
      </c>
      <c r="E339">
        <v>259511</v>
      </c>
      <c r="F339">
        <v>0</v>
      </c>
    </row>
    <row r="340" spans="1:6">
      <c r="A340" t="s">
        <v>4140</v>
      </c>
      <c r="B340">
        <v>277014</v>
      </c>
      <c r="C340">
        <v>6220</v>
      </c>
      <c r="D340" t="s">
        <v>3450</v>
      </c>
      <c r="E340">
        <v>259600</v>
      </c>
      <c r="F340">
        <v>0</v>
      </c>
    </row>
    <row r="341" spans="1:6">
      <c r="A341" t="s">
        <v>4142</v>
      </c>
      <c r="B341">
        <v>277015</v>
      </c>
      <c r="C341">
        <v>13797</v>
      </c>
      <c r="D341" t="s">
        <v>3449</v>
      </c>
      <c r="E341">
        <v>259700</v>
      </c>
      <c r="F341">
        <v>0</v>
      </c>
    </row>
    <row r="342" spans="1:6">
      <c r="A342" t="s">
        <v>4146</v>
      </c>
      <c r="B342">
        <v>277031</v>
      </c>
      <c r="C342">
        <v>29971</v>
      </c>
      <c r="D342" t="s">
        <v>3630</v>
      </c>
      <c r="E342">
        <v>259800</v>
      </c>
      <c r="F342">
        <v>0</v>
      </c>
    </row>
    <row r="343" spans="1:6">
      <c r="A343" t="s">
        <v>4172</v>
      </c>
      <c r="B343">
        <v>277061</v>
      </c>
      <c r="C343">
        <v>0</v>
      </c>
      <c r="D343" t="s">
        <v>3661</v>
      </c>
      <c r="E343">
        <v>259900</v>
      </c>
      <c r="F343">
        <v>0</v>
      </c>
    </row>
    <row r="344" spans="1:6">
      <c r="A344" t="s">
        <v>4173</v>
      </c>
      <c r="B344">
        <v>277062</v>
      </c>
      <c r="C344">
        <v>0</v>
      </c>
      <c r="D344" t="s">
        <v>3634</v>
      </c>
      <c r="E344">
        <v>259901</v>
      </c>
      <c r="F344">
        <v>0</v>
      </c>
    </row>
    <row r="345" spans="1:6">
      <c r="A345" t="s">
        <v>4174</v>
      </c>
      <c r="B345">
        <v>277063</v>
      </c>
      <c r="C345">
        <v>0</v>
      </c>
      <c r="D345" t="s">
        <v>2804</v>
      </c>
      <c r="E345">
        <v>259902</v>
      </c>
      <c r="F345">
        <v>0</v>
      </c>
    </row>
    <row r="346" spans="1:6">
      <c r="A346" t="s">
        <v>4175</v>
      </c>
      <c r="B346">
        <v>277064</v>
      </c>
      <c r="C346">
        <v>0</v>
      </c>
      <c r="D346" t="s">
        <v>4176</v>
      </c>
      <c r="E346">
        <v>259911</v>
      </c>
      <c r="F346">
        <v>0</v>
      </c>
    </row>
    <row r="347" spans="1:6">
      <c r="A347" t="s">
        <v>4177</v>
      </c>
      <c r="B347">
        <v>277065</v>
      </c>
      <c r="C347">
        <v>0</v>
      </c>
      <c r="D347" t="s">
        <v>3632</v>
      </c>
      <c r="E347">
        <v>260000</v>
      </c>
      <c r="F347">
        <v>0</v>
      </c>
    </row>
    <row r="348" spans="1:6">
      <c r="A348" t="s">
        <v>4178</v>
      </c>
      <c r="B348">
        <v>277066</v>
      </c>
      <c r="C348">
        <v>0</v>
      </c>
      <c r="D348" t="s">
        <v>3634</v>
      </c>
      <c r="E348">
        <v>260001</v>
      </c>
      <c r="F348">
        <v>0</v>
      </c>
    </row>
    <row r="349" spans="1:6">
      <c r="A349" t="s">
        <v>4179</v>
      </c>
      <c r="B349">
        <v>277067</v>
      </c>
      <c r="C349">
        <v>0</v>
      </c>
      <c r="D349" t="s">
        <v>2804</v>
      </c>
      <c r="E349">
        <v>260002</v>
      </c>
      <c r="F349">
        <v>0</v>
      </c>
    </row>
    <row r="350" spans="1:6">
      <c r="A350" t="s">
        <v>4180</v>
      </c>
      <c r="B350">
        <v>277068</v>
      </c>
      <c r="C350">
        <v>0</v>
      </c>
      <c r="D350" t="s">
        <v>3659</v>
      </c>
      <c r="E350">
        <v>260011</v>
      </c>
      <c r="F350">
        <v>0</v>
      </c>
    </row>
    <row r="351" spans="1:6">
      <c r="A351" t="s">
        <v>4181</v>
      </c>
      <c r="B351">
        <v>277069</v>
      </c>
      <c r="C351">
        <v>0</v>
      </c>
      <c r="D351" t="s">
        <v>3626</v>
      </c>
      <c r="E351">
        <v>260100</v>
      </c>
      <c r="F351">
        <v>0</v>
      </c>
    </row>
    <row r="352" spans="1:6">
      <c r="A352" t="s">
        <v>4182</v>
      </c>
      <c r="B352">
        <v>277100</v>
      </c>
      <c r="C352">
        <v>29897</v>
      </c>
      <c r="D352" t="s">
        <v>3624</v>
      </c>
      <c r="E352">
        <v>260200</v>
      </c>
      <c r="F352">
        <v>0</v>
      </c>
    </row>
    <row r="353" spans="1:6">
      <c r="A353" t="s">
        <v>2260</v>
      </c>
      <c r="B353">
        <v>277101</v>
      </c>
      <c r="C353">
        <v>0</v>
      </c>
      <c r="D353" t="s">
        <v>3685</v>
      </c>
      <c r="E353">
        <v>260300</v>
      </c>
      <c r="F353">
        <v>0</v>
      </c>
    </row>
    <row r="354" spans="1:6">
      <c r="A354" t="s">
        <v>4183</v>
      </c>
      <c r="B354">
        <v>277102</v>
      </c>
      <c r="C354">
        <v>0</v>
      </c>
      <c r="D354" t="s">
        <v>3687</v>
      </c>
      <c r="E354">
        <v>260301</v>
      </c>
      <c r="F354">
        <v>0</v>
      </c>
    </row>
    <row r="355" spans="1:6">
      <c r="A355" t="s">
        <v>4184</v>
      </c>
      <c r="B355">
        <v>277103</v>
      </c>
      <c r="C355">
        <v>0</v>
      </c>
      <c r="D355" t="s">
        <v>3689</v>
      </c>
      <c r="E355">
        <v>260302</v>
      </c>
      <c r="F355">
        <v>0</v>
      </c>
    </row>
    <row r="356" spans="1:6">
      <c r="A356" t="s">
        <v>4185</v>
      </c>
      <c r="B356">
        <v>277104</v>
      </c>
      <c r="C356">
        <v>0</v>
      </c>
      <c r="D356" t="s">
        <v>3703</v>
      </c>
      <c r="E356">
        <v>260400</v>
      </c>
      <c r="F356">
        <v>0</v>
      </c>
    </row>
    <row r="357" spans="1:6">
      <c r="A357" t="s">
        <v>4186</v>
      </c>
      <c r="B357">
        <v>277105</v>
      </c>
      <c r="C357">
        <v>0</v>
      </c>
      <c r="D357" t="s">
        <v>4187</v>
      </c>
      <c r="E357">
        <v>260500</v>
      </c>
      <c r="F357">
        <v>2479</v>
      </c>
    </row>
    <row r="358" spans="1:6">
      <c r="A358" t="s">
        <v>4188</v>
      </c>
      <c r="B358">
        <v>277106</v>
      </c>
      <c r="C358">
        <v>0</v>
      </c>
      <c r="D358" t="s">
        <v>1895</v>
      </c>
      <c r="E358">
        <v>260501</v>
      </c>
      <c r="F358">
        <v>0</v>
      </c>
    </row>
    <row r="359" spans="1:6">
      <c r="A359" t="s">
        <v>4189</v>
      </c>
      <c r="B359">
        <v>277107</v>
      </c>
      <c r="C359">
        <v>0</v>
      </c>
      <c r="D359" t="s">
        <v>1897</v>
      </c>
      <c r="E359">
        <v>260502</v>
      </c>
      <c r="F359">
        <v>0</v>
      </c>
    </row>
    <row r="360" spans="1:6">
      <c r="A360" t="s">
        <v>4190</v>
      </c>
      <c r="B360">
        <v>277108</v>
      </c>
      <c r="C360">
        <v>0</v>
      </c>
      <c r="D360" t="s">
        <v>1898</v>
      </c>
      <c r="E360">
        <v>260503</v>
      </c>
      <c r="F360">
        <v>0</v>
      </c>
    </row>
    <row r="361" spans="1:6">
      <c r="A361" t="s">
        <v>4191</v>
      </c>
      <c r="B361">
        <v>277109</v>
      </c>
      <c r="C361">
        <v>0</v>
      </c>
      <c r="D361" t="s">
        <v>1908</v>
      </c>
      <c r="E361">
        <v>260504</v>
      </c>
      <c r="F361">
        <v>2479</v>
      </c>
    </row>
    <row r="362" spans="1:6">
      <c r="A362" t="s">
        <v>4192</v>
      </c>
      <c r="B362">
        <v>277110</v>
      </c>
      <c r="C362">
        <v>0</v>
      </c>
      <c r="D362" t="s">
        <v>1909</v>
      </c>
      <c r="E362">
        <v>260505</v>
      </c>
      <c r="F362">
        <v>0</v>
      </c>
    </row>
    <row r="363" spans="1:6">
      <c r="A363" t="s">
        <v>4193</v>
      </c>
      <c r="B363">
        <v>277111</v>
      </c>
      <c r="C363">
        <v>0</v>
      </c>
      <c r="D363" t="s">
        <v>1920</v>
      </c>
      <c r="E363">
        <v>260506</v>
      </c>
      <c r="F363">
        <v>0</v>
      </c>
    </row>
    <row r="364" spans="1:6">
      <c r="A364" t="s">
        <v>4194</v>
      </c>
      <c r="B364">
        <v>277112</v>
      </c>
      <c r="C364">
        <v>0</v>
      </c>
      <c r="D364" t="s">
        <v>2659</v>
      </c>
      <c r="E364">
        <v>260507</v>
      </c>
      <c r="F364">
        <v>0</v>
      </c>
    </row>
    <row r="365" spans="1:6">
      <c r="A365" t="s">
        <v>2015</v>
      </c>
      <c r="B365">
        <v>277121</v>
      </c>
      <c r="C365">
        <v>0</v>
      </c>
      <c r="D365" t="s">
        <v>1890</v>
      </c>
      <c r="E365">
        <v>260508</v>
      </c>
      <c r="F365">
        <v>0</v>
      </c>
    </row>
    <row r="366" spans="1:6">
      <c r="A366" t="s">
        <v>4195</v>
      </c>
      <c r="B366">
        <v>277122</v>
      </c>
      <c r="C366">
        <v>0</v>
      </c>
      <c r="D366" t="s">
        <v>1925</v>
      </c>
      <c r="E366">
        <v>260509</v>
      </c>
      <c r="F366">
        <v>0</v>
      </c>
    </row>
    <row r="367" spans="1:6">
      <c r="A367" t="s">
        <v>4196</v>
      </c>
      <c r="B367">
        <v>277123</v>
      </c>
      <c r="C367">
        <v>0</v>
      </c>
      <c r="D367" t="s">
        <v>1927</v>
      </c>
      <c r="E367">
        <v>260510</v>
      </c>
      <c r="F367">
        <v>0</v>
      </c>
    </row>
    <row r="368" spans="1:6">
      <c r="A368" t="s">
        <v>4197</v>
      </c>
      <c r="B368">
        <v>277124</v>
      </c>
      <c r="C368">
        <v>0</v>
      </c>
      <c r="D368" t="s">
        <v>1906</v>
      </c>
      <c r="E368">
        <v>260511</v>
      </c>
      <c r="F368">
        <v>0</v>
      </c>
    </row>
    <row r="369" spans="1:6">
      <c r="A369" t="s">
        <v>4198</v>
      </c>
      <c r="B369">
        <v>277125</v>
      </c>
      <c r="C369">
        <v>0</v>
      </c>
      <c r="D369" t="s">
        <v>4199</v>
      </c>
      <c r="E369">
        <v>260531</v>
      </c>
      <c r="F369">
        <v>0</v>
      </c>
    </row>
    <row r="370" spans="1:6">
      <c r="A370" t="s">
        <v>4200</v>
      </c>
      <c r="B370">
        <v>277126</v>
      </c>
      <c r="C370">
        <v>0</v>
      </c>
      <c r="D370" t="s">
        <v>4201</v>
      </c>
      <c r="E370">
        <v>260600</v>
      </c>
      <c r="F370">
        <v>0</v>
      </c>
    </row>
    <row r="371" spans="1:6">
      <c r="A371" t="s">
        <v>4202</v>
      </c>
      <c r="B371">
        <v>277127</v>
      </c>
      <c r="C371">
        <v>0</v>
      </c>
      <c r="D371" t="s">
        <v>3663</v>
      </c>
      <c r="E371">
        <v>260700</v>
      </c>
      <c r="F371">
        <v>164119</v>
      </c>
    </row>
    <row r="372" spans="1:6">
      <c r="A372" t="s">
        <v>4203</v>
      </c>
      <c r="B372">
        <v>277128</v>
      </c>
      <c r="C372">
        <v>0</v>
      </c>
      <c r="D372" t="s">
        <v>3665</v>
      </c>
      <c r="E372">
        <v>260701</v>
      </c>
      <c r="F372">
        <v>86359</v>
      </c>
    </row>
    <row r="373" spans="1:6">
      <c r="A373" t="s">
        <v>4204</v>
      </c>
      <c r="B373">
        <v>277129</v>
      </c>
      <c r="C373">
        <v>0</v>
      </c>
      <c r="D373" t="s">
        <v>3667</v>
      </c>
      <c r="E373">
        <v>260702</v>
      </c>
      <c r="F373">
        <v>39622</v>
      </c>
    </row>
    <row r="374" spans="1:6">
      <c r="A374" t="s">
        <v>4205</v>
      </c>
      <c r="B374">
        <v>277130</v>
      </c>
      <c r="C374">
        <v>0</v>
      </c>
      <c r="D374" t="s">
        <v>3669</v>
      </c>
      <c r="E374">
        <v>260703</v>
      </c>
      <c r="F374">
        <v>0</v>
      </c>
    </row>
    <row r="375" spans="1:6">
      <c r="A375" t="s">
        <v>4206</v>
      </c>
      <c r="B375">
        <v>277131</v>
      </c>
      <c r="C375">
        <v>0</v>
      </c>
      <c r="D375" t="s">
        <v>4207</v>
      </c>
      <c r="E375">
        <v>260704</v>
      </c>
      <c r="F375">
        <v>0</v>
      </c>
    </row>
    <row r="376" spans="1:6">
      <c r="A376" t="s">
        <v>1953</v>
      </c>
      <c r="B376">
        <v>277141</v>
      </c>
      <c r="C376">
        <v>12934</v>
      </c>
      <c r="D376" t="s">
        <v>3671</v>
      </c>
      <c r="E376">
        <v>260711</v>
      </c>
      <c r="F376">
        <v>36538</v>
      </c>
    </row>
    <row r="377" spans="1:6">
      <c r="A377" t="s">
        <v>4208</v>
      </c>
      <c r="B377">
        <v>277142</v>
      </c>
      <c r="C377">
        <v>0</v>
      </c>
      <c r="D377" t="s">
        <v>3673</v>
      </c>
      <c r="E377">
        <v>260721</v>
      </c>
      <c r="F377">
        <v>1600</v>
      </c>
    </row>
    <row r="378" spans="1:6">
      <c r="A378" t="s">
        <v>4209</v>
      </c>
      <c r="B378">
        <v>277143</v>
      </c>
      <c r="C378">
        <v>0</v>
      </c>
      <c r="D378" t="s">
        <v>3675</v>
      </c>
      <c r="E378">
        <v>260722</v>
      </c>
      <c r="F378">
        <v>1600</v>
      </c>
    </row>
    <row r="379" spans="1:6">
      <c r="A379" t="s">
        <v>4210</v>
      </c>
      <c r="B379">
        <v>277144</v>
      </c>
      <c r="C379">
        <v>0</v>
      </c>
      <c r="D379" t="s">
        <v>3677</v>
      </c>
      <c r="E379">
        <v>260723</v>
      </c>
      <c r="F379">
        <v>0</v>
      </c>
    </row>
    <row r="380" spans="1:6">
      <c r="A380" t="s">
        <v>4211</v>
      </c>
      <c r="B380">
        <v>277145</v>
      </c>
      <c r="C380">
        <v>0</v>
      </c>
      <c r="D380" t="s">
        <v>3679</v>
      </c>
      <c r="E380">
        <v>260724</v>
      </c>
      <c r="F380">
        <v>0</v>
      </c>
    </row>
    <row r="381" spans="1:6">
      <c r="A381" t="s">
        <v>4212</v>
      </c>
      <c r="B381">
        <v>277146</v>
      </c>
      <c r="C381">
        <v>2007</v>
      </c>
      <c r="D381" t="s">
        <v>4213</v>
      </c>
      <c r="E381">
        <v>260725</v>
      </c>
      <c r="F381">
        <v>0</v>
      </c>
    </row>
    <row r="382" spans="1:6">
      <c r="A382" t="s">
        <v>4214</v>
      </c>
      <c r="B382">
        <v>277147</v>
      </c>
      <c r="C382">
        <v>0</v>
      </c>
      <c r="D382" t="s">
        <v>4215</v>
      </c>
      <c r="E382">
        <v>260800</v>
      </c>
      <c r="F382">
        <v>1145</v>
      </c>
    </row>
    <row r="383" spans="1:6">
      <c r="A383" t="s">
        <v>4216</v>
      </c>
      <c r="B383">
        <v>277148</v>
      </c>
      <c r="C383">
        <v>7599</v>
      </c>
      <c r="D383" t="s">
        <v>3691</v>
      </c>
      <c r="E383">
        <v>260900</v>
      </c>
      <c r="F383">
        <v>0</v>
      </c>
    </row>
    <row r="384" spans="1:6">
      <c r="A384" t="s">
        <v>4217</v>
      </c>
      <c r="B384">
        <v>277149</v>
      </c>
      <c r="C384">
        <v>0</v>
      </c>
      <c r="D384" t="s">
        <v>2624</v>
      </c>
      <c r="E384">
        <v>260901</v>
      </c>
      <c r="F384">
        <v>0</v>
      </c>
    </row>
    <row r="385" spans="1:6">
      <c r="A385" t="s">
        <v>4218</v>
      </c>
      <c r="B385">
        <v>277150</v>
      </c>
      <c r="C385">
        <v>0</v>
      </c>
      <c r="D385" t="s">
        <v>4219</v>
      </c>
      <c r="E385">
        <v>260902</v>
      </c>
      <c r="F385">
        <v>0</v>
      </c>
    </row>
    <row r="386" spans="1:6">
      <c r="A386" t="s">
        <v>4220</v>
      </c>
      <c r="B386">
        <v>277151</v>
      </c>
      <c r="C386">
        <v>3328</v>
      </c>
      <c r="D386" t="s">
        <v>3701</v>
      </c>
      <c r="E386">
        <v>260911</v>
      </c>
      <c r="F386">
        <v>0</v>
      </c>
    </row>
    <row r="387" spans="1:6">
      <c r="A387" t="s">
        <v>4221</v>
      </c>
      <c r="B387">
        <v>277161</v>
      </c>
      <c r="C387">
        <v>0</v>
      </c>
      <c r="D387" t="s">
        <v>3302</v>
      </c>
      <c r="E387">
        <v>261000</v>
      </c>
      <c r="F387">
        <v>0</v>
      </c>
    </row>
    <row r="388" spans="1:6">
      <c r="A388" t="s">
        <v>4222</v>
      </c>
      <c r="B388">
        <v>277162</v>
      </c>
      <c r="C388">
        <v>0</v>
      </c>
      <c r="D388" t="s">
        <v>4223</v>
      </c>
      <c r="E388">
        <v>261100</v>
      </c>
      <c r="F388">
        <v>0</v>
      </c>
    </row>
    <row r="389" spans="1:6">
      <c r="A389" t="s">
        <v>4224</v>
      </c>
      <c r="B389">
        <v>277163</v>
      </c>
      <c r="C389">
        <v>0</v>
      </c>
      <c r="D389" t="s">
        <v>3705</v>
      </c>
      <c r="E389">
        <v>261200</v>
      </c>
      <c r="F389">
        <v>259</v>
      </c>
    </row>
    <row r="390" spans="1:6">
      <c r="A390" t="s">
        <v>4225</v>
      </c>
      <c r="B390">
        <v>277164</v>
      </c>
      <c r="C390">
        <v>0</v>
      </c>
      <c r="D390" t="s">
        <v>3707</v>
      </c>
      <c r="E390">
        <v>261201</v>
      </c>
      <c r="F390">
        <v>0</v>
      </c>
    </row>
    <row r="391" spans="1:6">
      <c r="A391" t="s">
        <v>4226</v>
      </c>
      <c r="B391">
        <v>277165</v>
      </c>
      <c r="C391">
        <v>0</v>
      </c>
      <c r="D391" t="s">
        <v>3709</v>
      </c>
      <c r="E391">
        <v>261202</v>
      </c>
      <c r="F391">
        <v>0</v>
      </c>
    </row>
    <row r="392" spans="1:6">
      <c r="A392" t="s">
        <v>4227</v>
      </c>
      <c r="B392">
        <v>277166</v>
      </c>
      <c r="C392">
        <v>0</v>
      </c>
      <c r="D392" t="s">
        <v>3711</v>
      </c>
      <c r="E392">
        <v>261203</v>
      </c>
      <c r="F392">
        <v>259</v>
      </c>
    </row>
    <row r="393" spans="1:6">
      <c r="A393" t="s">
        <v>4228</v>
      </c>
      <c r="B393">
        <v>277167</v>
      </c>
      <c r="C393">
        <v>0</v>
      </c>
      <c r="D393" t="s">
        <v>3713</v>
      </c>
      <c r="E393">
        <v>261204</v>
      </c>
      <c r="F393">
        <v>0</v>
      </c>
    </row>
    <row r="394" spans="1:6">
      <c r="A394" t="s">
        <v>4229</v>
      </c>
      <c r="B394">
        <v>277168</v>
      </c>
      <c r="C394">
        <v>0</v>
      </c>
      <c r="D394" t="s">
        <v>3715</v>
      </c>
      <c r="E394">
        <v>261205</v>
      </c>
      <c r="F394">
        <v>0</v>
      </c>
    </row>
    <row r="395" spans="1:6">
      <c r="A395" t="s">
        <v>4230</v>
      </c>
      <c r="B395">
        <v>277170</v>
      </c>
      <c r="C395">
        <v>0</v>
      </c>
      <c r="D395" t="s">
        <v>3717</v>
      </c>
      <c r="E395">
        <v>261206</v>
      </c>
      <c r="F395">
        <v>0</v>
      </c>
    </row>
    <row r="396" spans="1:6">
      <c r="A396" t="s">
        <v>2250</v>
      </c>
      <c r="B396">
        <v>277171</v>
      </c>
      <c r="C396">
        <v>15918</v>
      </c>
      <c r="D396" t="s">
        <v>3719</v>
      </c>
      <c r="E396">
        <v>261207</v>
      </c>
      <c r="F396">
        <v>0</v>
      </c>
    </row>
    <row r="397" spans="1:6">
      <c r="A397" t="s">
        <v>2021</v>
      </c>
      <c r="B397">
        <v>277172</v>
      </c>
      <c r="C397">
        <v>0</v>
      </c>
      <c r="D397" t="s">
        <v>3721</v>
      </c>
      <c r="E397">
        <v>261221</v>
      </c>
      <c r="F397">
        <v>0</v>
      </c>
    </row>
    <row r="398" spans="1:6">
      <c r="A398" t="s">
        <v>4231</v>
      </c>
      <c r="B398">
        <v>277173</v>
      </c>
      <c r="C398">
        <v>0</v>
      </c>
      <c r="D398" t="s">
        <v>3814</v>
      </c>
      <c r="E398">
        <v>261300</v>
      </c>
      <c r="F398">
        <v>0</v>
      </c>
    </row>
    <row r="399" spans="1:6">
      <c r="A399" t="s">
        <v>4232</v>
      </c>
      <c r="B399">
        <v>277174</v>
      </c>
      <c r="C399">
        <v>1045</v>
      </c>
      <c r="D399" t="s">
        <v>4233</v>
      </c>
      <c r="E399">
        <v>261400</v>
      </c>
      <c r="F399">
        <v>0</v>
      </c>
    </row>
    <row r="400" spans="1:6">
      <c r="A400" t="s">
        <v>4234</v>
      </c>
      <c r="B400">
        <v>277175</v>
      </c>
      <c r="C400">
        <v>0</v>
      </c>
      <c r="D400" t="s">
        <v>4219</v>
      </c>
      <c r="E400">
        <v>261401</v>
      </c>
      <c r="F400">
        <v>0</v>
      </c>
    </row>
    <row r="401" spans="1:6">
      <c r="A401" t="s">
        <v>4142</v>
      </c>
      <c r="B401">
        <v>277181</v>
      </c>
      <c r="C401">
        <v>0</v>
      </c>
      <c r="D401" t="s">
        <v>4235</v>
      </c>
      <c r="E401">
        <v>261402</v>
      </c>
      <c r="F401">
        <v>0</v>
      </c>
    </row>
    <row r="402" spans="1:6">
      <c r="A402" t="s">
        <v>4236</v>
      </c>
      <c r="B402">
        <v>277200</v>
      </c>
      <c r="C402">
        <v>0</v>
      </c>
      <c r="D402" t="s">
        <v>4237</v>
      </c>
      <c r="E402">
        <v>261500</v>
      </c>
      <c r="F402">
        <v>0</v>
      </c>
    </row>
    <row r="403" spans="1:6">
      <c r="A403" t="s">
        <v>2534</v>
      </c>
      <c r="B403">
        <v>277201</v>
      </c>
      <c r="C403">
        <v>0</v>
      </c>
      <c r="D403" t="s">
        <v>3742</v>
      </c>
      <c r="E403">
        <v>261600</v>
      </c>
      <c r="F403">
        <v>0</v>
      </c>
    </row>
    <row r="404" spans="1:6">
      <c r="A404" t="s">
        <v>4140</v>
      </c>
      <c r="B404">
        <v>277202</v>
      </c>
      <c r="C404">
        <v>0</v>
      </c>
      <c r="D404" t="s">
        <v>3743</v>
      </c>
      <c r="E404">
        <v>261601</v>
      </c>
      <c r="F404">
        <v>0</v>
      </c>
    </row>
    <row r="405" spans="1:6">
      <c r="A405" t="s">
        <v>4146</v>
      </c>
      <c r="B405">
        <v>277231</v>
      </c>
      <c r="C405">
        <v>0</v>
      </c>
      <c r="D405" t="s">
        <v>3745</v>
      </c>
      <c r="E405">
        <v>261602</v>
      </c>
      <c r="F405">
        <v>0</v>
      </c>
    </row>
    <row r="406" spans="1:6">
      <c r="A406" t="s">
        <v>4238</v>
      </c>
      <c r="B406">
        <v>277300</v>
      </c>
      <c r="C406">
        <v>55077</v>
      </c>
      <c r="D406" t="s">
        <v>3747</v>
      </c>
      <c r="E406">
        <v>261603</v>
      </c>
      <c r="F406">
        <v>0</v>
      </c>
    </row>
    <row r="407" spans="1:6">
      <c r="A407" t="s">
        <v>2534</v>
      </c>
      <c r="B407">
        <v>277301</v>
      </c>
      <c r="C407">
        <v>0</v>
      </c>
      <c r="D407" t="s">
        <v>3749</v>
      </c>
      <c r="E407">
        <v>261604</v>
      </c>
      <c r="F407">
        <v>0</v>
      </c>
    </row>
    <row r="408" spans="1:6">
      <c r="A408" t="s">
        <v>4140</v>
      </c>
      <c r="B408">
        <v>277302</v>
      </c>
      <c r="C408">
        <v>0</v>
      </c>
      <c r="D408" t="s">
        <v>3751</v>
      </c>
      <c r="E408">
        <v>261605</v>
      </c>
      <c r="F408">
        <v>0</v>
      </c>
    </row>
    <row r="409" spans="1:6">
      <c r="A409" t="s">
        <v>3918</v>
      </c>
      <c r="B409">
        <v>277303</v>
      </c>
      <c r="C409">
        <v>0</v>
      </c>
      <c r="D409" t="s">
        <v>3753</v>
      </c>
      <c r="E409">
        <v>261611</v>
      </c>
      <c r="F409">
        <v>0</v>
      </c>
    </row>
    <row r="410" spans="1:6">
      <c r="A410" t="s">
        <v>4124</v>
      </c>
      <c r="B410">
        <v>277304</v>
      </c>
      <c r="C410">
        <v>0</v>
      </c>
      <c r="D410" t="s">
        <v>3755</v>
      </c>
      <c r="E410">
        <v>261612</v>
      </c>
      <c r="F410">
        <v>0</v>
      </c>
    </row>
    <row r="411" spans="1:6">
      <c r="A411" t="s">
        <v>4126</v>
      </c>
      <c r="B411">
        <v>277305</v>
      </c>
      <c r="C411">
        <v>0</v>
      </c>
      <c r="D411" t="s">
        <v>3757</v>
      </c>
      <c r="E411">
        <v>261613</v>
      </c>
      <c r="F411">
        <v>0</v>
      </c>
    </row>
    <row r="412" spans="1:6">
      <c r="A412" t="s">
        <v>4128</v>
      </c>
      <c r="B412">
        <v>277306</v>
      </c>
      <c r="C412">
        <v>0</v>
      </c>
      <c r="D412" t="s">
        <v>3759</v>
      </c>
      <c r="E412">
        <v>261615</v>
      </c>
      <c r="F412">
        <v>0</v>
      </c>
    </row>
    <row r="413" spans="1:6">
      <c r="A413" t="s">
        <v>4130</v>
      </c>
      <c r="B413">
        <v>277307</v>
      </c>
      <c r="C413">
        <v>0</v>
      </c>
      <c r="D413" t="s">
        <v>4239</v>
      </c>
      <c r="E413">
        <v>261621</v>
      </c>
      <c r="F413">
        <v>0</v>
      </c>
    </row>
    <row r="414" spans="1:6">
      <c r="A414" t="s">
        <v>4132</v>
      </c>
      <c r="B414">
        <v>277308</v>
      </c>
      <c r="C414">
        <v>0</v>
      </c>
      <c r="D414" t="s">
        <v>3761</v>
      </c>
      <c r="E414">
        <v>261631</v>
      </c>
      <c r="F414">
        <v>0</v>
      </c>
    </row>
    <row r="415" spans="1:6">
      <c r="A415" t="s">
        <v>3432</v>
      </c>
      <c r="B415">
        <v>277309</v>
      </c>
      <c r="C415">
        <v>0</v>
      </c>
      <c r="D415" t="s">
        <v>3816</v>
      </c>
      <c r="E415">
        <v>261700</v>
      </c>
      <c r="F415">
        <v>0</v>
      </c>
    </row>
    <row r="416" spans="1:6">
      <c r="A416" t="s">
        <v>3446</v>
      </c>
      <c r="B416">
        <v>277310</v>
      </c>
      <c r="C416">
        <v>0</v>
      </c>
      <c r="D416" t="s">
        <v>3389</v>
      </c>
      <c r="E416">
        <v>261800</v>
      </c>
      <c r="F416">
        <v>0</v>
      </c>
    </row>
    <row r="417" spans="1:6">
      <c r="A417" t="s">
        <v>2527</v>
      </c>
      <c r="B417">
        <v>277311</v>
      </c>
      <c r="C417">
        <v>0</v>
      </c>
      <c r="D417" t="s">
        <v>3791</v>
      </c>
      <c r="E417">
        <v>261900</v>
      </c>
      <c r="F417">
        <v>-86083</v>
      </c>
    </row>
    <row r="418" spans="1:6">
      <c r="A418" t="s">
        <v>4137</v>
      </c>
      <c r="B418">
        <v>277312</v>
      </c>
      <c r="C418">
        <v>0</v>
      </c>
      <c r="D418" t="s">
        <v>1588</v>
      </c>
      <c r="E418">
        <v>261901</v>
      </c>
      <c r="F418">
        <v>0</v>
      </c>
    </row>
    <row r="419" spans="1:6">
      <c r="A419" t="s">
        <v>3452</v>
      </c>
      <c r="B419">
        <v>277313</v>
      </c>
      <c r="C419">
        <v>0</v>
      </c>
      <c r="D419" t="s">
        <v>4240</v>
      </c>
      <c r="E419">
        <v>261902</v>
      </c>
      <c r="F419">
        <v>0</v>
      </c>
    </row>
    <row r="420" spans="1:6">
      <c r="A420" t="s">
        <v>4146</v>
      </c>
      <c r="B420">
        <v>277331</v>
      </c>
      <c r="C420">
        <v>55077</v>
      </c>
      <c r="D420" t="s">
        <v>4241</v>
      </c>
      <c r="E420">
        <v>261903</v>
      </c>
      <c r="F420">
        <v>0</v>
      </c>
    </row>
    <row r="421" spans="1:6">
      <c r="A421" t="s">
        <v>4242</v>
      </c>
      <c r="B421">
        <v>277400</v>
      </c>
      <c r="C421">
        <v>21744</v>
      </c>
      <c r="D421" t="s">
        <v>4243</v>
      </c>
      <c r="E421">
        <v>261904</v>
      </c>
      <c r="F421">
        <v>0</v>
      </c>
    </row>
    <row r="422" spans="1:6">
      <c r="A422" t="s">
        <v>4128</v>
      </c>
      <c r="B422">
        <v>277401</v>
      </c>
      <c r="C422">
        <v>0</v>
      </c>
      <c r="D422" t="s">
        <v>4244</v>
      </c>
      <c r="E422">
        <v>261905</v>
      </c>
      <c r="F422">
        <v>0</v>
      </c>
    </row>
    <row r="423" spans="1:6">
      <c r="A423" t="s">
        <v>4245</v>
      </c>
      <c r="B423">
        <v>277402</v>
      </c>
      <c r="C423">
        <v>0</v>
      </c>
      <c r="D423" t="s">
        <v>4246</v>
      </c>
      <c r="E423">
        <v>261906</v>
      </c>
      <c r="F423">
        <v>0</v>
      </c>
    </row>
    <row r="424" spans="1:6">
      <c r="A424" t="s">
        <v>4247</v>
      </c>
      <c r="B424">
        <v>277403</v>
      </c>
      <c r="C424">
        <v>0</v>
      </c>
      <c r="D424" t="s">
        <v>4248</v>
      </c>
      <c r="E424">
        <v>261907</v>
      </c>
      <c r="F424">
        <v>0</v>
      </c>
    </row>
    <row r="425" spans="1:6">
      <c r="A425" t="s">
        <v>4249</v>
      </c>
      <c r="B425">
        <v>277410</v>
      </c>
      <c r="C425">
        <v>0</v>
      </c>
      <c r="D425" t="s">
        <v>4250</v>
      </c>
      <c r="E425">
        <v>261908</v>
      </c>
      <c r="F425">
        <v>0</v>
      </c>
    </row>
    <row r="426" spans="1:6">
      <c r="A426" t="s">
        <v>2525</v>
      </c>
      <c r="B426">
        <v>277411</v>
      </c>
      <c r="C426">
        <v>0</v>
      </c>
      <c r="D426" t="s">
        <v>3806</v>
      </c>
      <c r="E426">
        <v>261909</v>
      </c>
      <c r="F426">
        <v>0</v>
      </c>
    </row>
    <row r="427" spans="1:6">
      <c r="A427" t="s">
        <v>4251</v>
      </c>
      <c r="B427">
        <v>277412</v>
      </c>
      <c r="C427">
        <v>0</v>
      </c>
      <c r="D427" t="s">
        <v>4252</v>
      </c>
      <c r="E427">
        <v>261910</v>
      </c>
      <c r="F427">
        <v>0</v>
      </c>
    </row>
    <row r="428" spans="1:6">
      <c r="A428" t="s">
        <v>4253</v>
      </c>
      <c r="B428">
        <v>277413</v>
      </c>
      <c r="C428">
        <v>0</v>
      </c>
      <c r="D428" t="s">
        <v>3808</v>
      </c>
      <c r="E428">
        <v>261931</v>
      </c>
      <c r="F428">
        <v>-86083</v>
      </c>
    </row>
    <row r="429" spans="1:6">
      <c r="A429" t="s">
        <v>4254</v>
      </c>
      <c r="B429">
        <v>277420</v>
      </c>
      <c r="C429">
        <v>0</v>
      </c>
      <c r="D429" t="s">
        <v>4255</v>
      </c>
      <c r="E429">
        <v>261961</v>
      </c>
      <c r="F429">
        <v>0</v>
      </c>
    </row>
    <row r="430" spans="1:6">
      <c r="A430" t="s">
        <v>4140</v>
      </c>
      <c r="B430">
        <v>277421</v>
      </c>
      <c r="C430">
        <v>0</v>
      </c>
      <c r="D430" t="s">
        <v>4256</v>
      </c>
      <c r="E430">
        <v>261962</v>
      </c>
      <c r="F430">
        <v>0</v>
      </c>
    </row>
    <row r="431" spans="1:6">
      <c r="A431" t="s">
        <v>4146</v>
      </c>
      <c r="B431">
        <v>277431</v>
      </c>
      <c r="C431">
        <v>21744</v>
      </c>
      <c r="D431" t="s">
        <v>3818</v>
      </c>
      <c r="E431">
        <v>262400</v>
      </c>
      <c r="F431">
        <v>0</v>
      </c>
    </row>
    <row r="432" spans="1:6">
      <c r="A432" t="s">
        <v>4257</v>
      </c>
      <c r="B432">
        <v>277432</v>
      </c>
      <c r="C432">
        <v>0</v>
      </c>
      <c r="D432" t="s">
        <v>3819</v>
      </c>
      <c r="E432">
        <v>262500</v>
      </c>
      <c r="F432">
        <v>0</v>
      </c>
    </row>
    <row r="433" spans="1:6">
      <c r="A433" t="s">
        <v>4148</v>
      </c>
      <c r="B433">
        <v>277433</v>
      </c>
      <c r="C433">
        <v>0</v>
      </c>
      <c r="D433" t="s">
        <v>3821</v>
      </c>
      <c r="E433">
        <v>262600</v>
      </c>
      <c r="F433">
        <v>0</v>
      </c>
    </row>
    <row r="434" spans="1:6">
      <c r="A434" t="s">
        <v>4162</v>
      </c>
      <c r="B434">
        <v>277440</v>
      </c>
      <c r="C434">
        <v>21744</v>
      </c>
      <c r="D434" t="s">
        <v>3823</v>
      </c>
      <c r="E434">
        <v>262700</v>
      </c>
      <c r="F434">
        <v>0</v>
      </c>
    </row>
    <row r="435" spans="1:6">
      <c r="A435" t="s">
        <v>4258</v>
      </c>
      <c r="B435">
        <v>277500</v>
      </c>
      <c r="C435">
        <v>242761</v>
      </c>
      <c r="D435" t="s">
        <v>4259</v>
      </c>
      <c r="E435">
        <v>267100</v>
      </c>
      <c r="F435">
        <v>0</v>
      </c>
    </row>
    <row r="436" spans="1:6">
      <c r="A436" t="s">
        <v>3918</v>
      </c>
      <c r="B436">
        <v>277501</v>
      </c>
      <c r="C436">
        <v>0</v>
      </c>
      <c r="D436" t="s">
        <v>3370</v>
      </c>
      <c r="E436">
        <v>267200</v>
      </c>
      <c r="F436">
        <v>0</v>
      </c>
    </row>
    <row r="437" spans="1:6">
      <c r="A437" t="s">
        <v>4124</v>
      </c>
      <c r="B437">
        <v>277502</v>
      </c>
      <c r="C437">
        <v>0</v>
      </c>
      <c r="D437" t="s">
        <v>3371</v>
      </c>
      <c r="E437">
        <v>267201</v>
      </c>
      <c r="F437">
        <v>0</v>
      </c>
    </row>
    <row r="438" spans="1:6">
      <c r="A438" t="s">
        <v>4126</v>
      </c>
      <c r="B438">
        <v>277503</v>
      </c>
      <c r="C438">
        <v>18635</v>
      </c>
      <c r="D438" t="s">
        <v>4260</v>
      </c>
      <c r="E438">
        <v>267202</v>
      </c>
      <c r="F438">
        <v>0</v>
      </c>
    </row>
    <row r="439" spans="1:6">
      <c r="A439" t="s">
        <v>4130</v>
      </c>
      <c r="B439">
        <v>277504</v>
      </c>
      <c r="C439">
        <v>0</v>
      </c>
      <c r="D439" t="s">
        <v>3387</v>
      </c>
      <c r="E439">
        <v>267211</v>
      </c>
      <c r="F439">
        <v>0</v>
      </c>
    </row>
    <row r="440" spans="1:6">
      <c r="A440" t="s">
        <v>4132</v>
      </c>
      <c r="B440">
        <v>277505</v>
      </c>
      <c r="C440">
        <v>82657</v>
      </c>
      <c r="D440" t="s">
        <v>3425</v>
      </c>
      <c r="E440">
        <v>267300</v>
      </c>
      <c r="F440">
        <v>0</v>
      </c>
    </row>
    <row r="441" spans="1:6">
      <c r="A441" t="s">
        <v>3432</v>
      </c>
      <c r="B441">
        <v>277506</v>
      </c>
      <c r="C441">
        <v>501</v>
      </c>
      <c r="D441" t="s">
        <v>3427</v>
      </c>
      <c r="E441">
        <v>267301</v>
      </c>
      <c r="F441">
        <v>0</v>
      </c>
    </row>
    <row r="442" spans="1:6">
      <c r="A442" t="s">
        <v>3446</v>
      </c>
      <c r="B442">
        <v>277507</v>
      </c>
      <c r="C442">
        <v>484</v>
      </c>
      <c r="D442" t="s">
        <v>4261</v>
      </c>
      <c r="E442">
        <v>267302</v>
      </c>
      <c r="F442">
        <v>0</v>
      </c>
    </row>
    <row r="443" spans="1:6">
      <c r="A443" t="s">
        <v>2527</v>
      </c>
      <c r="B443">
        <v>277508</v>
      </c>
      <c r="C443">
        <v>0</v>
      </c>
      <c r="D443" t="s">
        <v>3447</v>
      </c>
      <c r="E443">
        <v>267311</v>
      </c>
      <c r="F443">
        <v>0</v>
      </c>
    </row>
    <row r="444" spans="1:6">
      <c r="A444" t="s">
        <v>2534</v>
      </c>
      <c r="B444">
        <v>277509</v>
      </c>
      <c r="C444">
        <v>137215</v>
      </c>
      <c r="D444" t="s">
        <v>3829</v>
      </c>
      <c r="E444">
        <v>262000</v>
      </c>
      <c r="F444">
        <v>0</v>
      </c>
    </row>
    <row r="445" spans="1:6">
      <c r="A445" t="s">
        <v>4137</v>
      </c>
      <c r="B445">
        <v>277510</v>
      </c>
      <c r="C445">
        <v>1936</v>
      </c>
      <c r="D445" t="s">
        <v>3831</v>
      </c>
      <c r="E445">
        <v>262100</v>
      </c>
      <c r="F445">
        <v>0</v>
      </c>
    </row>
    <row r="446" spans="1:6">
      <c r="A446" t="s">
        <v>3452</v>
      </c>
      <c r="B446">
        <v>277511</v>
      </c>
      <c r="C446">
        <v>0</v>
      </c>
      <c r="D446" t="s">
        <v>3833</v>
      </c>
      <c r="E446">
        <v>262200</v>
      </c>
      <c r="F446">
        <v>0</v>
      </c>
    </row>
    <row r="447" spans="1:6">
      <c r="A447" t="s">
        <v>4140</v>
      </c>
      <c r="B447">
        <v>277512</v>
      </c>
      <c r="C447">
        <v>0</v>
      </c>
      <c r="D447" t="s">
        <v>3835</v>
      </c>
      <c r="E447">
        <v>262300</v>
      </c>
      <c r="F447">
        <v>0</v>
      </c>
    </row>
    <row r="448" spans="1:6">
      <c r="A448" t="s">
        <v>4142</v>
      </c>
      <c r="B448">
        <v>277513</v>
      </c>
      <c r="C448">
        <v>0</v>
      </c>
      <c r="D448" t="s">
        <v>3837</v>
      </c>
      <c r="E448">
        <v>262900</v>
      </c>
      <c r="F448">
        <v>0</v>
      </c>
    </row>
    <row r="449" spans="1:6">
      <c r="A449" t="s">
        <v>4146</v>
      </c>
      <c r="B449">
        <v>277541</v>
      </c>
      <c r="C449">
        <v>1333</v>
      </c>
      <c r="D449" t="s">
        <v>4262</v>
      </c>
      <c r="E449">
        <v>262901</v>
      </c>
      <c r="F449">
        <v>0</v>
      </c>
    </row>
    <row r="450" spans="1:6">
      <c r="A450" t="s">
        <v>4263</v>
      </c>
      <c r="B450">
        <v>277600</v>
      </c>
      <c r="C450">
        <v>15338</v>
      </c>
      <c r="D450" t="s">
        <v>4264</v>
      </c>
      <c r="E450">
        <v>262961</v>
      </c>
      <c r="F450">
        <v>0</v>
      </c>
    </row>
    <row r="451" spans="1:6">
      <c r="A451" t="s">
        <v>4140</v>
      </c>
      <c r="B451">
        <v>277601</v>
      </c>
      <c r="C451">
        <v>0</v>
      </c>
      <c r="D451" t="s">
        <v>4265</v>
      </c>
      <c r="E451">
        <v>262962</v>
      </c>
      <c r="F451">
        <v>0</v>
      </c>
    </row>
    <row r="452" spans="1:6">
      <c r="A452" t="s">
        <v>4266</v>
      </c>
      <c r="B452">
        <v>277602</v>
      </c>
      <c r="C452">
        <v>9891</v>
      </c>
      <c r="D452" t="s">
        <v>4267</v>
      </c>
      <c r="E452">
        <v>262963</v>
      </c>
      <c r="F452">
        <v>0</v>
      </c>
    </row>
    <row r="453" spans="1:6">
      <c r="A453" t="s">
        <v>4268</v>
      </c>
      <c r="B453">
        <v>277603</v>
      </c>
      <c r="C453">
        <v>0</v>
      </c>
      <c r="D453" t="s">
        <v>4269</v>
      </c>
      <c r="E453">
        <v>262964</v>
      </c>
      <c r="F453">
        <v>0</v>
      </c>
    </row>
    <row r="454" spans="1:6">
      <c r="A454" t="s">
        <v>3443</v>
      </c>
      <c r="B454">
        <v>277604</v>
      </c>
      <c r="C454">
        <v>3986</v>
      </c>
      <c r="D454" t="s">
        <v>3825</v>
      </c>
      <c r="E454">
        <v>262800</v>
      </c>
      <c r="F454">
        <v>0</v>
      </c>
    </row>
    <row r="455" spans="1:6">
      <c r="A455" t="s">
        <v>1697</v>
      </c>
      <c r="B455">
        <v>277605</v>
      </c>
      <c r="C455">
        <v>1461</v>
      </c>
      <c r="D455" t="s">
        <v>3827</v>
      </c>
      <c r="E455">
        <v>262801</v>
      </c>
      <c r="F455">
        <v>0</v>
      </c>
    </row>
    <row r="456" spans="1:6">
      <c r="A456" t="s">
        <v>4146</v>
      </c>
      <c r="B456">
        <v>277641</v>
      </c>
      <c r="C456">
        <v>0</v>
      </c>
      <c r="D456" t="s">
        <v>4270</v>
      </c>
      <c r="E456">
        <v>263000</v>
      </c>
      <c r="F456">
        <v>0</v>
      </c>
    </row>
    <row r="457" spans="1:6">
      <c r="A457" t="s">
        <v>4271</v>
      </c>
      <c r="B457">
        <v>277900</v>
      </c>
      <c r="C457">
        <v>6710</v>
      </c>
      <c r="D457" t="s">
        <v>4272</v>
      </c>
      <c r="E457">
        <v>263600</v>
      </c>
      <c r="F457">
        <v>0</v>
      </c>
    </row>
    <row r="458" spans="1:6">
      <c r="A458" t="s">
        <v>4273</v>
      </c>
      <c r="B458">
        <v>277901</v>
      </c>
      <c r="C458">
        <v>0</v>
      </c>
      <c r="D458" t="s">
        <v>1939</v>
      </c>
      <c r="E458">
        <v>263601</v>
      </c>
      <c r="F458">
        <v>0</v>
      </c>
    </row>
    <row r="459" spans="1:6">
      <c r="A459" t="s">
        <v>4274</v>
      </c>
      <c r="B459">
        <v>277902</v>
      </c>
      <c r="C459">
        <v>0</v>
      </c>
      <c r="D459" t="s">
        <v>1890</v>
      </c>
      <c r="E459">
        <v>263602</v>
      </c>
      <c r="F459">
        <v>0</v>
      </c>
    </row>
    <row r="460" spans="1:6">
      <c r="A460" t="s">
        <v>4275</v>
      </c>
      <c r="B460">
        <v>277910</v>
      </c>
      <c r="C460">
        <v>0</v>
      </c>
      <c r="D460" t="s">
        <v>1924</v>
      </c>
      <c r="E460">
        <v>263603</v>
      </c>
      <c r="F460">
        <v>0</v>
      </c>
    </row>
    <row r="461" spans="1:6">
      <c r="A461" t="s">
        <v>4276</v>
      </c>
      <c r="B461">
        <v>277921</v>
      </c>
      <c r="C461">
        <v>6710</v>
      </c>
      <c r="D461" t="s">
        <v>1925</v>
      </c>
      <c r="E461">
        <v>263604</v>
      </c>
      <c r="F461">
        <v>0</v>
      </c>
    </row>
    <row r="462" spans="1:6">
      <c r="A462" t="s">
        <v>4277</v>
      </c>
      <c r="B462">
        <v>277922</v>
      </c>
      <c r="C462">
        <v>0</v>
      </c>
      <c r="D462" t="s">
        <v>2661</v>
      </c>
      <c r="E462">
        <v>263605</v>
      </c>
      <c r="F462">
        <v>0</v>
      </c>
    </row>
    <row r="463" spans="1:6">
      <c r="A463" t="s">
        <v>4278</v>
      </c>
      <c r="B463">
        <v>277923</v>
      </c>
      <c r="C463">
        <v>0</v>
      </c>
      <c r="D463" t="s">
        <v>2004</v>
      </c>
      <c r="E463">
        <v>263606</v>
      </c>
      <c r="F463">
        <v>0</v>
      </c>
    </row>
    <row r="464" spans="1:6">
      <c r="A464" t="s">
        <v>4279</v>
      </c>
      <c r="B464">
        <v>277924</v>
      </c>
      <c r="C464">
        <v>0</v>
      </c>
      <c r="D464" t="s">
        <v>2003</v>
      </c>
      <c r="E464">
        <v>263607</v>
      </c>
      <c r="F464">
        <v>0</v>
      </c>
    </row>
    <row r="465" spans="1:6">
      <c r="A465" t="s">
        <v>4280</v>
      </c>
      <c r="B465">
        <v>277930</v>
      </c>
      <c r="C465">
        <v>6710</v>
      </c>
      <c r="D465" t="s">
        <v>2001</v>
      </c>
      <c r="E465">
        <v>263608</v>
      </c>
      <c r="F465">
        <v>0</v>
      </c>
    </row>
    <row r="466" spans="1:6">
      <c r="A466" t="s">
        <v>4281</v>
      </c>
      <c r="B466">
        <v>277941</v>
      </c>
      <c r="C466">
        <v>0</v>
      </c>
      <c r="D466" t="s">
        <v>4282</v>
      </c>
      <c r="E466">
        <v>263609</v>
      </c>
      <c r="F466">
        <v>0</v>
      </c>
    </row>
    <row r="467" spans="1:6">
      <c r="A467" t="s">
        <v>4283</v>
      </c>
      <c r="B467">
        <v>277942</v>
      </c>
      <c r="C467">
        <v>0</v>
      </c>
      <c r="D467" t="s">
        <v>4284</v>
      </c>
      <c r="E467">
        <v>263610</v>
      </c>
      <c r="F467">
        <v>0</v>
      </c>
    </row>
    <row r="468" spans="1:6">
      <c r="A468" t="s">
        <v>4285</v>
      </c>
      <c r="B468">
        <v>277943</v>
      </c>
      <c r="C468">
        <v>0</v>
      </c>
      <c r="D468" t="s">
        <v>4286</v>
      </c>
      <c r="E468">
        <v>263611</v>
      </c>
      <c r="F468">
        <v>0</v>
      </c>
    </row>
    <row r="469" spans="1:6">
      <c r="A469" t="s">
        <v>4287</v>
      </c>
      <c r="B469">
        <v>277944</v>
      </c>
      <c r="C469">
        <v>0</v>
      </c>
      <c r="D469" t="s">
        <v>4288</v>
      </c>
      <c r="E469">
        <v>263631</v>
      </c>
      <c r="F469">
        <v>0</v>
      </c>
    </row>
    <row r="470" spans="1:6">
      <c r="A470" t="s">
        <v>4289</v>
      </c>
      <c r="B470">
        <v>277951</v>
      </c>
      <c r="C470">
        <v>0</v>
      </c>
      <c r="D470" t="s">
        <v>3470</v>
      </c>
      <c r="E470">
        <v>264000</v>
      </c>
      <c r="F470">
        <v>1980574</v>
      </c>
    </row>
    <row r="471" spans="1:6">
      <c r="A471" t="s">
        <v>4290</v>
      </c>
      <c r="B471">
        <v>277961</v>
      </c>
      <c r="C471">
        <v>0</v>
      </c>
      <c r="D471" t="s">
        <v>4291</v>
      </c>
      <c r="E471">
        <v>264100</v>
      </c>
      <c r="F471">
        <v>1914211</v>
      </c>
    </row>
    <row r="472" spans="1:6">
      <c r="A472" t="s">
        <v>4292</v>
      </c>
      <c r="B472">
        <v>277971</v>
      </c>
      <c r="C472">
        <v>0</v>
      </c>
      <c r="D472" t="s">
        <v>2641</v>
      </c>
      <c r="E472">
        <v>264101</v>
      </c>
      <c r="F472">
        <v>0</v>
      </c>
    </row>
    <row r="473" spans="1:6">
      <c r="A473" t="s">
        <v>4293</v>
      </c>
      <c r="B473">
        <v>277972</v>
      </c>
      <c r="C473">
        <v>0</v>
      </c>
      <c r="D473" t="s">
        <v>1890</v>
      </c>
      <c r="E473">
        <v>264102</v>
      </c>
      <c r="F473">
        <v>1463200</v>
      </c>
    </row>
    <row r="474" spans="1:6">
      <c r="A474" t="s">
        <v>4294</v>
      </c>
      <c r="B474">
        <v>277973</v>
      </c>
      <c r="C474">
        <v>0</v>
      </c>
      <c r="D474" t="s">
        <v>2659</v>
      </c>
      <c r="E474">
        <v>264103</v>
      </c>
      <c r="F474">
        <v>0</v>
      </c>
    </row>
    <row r="475" spans="1:6">
      <c r="A475" t="s">
        <v>4295</v>
      </c>
      <c r="B475">
        <v>277974</v>
      </c>
      <c r="C475">
        <v>0</v>
      </c>
      <c r="D475" t="s">
        <v>1925</v>
      </c>
      <c r="E475">
        <v>264104</v>
      </c>
      <c r="F475">
        <v>451011</v>
      </c>
    </row>
    <row r="476" spans="1:6">
      <c r="A476" t="s">
        <v>4296</v>
      </c>
      <c r="B476">
        <v>277975</v>
      </c>
      <c r="C476">
        <v>0</v>
      </c>
      <c r="D476" t="s">
        <v>1927</v>
      </c>
      <c r="E476">
        <v>264105</v>
      </c>
      <c r="F476">
        <v>0</v>
      </c>
    </row>
    <row r="477" spans="1:6">
      <c r="A477" t="s">
        <v>4297</v>
      </c>
      <c r="B477">
        <v>277976</v>
      </c>
      <c r="C477">
        <v>0</v>
      </c>
      <c r="D477" t="s">
        <v>4298</v>
      </c>
      <c r="E477">
        <v>264121</v>
      </c>
      <c r="F477">
        <v>0</v>
      </c>
    </row>
    <row r="478" spans="1:6">
      <c r="A478" t="s">
        <v>4299</v>
      </c>
      <c r="B478">
        <v>277977</v>
      </c>
      <c r="C478">
        <v>0</v>
      </c>
      <c r="D478" t="s">
        <v>4300</v>
      </c>
      <c r="E478">
        <v>264200</v>
      </c>
      <c r="F478">
        <v>0</v>
      </c>
    </row>
    <row r="479" spans="1:6">
      <c r="A479" t="s">
        <v>4301</v>
      </c>
      <c r="B479">
        <v>277978</v>
      </c>
      <c r="C479">
        <v>0</v>
      </c>
      <c r="D479" t="s">
        <v>3474</v>
      </c>
      <c r="E479">
        <v>264300</v>
      </c>
      <c r="F479">
        <v>66363</v>
      </c>
    </row>
    <row r="480" spans="1:6">
      <c r="A480" t="s">
        <v>4302</v>
      </c>
      <c r="B480">
        <v>278100</v>
      </c>
      <c r="C480">
        <v>0</v>
      </c>
      <c r="D480" t="s">
        <v>3476</v>
      </c>
      <c r="E480">
        <v>264900</v>
      </c>
      <c r="F480">
        <v>0</v>
      </c>
    </row>
    <row r="481" spans="1:6">
      <c r="A481" t="s">
        <v>3454</v>
      </c>
      <c r="B481">
        <v>277700</v>
      </c>
      <c r="C481">
        <v>0</v>
      </c>
      <c r="D481" t="s">
        <v>3466</v>
      </c>
      <c r="E481">
        <v>265000</v>
      </c>
      <c r="F481">
        <v>6633</v>
      </c>
    </row>
    <row r="482" spans="1:6">
      <c r="A482" t="s">
        <v>3369</v>
      </c>
      <c r="B482">
        <v>278000</v>
      </c>
      <c r="C482">
        <v>489774</v>
      </c>
      <c r="D482" t="s">
        <v>4303</v>
      </c>
      <c r="E482">
        <v>265100</v>
      </c>
      <c r="F482">
        <v>6633</v>
      </c>
    </row>
    <row r="483" spans="1:6">
      <c r="A483" t="s">
        <v>2513</v>
      </c>
      <c r="B483">
        <v>278001</v>
      </c>
      <c r="C483">
        <v>22855</v>
      </c>
      <c r="D483" t="s">
        <v>3839</v>
      </c>
      <c r="E483">
        <v>266000</v>
      </c>
      <c r="F483">
        <v>688612</v>
      </c>
    </row>
    <row r="484" spans="1:6">
      <c r="A484" t="s">
        <v>2511</v>
      </c>
      <c r="B484">
        <v>278002</v>
      </c>
      <c r="C484">
        <v>50530</v>
      </c>
      <c r="D484" t="s">
        <v>3841</v>
      </c>
      <c r="E484">
        <v>266100</v>
      </c>
      <c r="F484">
        <v>363868</v>
      </c>
    </row>
    <row r="485" spans="1:6">
      <c r="A485" t="s">
        <v>3373</v>
      </c>
      <c r="B485">
        <v>278003</v>
      </c>
      <c r="C485">
        <v>42170</v>
      </c>
      <c r="D485" t="s">
        <v>4304</v>
      </c>
      <c r="E485">
        <v>266200</v>
      </c>
      <c r="F485">
        <v>324744</v>
      </c>
    </row>
    <row r="486" spans="1:6">
      <c r="A486" t="s">
        <v>3375</v>
      </c>
      <c r="B486">
        <v>278004</v>
      </c>
      <c r="C486">
        <v>0</v>
      </c>
      <c r="D486" t="s">
        <v>3843</v>
      </c>
      <c r="E486">
        <v>268000</v>
      </c>
      <c r="F486">
        <v>0</v>
      </c>
    </row>
    <row r="487" spans="1:6">
      <c r="A487" t="s">
        <v>3377</v>
      </c>
      <c r="B487">
        <v>278005</v>
      </c>
      <c r="C487">
        <v>2640</v>
      </c>
      <c r="D487"/>
      <c r="E487"/>
      <c r="F487"/>
    </row>
    <row r="488" spans="1:6">
      <c r="A488" t="s">
        <v>3379</v>
      </c>
      <c r="B488">
        <v>278006</v>
      </c>
      <c r="C488">
        <v>5720</v>
      </c>
      <c r="D488"/>
      <c r="E488"/>
      <c r="F488"/>
    </row>
    <row r="489" spans="1:6">
      <c r="A489" t="s">
        <v>3381</v>
      </c>
      <c r="B489">
        <v>278007</v>
      </c>
      <c r="C489">
        <v>0</v>
      </c>
      <c r="D489"/>
      <c r="E489"/>
      <c r="F489"/>
    </row>
    <row r="490" spans="1:6">
      <c r="A490" t="s">
        <v>3383</v>
      </c>
      <c r="B490">
        <v>278010</v>
      </c>
      <c r="C490">
        <v>0</v>
      </c>
      <c r="D490"/>
      <c r="E490"/>
      <c r="F490"/>
    </row>
    <row r="491" spans="1:6">
      <c r="A491" t="s">
        <v>2509</v>
      </c>
      <c r="B491">
        <v>278011</v>
      </c>
      <c r="C491">
        <v>261287</v>
      </c>
      <c r="D491"/>
      <c r="E491"/>
      <c r="F491"/>
    </row>
    <row r="492" spans="1:6">
      <c r="A492" t="s">
        <v>3386</v>
      </c>
      <c r="B492">
        <v>278012</v>
      </c>
      <c r="C492">
        <v>0</v>
      </c>
      <c r="D492"/>
      <c r="E492"/>
      <c r="F492"/>
    </row>
    <row r="493" spans="1:6">
      <c r="A493" t="s">
        <v>3388</v>
      </c>
      <c r="B493">
        <v>278013</v>
      </c>
      <c r="C493">
        <v>0</v>
      </c>
      <c r="D493"/>
      <c r="E493"/>
      <c r="F493"/>
    </row>
    <row r="494" spans="1:6">
      <c r="A494" t="s">
        <v>3390</v>
      </c>
      <c r="B494">
        <v>278014</v>
      </c>
      <c r="C494">
        <v>37020</v>
      </c>
      <c r="D494"/>
      <c r="E494"/>
      <c r="F494"/>
    </row>
    <row r="495" spans="1:6">
      <c r="A495" t="s">
        <v>3392</v>
      </c>
      <c r="B495">
        <v>278015</v>
      </c>
      <c r="C495">
        <v>12773</v>
      </c>
      <c r="D495"/>
      <c r="E495"/>
      <c r="F495"/>
    </row>
    <row r="496" spans="1:6">
      <c r="A496" t="s">
        <v>3394</v>
      </c>
      <c r="B496">
        <v>278016</v>
      </c>
      <c r="C496">
        <v>17541</v>
      </c>
      <c r="D496"/>
      <c r="E496"/>
      <c r="F496"/>
    </row>
    <row r="497" spans="1:6">
      <c r="A497" t="s">
        <v>3396</v>
      </c>
      <c r="B497">
        <v>278017</v>
      </c>
      <c r="C497">
        <v>0</v>
      </c>
      <c r="D497"/>
      <c r="E497"/>
      <c r="F497"/>
    </row>
    <row r="498" spans="1:6">
      <c r="A498" t="s">
        <v>3398</v>
      </c>
      <c r="B498">
        <v>278018</v>
      </c>
      <c r="C498">
        <v>0</v>
      </c>
      <c r="D498"/>
      <c r="E498"/>
      <c r="F498"/>
    </row>
    <row r="499" spans="1:6">
      <c r="A499" t="s">
        <v>3400</v>
      </c>
      <c r="B499">
        <v>278019</v>
      </c>
      <c r="C499">
        <v>38165</v>
      </c>
      <c r="D499"/>
      <c r="E499"/>
      <c r="F499"/>
    </row>
    <row r="500" spans="1:6">
      <c r="A500" t="s">
        <v>3402</v>
      </c>
      <c r="B500">
        <v>278020</v>
      </c>
      <c r="C500">
        <v>39980</v>
      </c>
      <c r="D500"/>
      <c r="E500"/>
      <c r="F500"/>
    </row>
    <row r="501" spans="1:6">
      <c r="A501" t="s">
        <v>3404</v>
      </c>
      <c r="B501">
        <v>278021</v>
      </c>
      <c r="C501">
        <v>17829</v>
      </c>
      <c r="D501"/>
      <c r="E501"/>
      <c r="F501"/>
    </row>
    <row r="502" spans="1:6">
      <c r="A502" t="s">
        <v>3406</v>
      </c>
      <c r="B502">
        <v>278022</v>
      </c>
      <c r="C502">
        <v>2478</v>
      </c>
      <c r="D502"/>
      <c r="E502"/>
      <c r="F502"/>
    </row>
    <row r="503" spans="1:6">
      <c r="A503" t="s">
        <v>3408</v>
      </c>
      <c r="B503">
        <v>278025</v>
      </c>
      <c r="C503">
        <v>95500</v>
      </c>
      <c r="D503"/>
      <c r="E503"/>
      <c r="F503"/>
    </row>
    <row r="504" spans="1:6">
      <c r="A504" t="s">
        <v>2515</v>
      </c>
      <c r="B504">
        <v>278026</v>
      </c>
      <c r="C504">
        <v>21075</v>
      </c>
      <c r="D504"/>
      <c r="E504"/>
      <c r="F504"/>
    </row>
    <row r="505" spans="1:6">
      <c r="A505" t="s">
        <v>2523</v>
      </c>
      <c r="B505">
        <v>278027</v>
      </c>
      <c r="C505">
        <v>6672</v>
      </c>
      <c r="D505"/>
      <c r="E505"/>
      <c r="F505"/>
    </row>
    <row r="506" spans="1:6">
      <c r="A506" t="s">
        <v>2517</v>
      </c>
      <c r="B506">
        <v>278028</v>
      </c>
      <c r="C506">
        <v>2454</v>
      </c>
      <c r="D506"/>
      <c r="E506"/>
      <c r="F506"/>
    </row>
    <row r="507" spans="1:6">
      <c r="A507" t="s">
        <v>3415</v>
      </c>
      <c r="B507">
        <v>278029</v>
      </c>
      <c r="C507">
        <v>0</v>
      </c>
      <c r="D507"/>
      <c r="E507"/>
      <c r="F507"/>
    </row>
    <row r="508" spans="1:6">
      <c r="A508" t="s">
        <v>3417</v>
      </c>
      <c r="B508">
        <v>278030</v>
      </c>
      <c r="C508">
        <v>443</v>
      </c>
      <c r="D508"/>
      <c r="E508"/>
      <c r="F508"/>
    </row>
    <row r="509" spans="1:6">
      <c r="A509" t="s">
        <v>3419</v>
      </c>
      <c r="B509">
        <v>278031</v>
      </c>
      <c r="C509">
        <v>0</v>
      </c>
      <c r="D509"/>
      <c r="E509"/>
      <c r="F509"/>
    </row>
    <row r="510" spans="1:6">
      <c r="A510" t="s">
        <v>3423</v>
      </c>
      <c r="B510">
        <v>278035</v>
      </c>
      <c r="C510">
        <v>2012</v>
      </c>
      <c r="D510"/>
      <c r="E510"/>
      <c r="F510"/>
    </row>
    <row r="511" spans="1:6">
      <c r="A511" t="s">
        <v>2521</v>
      </c>
      <c r="B511">
        <v>278036</v>
      </c>
      <c r="C511">
        <v>2936</v>
      </c>
      <c r="D511"/>
      <c r="E511"/>
      <c r="F511"/>
    </row>
    <row r="512" spans="1:6">
      <c r="A512" t="s">
        <v>3426</v>
      </c>
      <c r="B512">
        <v>278037</v>
      </c>
      <c r="C512">
        <v>0</v>
      </c>
      <c r="D512"/>
      <c r="E512"/>
      <c r="F512"/>
    </row>
    <row r="513" spans="1:6">
      <c r="A513" t="s">
        <v>3428</v>
      </c>
      <c r="B513">
        <v>278038</v>
      </c>
      <c r="C513">
        <v>0</v>
      </c>
      <c r="D513"/>
      <c r="E513"/>
      <c r="F513"/>
    </row>
    <row r="514" spans="1:6">
      <c r="A514" t="s">
        <v>3430</v>
      </c>
      <c r="B514">
        <v>278040</v>
      </c>
      <c r="C514">
        <v>2936</v>
      </c>
      <c r="D514"/>
      <c r="E514"/>
      <c r="F514"/>
    </row>
    <row r="515" spans="1:6">
      <c r="A515" t="s">
        <v>3432</v>
      </c>
      <c r="B515">
        <v>278041</v>
      </c>
      <c r="C515">
        <v>3730</v>
      </c>
      <c r="D515"/>
      <c r="E515"/>
      <c r="F515"/>
    </row>
    <row r="516" spans="1:6">
      <c r="A516" t="s">
        <v>3434</v>
      </c>
      <c r="B516">
        <v>278042</v>
      </c>
      <c r="C516">
        <v>2727</v>
      </c>
      <c r="D516"/>
      <c r="E516"/>
      <c r="F516"/>
    </row>
    <row r="517" spans="1:6">
      <c r="A517" t="s">
        <v>4305</v>
      </c>
      <c r="B517">
        <v>278043</v>
      </c>
      <c r="C517">
        <v>0</v>
      </c>
      <c r="D517"/>
      <c r="E517"/>
      <c r="F517"/>
    </row>
    <row r="518" spans="1:6">
      <c r="A518" t="s">
        <v>3170</v>
      </c>
      <c r="B518">
        <v>278044</v>
      </c>
      <c r="C518">
        <v>9738</v>
      </c>
      <c r="D518"/>
      <c r="E518"/>
      <c r="F518"/>
    </row>
    <row r="519" spans="1:6">
      <c r="A519" t="s">
        <v>4306</v>
      </c>
      <c r="B519">
        <v>278056</v>
      </c>
      <c r="C519">
        <v>9738</v>
      </c>
      <c r="D519"/>
      <c r="E519"/>
      <c r="F519"/>
    </row>
    <row r="520" spans="1:6">
      <c r="A520" t="s">
        <v>4307</v>
      </c>
      <c r="B520">
        <v>278057</v>
      </c>
      <c r="C520">
        <v>0</v>
      </c>
      <c r="D520"/>
      <c r="E520"/>
      <c r="F520"/>
    </row>
    <row r="521" spans="1:6">
      <c r="A521" t="s">
        <v>3439</v>
      </c>
      <c r="B521">
        <v>278045</v>
      </c>
      <c r="C521">
        <v>0</v>
      </c>
      <c r="D521"/>
      <c r="E521"/>
      <c r="F521"/>
    </row>
    <row r="522" spans="1:6">
      <c r="A522" t="s">
        <v>3441</v>
      </c>
      <c r="B522">
        <v>278046</v>
      </c>
      <c r="C522">
        <v>61426</v>
      </c>
      <c r="D522"/>
      <c r="E522"/>
      <c r="F522"/>
    </row>
    <row r="523" spans="1:6">
      <c r="A523" t="s">
        <v>3443</v>
      </c>
      <c r="B523">
        <v>278047</v>
      </c>
      <c r="C523">
        <v>4600</v>
      </c>
      <c r="D523"/>
      <c r="E523"/>
      <c r="F523"/>
    </row>
    <row r="524" spans="1:6">
      <c r="A524" t="s">
        <v>2525</v>
      </c>
      <c r="B524">
        <v>278048</v>
      </c>
      <c r="C524">
        <v>21571</v>
      </c>
      <c r="D524"/>
      <c r="E524"/>
      <c r="F524"/>
    </row>
    <row r="525" spans="1:6">
      <c r="A525" t="s">
        <v>3446</v>
      </c>
      <c r="B525">
        <v>278049</v>
      </c>
      <c r="C525">
        <v>2401</v>
      </c>
      <c r="D525"/>
      <c r="E525"/>
      <c r="F525"/>
    </row>
    <row r="526" spans="1:6">
      <c r="A526" t="s">
        <v>2529</v>
      </c>
      <c r="B526">
        <v>278050</v>
      </c>
      <c r="C526">
        <v>0</v>
      </c>
      <c r="D526"/>
      <c r="E526"/>
      <c r="F526"/>
    </row>
    <row r="527" spans="1:6">
      <c r="A527" t="s">
        <v>2527</v>
      </c>
      <c r="B527">
        <v>278051</v>
      </c>
      <c r="C527">
        <v>9871</v>
      </c>
      <c r="D527"/>
      <c r="E527"/>
      <c r="F527"/>
    </row>
    <row r="528" spans="1:6">
      <c r="A528" t="s">
        <v>2533</v>
      </c>
      <c r="B528">
        <v>278052</v>
      </c>
      <c r="C528">
        <v>1285</v>
      </c>
      <c r="D528"/>
      <c r="E528"/>
      <c r="F528"/>
    </row>
    <row r="529" spans="1:6">
      <c r="A529" t="s">
        <v>2534</v>
      </c>
      <c r="B529">
        <v>278053</v>
      </c>
      <c r="C529">
        <v>2748</v>
      </c>
      <c r="D529"/>
      <c r="E529"/>
      <c r="F529"/>
    </row>
    <row r="530" spans="1:6">
      <c r="A530" t="s">
        <v>3452</v>
      </c>
      <c r="B530">
        <v>278054</v>
      </c>
      <c r="C530">
        <v>0</v>
      </c>
      <c r="D530"/>
      <c r="E530"/>
      <c r="F530"/>
    </row>
    <row r="531" spans="1:6">
      <c r="A531" t="s">
        <v>4035</v>
      </c>
      <c r="B531">
        <v>278055</v>
      </c>
      <c r="C531">
        <v>0</v>
      </c>
      <c r="D531"/>
      <c r="E531"/>
      <c r="F531"/>
    </row>
    <row r="532" spans="1:6">
      <c r="A532" t="s">
        <v>3412</v>
      </c>
      <c r="B532">
        <v>278058</v>
      </c>
      <c r="C532">
        <v>0</v>
      </c>
      <c r="D532"/>
      <c r="E532"/>
      <c r="F532"/>
    </row>
    <row r="533" spans="1:6">
      <c r="A533" t="s">
        <v>4146</v>
      </c>
      <c r="B533">
        <v>278071</v>
      </c>
      <c r="C533">
        <v>1870</v>
      </c>
      <c r="D533"/>
      <c r="E533"/>
      <c r="F533"/>
    </row>
    <row r="534" spans="1:6">
      <c r="A534" t="s">
        <v>3668</v>
      </c>
      <c r="B534">
        <v>279000</v>
      </c>
      <c r="C534">
        <v>224068</v>
      </c>
      <c r="D534"/>
      <c r="E534"/>
      <c r="F534"/>
    </row>
    <row r="535" spans="1:6">
      <c r="A535" t="s">
        <v>4308</v>
      </c>
      <c r="B535">
        <v>279100</v>
      </c>
      <c r="C535">
        <v>214697</v>
      </c>
      <c r="D535"/>
      <c r="E535"/>
      <c r="F535"/>
    </row>
    <row r="536" spans="1:6">
      <c r="A536" t="s">
        <v>4309</v>
      </c>
      <c r="B536">
        <v>279101</v>
      </c>
      <c r="C536">
        <v>214697</v>
      </c>
      <c r="D536"/>
      <c r="E536"/>
      <c r="F536"/>
    </row>
    <row r="537" spans="1:6">
      <c r="A537" t="s">
        <v>4310</v>
      </c>
      <c r="B537">
        <v>279102</v>
      </c>
      <c r="C537">
        <v>58826</v>
      </c>
      <c r="D537"/>
      <c r="E537"/>
      <c r="F537"/>
    </row>
    <row r="538" spans="1:6">
      <c r="A538" t="s">
        <v>4311</v>
      </c>
      <c r="B538">
        <v>279103</v>
      </c>
      <c r="C538">
        <v>0</v>
      </c>
      <c r="D538"/>
      <c r="E538"/>
      <c r="F538"/>
    </row>
    <row r="539" spans="1:6">
      <c r="A539" t="s">
        <v>4312</v>
      </c>
      <c r="B539">
        <v>279104</v>
      </c>
      <c r="C539">
        <v>0</v>
      </c>
      <c r="D539"/>
      <c r="E539"/>
      <c r="F539"/>
    </row>
    <row r="540" spans="1:6">
      <c r="A540" t="s">
        <v>4313</v>
      </c>
      <c r="B540">
        <v>279105</v>
      </c>
      <c r="C540">
        <v>0</v>
      </c>
      <c r="D540"/>
      <c r="E540"/>
      <c r="F540"/>
    </row>
    <row r="541" spans="1:6">
      <c r="A541" t="s">
        <v>4314</v>
      </c>
      <c r="B541">
        <v>279106</v>
      </c>
      <c r="C541">
        <v>0</v>
      </c>
      <c r="D541"/>
      <c r="E541"/>
      <c r="F541"/>
    </row>
    <row r="542" spans="1:6">
      <c r="A542" t="s">
        <v>4315</v>
      </c>
      <c r="B542">
        <v>279107</v>
      </c>
      <c r="C542">
        <v>0</v>
      </c>
      <c r="D542"/>
      <c r="E542"/>
      <c r="F542"/>
    </row>
    <row r="543" spans="1:6">
      <c r="A543" t="s">
        <v>4316</v>
      </c>
      <c r="B543">
        <v>279108</v>
      </c>
      <c r="C543">
        <v>155871</v>
      </c>
      <c r="D543"/>
      <c r="E543"/>
      <c r="F543"/>
    </row>
    <row r="544" spans="1:6">
      <c r="A544" t="s">
        <v>4317</v>
      </c>
      <c r="B544">
        <v>279109</v>
      </c>
      <c r="C544">
        <v>0</v>
      </c>
      <c r="D544"/>
      <c r="E544"/>
      <c r="F544"/>
    </row>
    <row r="545" spans="1:6">
      <c r="A545" t="s">
        <v>4318</v>
      </c>
      <c r="B545">
        <v>279121</v>
      </c>
      <c r="C545">
        <v>0</v>
      </c>
      <c r="D545"/>
      <c r="E545"/>
      <c r="F545"/>
    </row>
    <row r="546" spans="1:6">
      <c r="A546" t="s">
        <v>4319</v>
      </c>
      <c r="B546">
        <v>279131</v>
      </c>
      <c r="C546">
        <v>0</v>
      </c>
      <c r="D546"/>
      <c r="E546"/>
      <c r="F546"/>
    </row>
    <row r="547" spans="1:6">
      <c r="A547" t="s">
        <v>4320</v>
      </c>
      <c r="B547">
        <v>279141</v>
      </c>
      <c r="C547">
        <v>0</v>
      </c>
      <c r="D547"/>
      <c r="E547"/>
      <c r="F547"/>
    </row>
    <row r="548" spans="1:6">
      <c r="A548" t="s">
        <v>4321</v>
      </c>
      <c r="B548">
        <v>279151</v>
      </c>
      <c r="C548">
        <v>0</v>
      </c>
      <c r="D548"/>
      <c r="E548"/>
      <c r="F548"/>
    </row>
    <row r="549" spans="1:6">
      <c r="A549" t="s">
        <v>2961</v>
      </c>
      <c r="B549">
        <v>279200</v>
      </c>
      <c r="C549">
        <v>0</v>
      </c>
      <c r="D549"/>
      <c r="E549"/>
      <c r="F549"/>
    </row>
    <row r="550" spans="1:6">
      <c r="A550" t="s">
        <v>2963</v>
      </c>
      <c r="B550">
        <v>279201</v>
      </c>
      <c r="C550">
        <v>0</v>
      </c>
      <c r="D550"/>
      <c r="E550"/>
      <c r="F550"/>
    </row>
    <row r="551" spans="1:6">
      <c r="A551" t="s">
        <v>4322</v>
      </c>
      <c r="B551">
        <v>279202</v>
      </c>
      <c r="C551">
        <v>0</v>
      </c>
      <c r="D551"/>
      <c r="E551"/>
      <c r="F551"/>
    </row>
    <row r="552" spans="1:6">
      <c r="A552" t="s">
        <v>2982</v>
      </c>
      <c r="B552">
        <v>279211</v>
      </c>
      <c r="C552">
        <v>0</v>
      </c>
      <c r="D552"/>
      <c r="E552"/>
      <c r="F552"/>
    </row>
    <row r="553" spans="1:6">
      <c r="A553" t="s">
        <v>2984</v>
      </c>
      <c r="B553">
        <v>279300</v>
      </c>
      <c r="C553">
        <v>0</v>
      </c>
      <c r="D553"/>
      <c r="E553"/>
      <c r="F553"/>
    </row>
    <row r="554" spans="1:6">
      <c r="A554" t="s">
        <v>2986</v>
      </c>
      <c r="B554">
        <v>279301</v>
      </c>
      <c r="C554">
        <v>0</v>
      </c>
      <c r="D554"/>
      <c r="E554"/>
      <c r="F554"/>
    </row>
    <row r="555" spans="1:6">
      <c r="A555" t="s">
        <v>4323</v>
      </c>
      <c r="B555">
        <v>279302</v>
      </c>
      <c r="C555">
        <v>0</v>
      </c>
      <c r="D555"/>
      <c r="E555"/>
      <c r="F555"/>
    </row>
    <row r="556" spans="1:6">
      <c r="A556" t="s">
        <v>3005</v>
      </c>
      <c r="B556">
        <v>279311</v>
      </c>
      <c r="C556">
        <v>0</v>
      </c>
      <c r="D556"/>
      <c r="E556"/>
      <c r="F556"/>
    </row>
    <row r="557" spans="1:6">
      <c r="A557" t="s">
        <v>3144</v>
      </c>
      <c r="B557">
        <v>279400</v>
      </c>
      <c r="C557">
        <v>0</v>
      </c>
      <c r="D557"/>
      <c r="E557"/>
      <c r="F557"/>
    </row>
    <row r="558" spans="1:6">
      <c r="A558" t="s">
        <v>4324</v>
      </c>
      <c r="B558">
        <v>279500</v>
      </c>
      <c r="C558">
        <v>0</v>
      </c>
      <c r="D558"/>
      <c r="E558"/>
      <c r="F558"/>
    </row>
    <row r="559" spans="1:6">
      <c r="A559" t="s">
        <v>3674</v>
      </c>
      <c r="B559">
        <v>279600</v>
      </c>
      <c r="C559">
        <v>0</v>
      </c>
      <c r="D559"/>
      <c r="E559"/>
      <c r="F559"/>
    </row>
    <row r="560" spans="1:6">
      <c r="A560" t="s">
        <v>4325</v>
      </c>
      <c r="B560">
        <v>279700</v>
      </c>
      <c r="C560">
        <v>0</v>
      </c>
      <c r="D560"/>
      <c r="E560"/>
      <c r="F560"/>
    </row>
    <row r="561" spans="1:6">
      <c r="A561" t="s">
        <v>4326</v>
      </c>
      <c r="B561">
        <v>279800</v>
      </c>
      <c r="C561">
        <v>0</v>
      </c>
      <c r="D561"/>
      <c r="E561"/>
      <c r="F561"/>
    </row>
    <row r="562" spans="1:6">
      <c r="A562" t="s">
        <v>3634</v>
      </c>
      <c r="B562">
        <v>279801</v>
      </c>
      <c r="C562">
        <v>0</v>
      </c>
      <c r="D562"/>
      <c r="E562"/>
      <c r="F562"/>
    </row>
    <row r="563" spans="1:6">
      <c r="A563" t="s">
        <v>2804</v>
      </c>
      <c r="B563">
        <v>279802</v>
      </c>
      <c r="C563">
        <v>0</v>
      </c>
      <c r="D563"/>
      <c r="E563"/>
      <c r="F563"/>
    </row>
    <row r="564" spans="1:6">
      <c r="A564" t="s">
        <v>4327</v>
      </c>
      <c r="B564">
        <v>279811</v>
      </c>
      <c r="C564">
        <v>0</v>
      </c>
      <c r="D564"/>
      <c r="E564"/>
      <c r="F564"/>
    </row>
    <row r="565" spans="1:6">
      <c r="A565" t="s">
        <v>3672</v>
      </c>
      <c r="B565">
        <v>279900</v>
      </c>
      <c r="C565">
        <v>0</v>
      </c>
      <c r="D565"/>
      <c r="E565"/>
      <c r="F565"/>
    </row>
    <row r="566" spans="1:6">
      <c r="A566" t="s">
        <v>3670</v>
      </c>
      <c r="B566">
        <v>280000</v>
      </c>
      <c r="C566">
        <v>0</v>
      </c>
      <c r="D566"/>
      <c r="E566"/>
      <c r="F566"/>
    </row>
    <row r="567" spans="1:6">
      <c r="A567" t="s">
        <v>3718</v>
      </c>
      <c r="B567">
        <v>280100</v>
      </c>
      <c r="C567">
        <v>0</v>
      </c>
      <c r="D567"/>
      <c r="E567"/>
      <c r="F567"/>
    </row>
    <row r="568" spans="1:6">
      <c r="A568" t="s">
        <v>3720</v>
      </c>
      <c r="B568">
        <v>280101</v>
      </c>
      <c r="C568">
        <v>0</v>
      </c>
      <c r="D568"/>
      <c r="E568"/>
      <c r="F568"/>
    </row>
    <row r="569" spans="1:6">
      <c r="A569" t="s">
        <v>3722</v>
      </c>
      <c r="B569">
        <v>280102</v>
      </c>
      <c r="C569">
        <v>0</v>
      </c>
      <c r="D569"/>
      <c r="E569"/>
      <c r="F569"/>
    </row>
    <row r="570" spans="1:6">
      <c r="A570" t="s">
        <v>3724</v>
      </c>
      <c r="B570">
        <v>280200</v>
      </c>
      <c r="C570">
        <v>0</v>
      </c>
      <c r="D570"/>
      <c r="E570"/>
      <c r="F570"/>
    </row>
    <row r="571" spans="1:6">
      <c r="A571" t="s">
        <v>4328</v>
      </c>
      <c r="B571">
        <v>280300</v>
      </c>
      <c r="C571">
        <v>0</v>
      </c>
      <c r="D571"/>
      <c r="E571"/>
      <c r="F571"/>
    </row>
    <row r="572" spans="1:6">
      <c r="A572" t="s">
        <v>3710</v>
      </c>
      <c r="B572">
        <v>280400</v>
      </c>
      <c r="C572">
        <v>0</v>
      </c>
      <c r="D572"/>
      <c r="E572"/>
      <c r="F572"/>
    </row>
    <row r="573" spans="1:6">
      <c r="A573" t="s">
        <v>4329</v>
      </c>
      <c r="B573">
        <v>280500</v>
      </c>
      <c r="C573">
        <v>0</v>
      </c>
      <c r="D573"/>
      <c r="E573"/>
      <c r="F573"/>
    </row>
    <row r="574" spans="1:6">
      <c r="A574" t="s">
        <v>4330</v>
      </c>
      <c r="B574">
        <v>280600</v>
      </c>
      <c r="C574">
        <v>0</v>
      </c>
      <c r="D574"/>
      <c r="E574"/>
      <c r="F574"/>
    </row>
    <row r="575" spans="1:6">
      <c r="A575" t="s">
        <v>3712</v>
      </c>
      <c r="B575">
        <v>280700</v>
      </c>
      <c r="C575">
        <v>0</v>
      </c>
      <c r="D575"/>
      <c r="E575"/>
      <c r="F575"/>
    </row>
    <row r="576" spans="1:6">
      <c r="A576" t="s">
        <v>4331</v>
      </c>
      <c r="B576">
        <v>280800</v>
      </c>
      <c r="C576">
        <v>0</v>
      </c>
      <c r="D576"/>
      <c r="E576"/>
      <c r="F576"/>
    </row>
    <row r="577" spans="1:6">
      <c r="A577" t="s">
        <v>3725</v>
      </c>
      <c r="B577">
        <v>280900</v>
      </c>
      <c r="C577">
        <v>0</v>
      </c>
      <c r="D577"/>
      <c r="E577"/>
      <c r="F577"/>
    </row>
    <row r="578" spans="1:6">
      <c r="A578" t="s">
        <v>3707</v>
      </c>
      <c r="B578">
        <v>280901</v>
      </c>
      <c r="C578">
        <v>0</v>
      </c>
      <c r="D578"/>
      <c r="E578"/>
      <c r="F578"/>
    </row>
    <row r="579" spans="1:6">
      <c r="A579" t="s">
        <v>3709</v>
      </c>
      <c r="B579">
        <v>280902</v>
      </c>
      <c r="C579">
        <v>0</v>
      </c>
      <c r="D579"/>
      <c r="E579"/>
      <c r="F579"/>
    </row>
    <row r="580" spans="1:6">
      <c r="A580" t="s">
        <v>3726</v>
      </c>
      <c r="B580">
        <v>280903</v>
      </c>
      <c r="C580">
        <v>0</v>
      </c>
      <c r="D580"/>
      <c r="E580"/>
      <c r="F580"/>
    </row>
    <row r="581" spans="1:6">
      <c r="A581" t="s">
        <v>3711</v>
      </c>
      <c r="B581">
        <v>280904</v>
      </c>
      <c r="C581">
        <v>0</v>
      </c>
      <c r="D581"/>
      <c r="E581"/>
      <c r="F581"/>
    </row>
    <row r="582" spans="1:6">
      <c r="A582" t="s">
        <v>3713</v>
      </c>
      <c r="B582">
        <v>280905</v>
      </c>
      <c r="C582">
        <v>0</v>
      </c>
      <c r="D582"/>
      <c r="E582"/>
      <c r="F582"/>
    </row>
    <row r="583" spans="1:6">
      <c r="A583" t="s">
        <v>3715</v>
      </c>
      <c r="B583">
        <v>280906</v>
      </c>
      <c r="C583">
        <v>0</v>
      </c>
      <c r="D583"/>
      <c r="E583"/>
      <c r="F583"/>
    </row>
    <row r="584" spans="1:6">
      <c r="A584" t="s">
        <v>3717</v>
      </c>
      <c r="B584">
        <v>280907</v>
      </c>
      <c r="C584">
        <v>0</v>
      </c>
      <c r="D584"/>
      <c r="E584"/>
      <c r="F584"/>
    </row>
    <row r="585" spans="1:6">
      <c r="A585" t="s">
        <v>3732</v>
      </c>
      <c r="B585">
        <v>280908</v>
      </c>
      <c r="C585">
        <v>0</v>
      </c>
      <c r="D585"/>
      <c r="E585"/>
      <c r="F585"/>
    </row>
    <row r="586" spans="1:6">
      <c r="A586" t="s">
        <v>3734</v>
      </c>
      <c r="B586">
        <v>280921</v>
      </c>
      <c r="C586">
        <v>0</v>
      </c>
      <c r="D586"/>
      <c r="E586"/>
      <c r="F586"/>
    </row>
    <row r="587" spans="1:6">
      <c r="A587" t="s">
        <v>3112</v>
      </c>
      <c r="B587">
        <v>281100</v>
      </c>
      <c r="C587">
        <v>0</v>
      </c>
      <c r="D587"/>
      <c r="E587"/>
      <c r="F587"/>
    </row>
    <row r="588" spans="1:6">
      <c r="A588" t="s">
        <v>3140</v>
      </c>
      <c r="B588">
        <v>281200</v>
      </c>
      <c r="C588">
        <v>0</v>
      </c>
      <c r="D588"/>
      <c r="E588"/>
      <c r="F588"/>
    </row>
    <row r="589" spans="1:6">
      <c r="A589" t="s">
        <v>3736</v>
      </c>
      <c r="B589">
        <v>281300</v>
      </c>
      <c r="C589">
        <v>0</v>
      </c>
      <c r="D589"/>
      <c r="E589"/>
      <c r="F589"/>
    </row>
    <row r="590" spans="1:6">
      <c r="A590" t="s">
        <v>4332</v>
      </c>
      <c r="B590">
        <v>281400</v>
      </c>
      <c r="C590">
        <v>0</v>
      </c>
      <c r="D590"/>
      <c r="E590"/>
      <c r="F590"/>
    </row>
    <row r="591" spans="1:6">
      <c r="A591" t="s">
        <v>4219</v>
      </c>
      <c r="B591">
        <v>281401</v>
      </c>
      <c r="C591">
        <v>0</v>
      </c>
      <c r="D591"/>
      <c r="E591"/>
      <c r="F591"/>
    </row>
    <row r="592" spans="1:6">
      <c r="A592" t="s">
        <v>4235</v>
      </c>
      <c r="B592">
        <v>281402</v>
      </c>
      <c r="C592">
        <v>0</v>
      </c>
      <c r="D592"/>
      <c r="E592"/>
      <c r="F592"/>
    </row>
    <row r="593" spans="1:6">
      <c r="A593" t="s">
        <v>3090</v>
      </c>
      <c r="B593">
        <v>281500</v>
      </c>
      <c r="C593">
        <v>0</v>
      </c>
      <c r="D593"/>
      <c r="E593"/>
      <c r="F593"/>
    </row>
    <row r="594" spans="1:6">
      <c r="A594" t="s">
        <v>3092</v>
      </c>
      <c r="B594">
        <v>281501</v>
      </c>
      <c r="C594">
        <v>0</v>
      </c>
      <c r="D594"/>
      <c r="E594"/>
      <c r="F594"/>
    </row>
    <row r="595" spans="1:6">
      <c r="A595" t="s">
        <v>4333</v>
      </c>
      <c r="B595">
        <v>281502</v>
      </c>
      <c r="C595">
        <v>0</v>
      </c>
      <c r="D595"/>
      <c r="E595"/>
      <c r="F595"/>
    </row>
    <row r="596" spans="1:6">
      <c r="A596" t="s">
        <v>3110</v>
      </c>
      <c r="B596">
        <v>281511</v>
      </c>
      <c r="C596">
        <v>0</v>
      </c>
      <c r="D596"/>
      <c r="E596"/>
      <c r="F596"/>
    </row>
    <row r="597" spans="1:6">
      <c r="A597" t="s">
        <v>3766</v>
      </c>
      <c r="B597">
        <v>281600</v>
      </c>
      <c r="C597">
        <v>4273</v>
      </c>
      <c r="D597"/>
      <c r="E597"/>
      <c r="F597"/>
    </row>
    <row r="598" spans="1:6">
      <c r="A598" t="s">
        <v>4334</v>
      </c>
      <c r="B598">
        <v>281601</v>
      </c>
      <c r="C598">
        <v>0</v>
      </c>
      <c r="D598"/>
      <c r="E598"/>
      <c r="F598"/>
    </row>
    <row r="599" spans="1:6">
      <c r="A599" t="s">
        <v>4335</v>
      </c>
      <c r="B599">
        <v>281602</v>
      </c>
      <c r="C599">
        <v>0</v>
      </c>
      <c r="D599"/>
      <c r="E599"/>
      <c r="F599"/>
    </row>
    <row r="600" spans="1:6">
      <c r="A600" t="s">
        <v>3772</v>
      </c>
      <c r="B600">
        <v>281603</v>
      </c>
      <c r="C600">
        <v>0</v>
      </c>
      <c r="D600"/>
      <c r="E600"/>
      <c r="F600"/>
    </row>
    <row r="601" spans="1:6">
      <c r="A601" t="s">
        <v>3774</v>
      </c>
      <c r="B601">
        <v>281604</v>
      </c>
      <c r="C601">
        <v>0</v>
      </c>
      <c r="D601"/>
      <c r="E601"/>
      <c r="F601"/>
    </row>
    <row r="602" spans="1:6">
      <c r="A602" t="s">
        <v>3776</v>
      </c>
      <c r="B602">
        <v>281605</v>
      </c>
      <c r="C602">
        <v>0</v>
      </c>
      <c r="D602"/>
      <c r="E602"/>
      <c r="F602"/>
    </row>
    <row r="603" spans="1:6">
      <c r="A603" t="s">
        <v>3778</v>
      </c>
      <c r="B603">
        <v>281611</v>
      </c>
      <c r="C603">
        <v>0</v>
      </c>
      <c r="D603"/>
      <c r="E603"/>
      <c r="F603"/>
    </row>
    <row r="604" spans="1:6">
      <c r="A604" t="s">
        <v>3780</v>
      </c>
      <c r="B604">
        <v>281612</v>
      </c>
      <c r="C604">
        <v>0</v>
      </c>
      <c r="D604"/>
      <c r="E604"/>
      <c r="F604"/>
    </row>
    <row r="605" spans="1:6">
      <c r="A605" t="s">
        <v>3782</v>
      </c>
      <c r="B605">
        <v>281613</v>
      </c>
      <c r="C605">
        <v>0</v>
      </c>
      <c r="D605"/>
      <c r="E605"/>
      <c r="F605"/>
    </row>
    <row r="606" spans="1:6">
      <c r="A606" t="s">
        <v>3784</v>
      </c>
      <c r="B606">
        <v>281615</v>
      </c>
      <c r="C606">
        <v>0</v>
      </c>
      <c r="D606"/>
      <c r="E606"/>
      <c r="F606"/>
    </row>
    <row r="607" spans="1:6">
      <c r="A607" t="s">
        <v>4336</v>
      </c>
      <c r="B607">
        <v>281621</v>
      </c>
      <c r="C607">
        <v>4273</v>
      </c>
      <c r="D607"/>
      <c r="E607"/>
      <c r="F607"/>
    </row>
    <row r="608" spans="1:6">
      <c r="A608" t="s">
        <v>3786</v>
      </c>
      <c r="B608">
        <v>281651</v>
      </c>
      <c r="C608">
        <v>0</v>
      </c>
      <c r="D608"/>
      <c r="E608"/>
      <c r="F608"/>
    </row>
    <row r="609" spans="1:6">
      <c r="A609" t="s">
        <v>3114</v>
      </c>
      <c r="B609">
        <v>281700</v>
      </c>
      <c r="C609">
        <v>0</v>
      </c>
      <c r="D609"/>
      <c r="E609"/>
      <c r="F609"/>
    </row>
    <row r="610" spans="1:6">
      <c r="A610" t="s">
        <v>3116</v>
      </c>
      <c r="B610">
        <v>281701</v>
      </c>
      <c r="C610">
        <v>0</v>
      </c>
      <c r="D610"/>
      <c r="E610"/>
      <c r="F610"/>
    </row>
    <row r="611" spans="1:6">
      <c r="A611" t="s">
        <v>4337</v>
      </c>
      <c r="B611">
        <v>281702</v>
      </c>
      <c r="C611">
        <v>0</v>
      </c>
      <c r="D611"/>
      <c r="E611"/>
      <c r="F611"/>
    </row>
    <row r="612" spans="1:6">
      <c r="A612" t="s">
        <v>3138</v>
      </c>
      <c r="B612">
        <v>281711</v>
      </c>
      <c r="C612">
        <v>0</v>
      </c>
      <c r="D612"/>
      <c r="E612"/>
      <c r="F612"/>
    </row>
    <row r="613" spans="1:6">
      <c r="A613" t="s">
        <v>3845</v>
      </c>
      <c r="B613">
        <v>281800</v>
      </c>
      <c r="C613">
        <v>0</v>
      </c>
      <c r="D613"/>
      <c r="E613"/>
      <c r="F613"/>
    </row>
    <row r="614" spans="1:6">
      <c r="A614" t="s">
        <v>3815</v>
      </c>
      <c r="B614">
        <v>281900</v>
      </c>
      <c r="C614">
        <v>5099</v>
      </c>
      <c r="D614"/>
      <c r="E614"/>
      <c r="F614"/>
    </row>
    <row r="615" spans="1:6">
      <c r="A615" t="s">
        <v>4338</v>
      </c>
      <c r="B615">
        <v>281901</v>
      </c>
      <c r="C615">
        <v>0</v>
      </c>
      <c r="D615"/>
      <c r="E615"/>
      <c r="F615"/>
    </row>
    <row r="616" spans="1:6">
      <c r="A616" t="s">
        <v>2086</v>
      </c>
      <c r="B616">
        <v>281902</v>
      </c>
      <c r="C616">
        <v>0</v>
      </c>
      <c r="D616"/>
      <c r="E616"/>
      <c r="F616"/>
    </row>
    <row r="617" spans="1:6">
      <c r="A617" t="s">
        <v>3820</v>
      </c>
      <c r="B617">
        <v>281903</v>
      </c>
      <c r="C617">
        <v>0</v>
      </c>
      <c r="D617"/>
      <c r="E617"/>
      <c r="F617"/>
    </row>
    <row r="618" spans="1:6">
      <c r="A618" t="s">
        <v>3822</v>
      </c>
      <c r="B618">
        <v>281904</v>
      </c>
      <c r="C618">
        <v>0</v>
      </c>
      <c r="D618"/>
      <c r="E618"/>
      <c r="F618"/>
    </row>
    <row r="619" spans="1:6">
      <c r="A619" t="s">
        <v>3824</v>
      </c>
      <c r="B619">
        <v>281905</v>
      </c>
      <c r="C619">
        <v>0</v>
      </c>
      <c r="D619"/>
      <c r="E619"/>
      <c r="F619"/>
    </row>
    <row r="620" spans="1:6">
      <c r="A620" t="s">
        <v>4339</v>
      </c>
      <c r="B620">
        <v>281906</v>
      </c>
      <c r="C620">
        <v>0</v>
      </c>
      <c r="D620"/>
      <c r="E620"/>
      <c r="F620"/>
    </row>
    <row r="621" spans="1:6">
      <c r="A621" t="s">
        <v>3826</v>
      </c>
      <c r="B621">
        <v>281907</v>
      </c>
      <c r="C621">
        <v>0</v>
      </c>
      <c r="D621"/>
      <c r="E621"/>
      <c r="F621"/>
    </row>
    <row r="622" spans="1:6">
      <c r="A622" t="s">
        <v>4340</v>
      </c>
      <c r="B622">
        <v>281908</v>
      </c>
      <c r="C622">
        <v>0</v>
      </c>
      <c r="D622"/>
      <c r="E622"/>
      <c r="F622"/>
    </row>
    <row r="623" spans="1:6">
      <c r="A623" t="s">
        <v>4341</v>
      </c>
      <c r="B623">
        <v>281909</v>
      </c>
      <c r="C623">
        <v>0</v>
      </c>
      <c r="D623"/>
      <c r="E623"/>
      <c r="F623"/>
    </row>
    <row r="624" spans="1:6">
      <c r="A624" t="s">
        <v>4342</v>
      </c>
      <c r="B624">
        <v>281910</v>
      </c>
      <c r="C624">
        <v>0</v>
      </c>
      <c r="D624"/>
      <c r="E624"/>
      <c r="F624"/>
    </row>
    <row r="625" spans="1:6">
      <c r="A625" t="s">
        <v>4343</v>
      </c>
      <c r="B625">
        <v>281911</v>
      </c>
      <c r="C625">
        <v>0</v>
      </c>
      <c r="D625"/>
      <c r="E625"/>
      <c r="F625"/>
    </row>
    <row r="626" spans="1:6">
      <c r="A626" t="s">
        <v>4344</v>
      </c>
      <c r="B626">
        <v>281921</v>
      </c>
      <c r="C626">
        <v>0</v>
      </c>
      <c r="D626"/>
      <c r="E626"/>
      <c r="F626"/>
    </row>
    <row r="627" spans="1:6">
      <c r="A627" t="s">
        <v>4345</v>
      </c>
      <c r="B627">
        <v>281922</v>
      </c>
      <c r="C627">
        <v>0</v>
      </c>
      <c r="D627"/>
      <c r="E627"/>
      <c r="F627"/>
    </row>
    <row r="628" spans="1:6">
      <c r="A628" t="s">
        <v>3832</v>
      </c>
      <c r="B628">
        <v>281923</v>
      </c>
      <c r="C628">
        <v>0</v>
      </c>
      <c r="D628"/>
      <c r="E628"/>
      <c r="F628"/>
    </row>
    <row r="629" spans="1:6">
      <c r="A629" t="s">
        <v>4346</v>
      </c>
      <c r="B629">
        <v>281924</v>
      </c>
      <c r="C629">
        <v>0</v>
      </c>
      <c r="D629"/>
      <c r="E629"/>
      <c r="F629"/>
    </row>
    <row r="630" spans="1:6">
      <c r="A630" t="s">
        <v>3836</v>
      </c>
      <c r="B630">
        <v>281925</v>
      </c>
      <c r="C630">
        <v>0</v>
      </c>
      <c r="D630"/>
      <c r="E630"/>
      <c r="F630"/>
    </row>
    <row r="631" spans="1:6">
      <c r="A631" t="s">
        <v>3834</v>
      </c>
      <c r="B631">
        <v>281931</v>
      </c>
      <c r="C631">
        <v>5099</v>
      </c>
      <c r="D631"/>
      <c r="E631"/>
      <c r="F631"/>
    </row>
    <row r="632" spans="1:6">
      <c r="A632" t="s">
        <v>4347</v>
      </c>
      <c r="B632">
        <v>281961</v>
      </c>
      <c r="C632">
        <v>0</v>
      </c>
      <c r="D632"/>
      <c r="E632"/>
      <c r="F632"/>
    </row>
    <row r="633" spans="1:6">
      <c r="A633" t="s">
        <v>4348</v>
      </c>
      <c r="B633">
        <v>281962</v>
      </c>
      <c r="C633">
        <v>0</v>
      </c>
      <c r="D633"/>
      <c r="E633"/>
      <c r="F633"/>
    </row>
    <row r="634" spans="1:6">
      <c r="A634" t="s">
        <v>3846</v>
      </c>
      <c r="B634">
        <v>282200</v>
      </c>
      <c r="C634">
        <v>0</v>
      </c>
      <c r="D634"/>
      <c r="E634"/>
      <c r="F634"/>
    </row>
    <row r="635" spans="1:6">
      <c r="A635" t="s">
        <v>3847</v>
      </c>
      <c r="B635">
        <v>282300</v>
      </c>
      <c r="C635">
        <v>0</v>
      </c>
      <c r="D635"/>
      <c r="E635"/>
      <c r="F635"/>
    </row>
    <row r="636" spans="1:6">
      <c r="A636" t="s">
        <v>3848</v>
      </c>
      <c r="B636">
        <v>282400</v>
      </c>
      <c r="C636">
        <v>0</v>
      </c>
      <c r="D636"/>
      <c r="E636"/>
      <c r="F636"/>
    </row>
    <row r="637" spans="1:6">
      <c r="A637" t="s">
        <v>3849</v>
      </c>
      <c r="B637">
        <v>282000</v>
      </c>
      <c r="C637">
        <v>0</v>
      </c>
      <c r="D637"/>
      <c r="E637"/>
      <c r="F637"/>
    </row>
    <row r="638" spans="1:6">
      <c r="A638" t="s">
        <v>3850</v>
      </c>
      <c r="B638">
        <v>282100</v>
      </c>
      <c r="C638">
        <v>0</v>
      </c>
      <c r="D638"/>
      <c r="E638"/>
      <c r="F638"/>
    </row>
    <row r="639" spans="1:6">
      <c r="A639" t="s">
        <v>3851</v>
      </c>
      <c r="B639">
        <v>282900</v>
      </c>
      <c r="C639">
        <v>0</v>
      </c>
      <c r="D639"/>
      <c r="E639"/>
      <c r="F639"/>
    </row>
    <row r="640" spans="1:6">
      <c r="A640" t="s">
        <v>4349</v>
      </c>
      <c r="B640">
        <v>282901</v>
      </c>
      <c r="C640">
        <v>0</v>
      </c>
      <c r="D640"/>
      <c r="E640"/>
      <c r="F640"/>
    </row>
    <row r="641" spans="1:6">
      <c r="A641" t="s">
        <v>4350</v>
      </c>
      <c r="B641">
        <v>282961</v>
      </c>
      <c r="C641">
        <v>0</v>
      </c>
      <c r="D641"/>
      <c r="E641"/>
      <c r="F641"/>
    </row>
    <row r="642" spans="1:6">
      <c r="A642" t="s">
        <v>4351</v>
      </c>
      <c r="B642">
        <v>282962</v>
      </c>
      <c r="C642">
        <v>0</v>
      </c>
      <c r="D642"/>
      <c r="E642"/>
      <c r="F642"/>
    </row>
    <row r="643" spans="1:6">
      <c r="A643" t="s">
        <v>4352</v>
      </c>
      <c r="B643">
        <v>282963</v>
      </c>
      <c r="C643">
        <v>0</v>
      </c>
      <c r="D643"/>
      <c r="E643"/>
      <c r="F643"/>
    </row>
    <row r="644" spans="1:6">
      <c r="A644" t="s">
        <v>4353</v>
      </c>
      <c r="B644">
        <v>283000</v>
      </c>
      <c r="C644">
        <v>0</v>
      </c>
      <c r="D644"/>
      <c r="E644"/>
      <c r="F644"/>
    </row>
    <row r="645" spans="1:6">
      <c r="A645" t="s">
        <v>3467</v>
      </c>
      <c r="B645">
        <v>283100</v>
      </c>
      <c r="C645">
        <v>0</v>
      </c>
      <c r="D645"/>
      <c r="E645"/>
      <c r="F645"/>
    </row>
    <row r="646" spans="1:6">
      <c r="A646" t="s">
        <v>4354</v>
      </c>
      <c r="B646">
        <v>283200</v>
      </c>
      <c r="C646">
        <v>0</v>
      </c>
      <c r="D646"/>
      <c r="E646"/>
      <c r="F646"/>
    </row>
    <row r="647" spans="1:6">
      <c r="A647" t="s">
        <v>4355</v>
      </c>
      <c r="B647">
        <v>283201</v>
      </c>
      <c r="C647">
        <v>0</v>
      </c>
      <c r="D647"/>
      <c r="E647"/>
      <c r="F647"/>
    </row>
    <row r="648" spans="1:6">
      <c r="A648" t="s">
        <v>4356</v>
      </c>
      <c r="B648">
        <v>283202</v>
      </c>
      <c r="C648">
        <v>0</v>
      </c>
      <c r="D648"/>
      <c r="E648"/>
      <c r="F648"/>
    </row>
    <row r="649" spans="1:6">
      <c r="A649" t="s">
        <v>4357</v>
      </c>
      <c r="B649">
        <v>283203</v>
      </c>
      <c r="C649">
        <v>0</v>
      </c>
      <c r="D649"/>
      <c r="E649"/>
      <c r="F649"/>
    </row>
    <row r="650" spans="1:6">
      <c r="A650" t="s">
        <v>4358</v>
      </c>
      <c r="B650">
        <v>283212</v>
      </c>
      <c r="C650">
        <v>0</v>
      </c>
      <c r="D650"/>
      <c r="E650"/>
      <c r="F650"/>
    </row>
    <row r="651" spans="1:6">
      <c r="A651" t="s">
        <v>4359</v>
      </c>
      <c r="B651">
        <v>283213</v>
      </c>
      <c r="C651">
        <v>0</v>
      </c>
      <c r="D651"/>
      <c r="E651"/>
      <c r="F651"/>
    </row>
    <row r="652" spans="1:6">
      <c r="A652" t="s">
        <v>4360</v>
      </c>
      <c r="B652">
        <v>283214</v>
      </c>
      <c r="C652">
        <v>0</v>
      </c>
      <c r="D652"/>
      <c r="E652"/>
      <c r="F652"/>
    </row>
    <row r="653" spans="1:6">
      <c r="A653" t="s">
        <v>4361</v>
      </c>
      <c r="B653">
        <v>283215</v>
      </c>
      <c r="C653">
        <v>0</v>
      </c>
      <c r="D653"/>
      <c r="E653"/>
      <c r="F653"/>
    </row>
    <row r="654" spans="1:6">
      <c r="A654" t="s">
        <v>4362</v>
      </c>
      <c r="B654">
        <v>283211</v>
      </c>
      <c r="C654">
        <v>0</v>
      </c>
      <c r="D654"/>
      <c r="E654"/>
      <c r="F654"/>
    </row>
    <row r="655" spans="1:6">
      <c r="A655" t="s">
        <v>4363</v>
      </c>
      <c r="B655">
        <v>283600</v>
      </c>
      <c r="C655">
        <v>0</v>
      </c>
      <c r="D655"/>
      <c r="E655"/>
      <c r="F655"/>
    </row>
    <row r="656" spans="1:6">
      <c r="A656" t="s">
        <v>1939</v>
      </c>
      <c r="B656">
        <v>283601</v>
      </c>
      <c r="C656">
        <v>0</v>
      </c>
      <c r="D656"/>
      <c r="E656"/>
      <c r="F656"/>
    </row>
    <row r="657" spans="1:6">
      <c r="A657" t="s">
        <v>1890</v>
      </c>
      <c r="B657">
        <v>283602</v>
      </c>
      <c r="C657">
        <v>0</v>
      </c>
      <c r="D657"/>
      <c r="E657"/>
      <c r="F657"/>
    </row>
    <row r="658" spans="1:6">
      <c r="A658" t="s">
        <v>1924</v>
      </c>
      <c r="B658">
        <v>283603</v>
      </c>
      <c r="C658">
        <v>0</v>
      </c>
      <c r="D658"/>
      <c r="E658"/>
      <c r="F658"/>
    </row>
    <row r="659" spans="1:6">
      <c r="A659" t="s">
        <v>1925</v>
      </c>
      <c r="B659">
        <v>283604</v>
      </c>
      <c r="C659">
        <v>0</v>
      </c>
      <c r="D659"/>
      <c r="E659"/>
      <c r="F659"/>
    </row>
    <row r="660" spans="1:6">
      <c r="A660" t="s">
        <v>2661</v>
      </c>
      <c r="B660">
        <v>283605</v>
      </c>
      <c r="C660">
        <v>0</v>
      </c>
      <c r="D660"/>
      <c r="E660"/>
      <c r="F660"/>
    </row>
    <row r="661" spans="1:6">
      <c r="A661" t="s">
        <v>2004</v>
      </c>
      <c r="B661">
        <v>283606</v>
      </c>
      <c r="C661">
        <v>0</v>
      </c>
      <c r="D661"/>
      <c r="E661"/>
      <c r="F661"/>
    </row>
    <row r="662" spans="1:6">
      <c r="A662" t="s">
        <v>2003</v>
      </c>
      <c r="B662">
        <v>283607</v>
      </c>
      <c r="C662">
        <v>0</v>
      </c>
      <c r="D662"/>
      <c r="E662"/>
      <c r="F662"/>
    </row>
    <row r="663" spans="1:6">
      <c r="A663" t="s">
        <v>2001</v>
      </c>
      <c r="B663">
        <v>283608</v>
      </c>
      <c r="C663">
        <v>0</v>
      </c>
      <c r="D663"/>
      <c r="E663"/>
      <c r="F663"/>
    </row>
    <row r="664" spans="1:6">
      <c r="A664" t="s">
        <v>4282</v>
      </c>
      <c r="B664">
        <v>283609</v>
      </c>
      <c r="C664">
        <v>0</v>
      </c>
      <c r="D664"/>
      <c r="E664"/>
      <c r="F664"/>
    </row>
    <row r="665" spans="1:6">
      <c r="A665" t="s">
        <v>4284</v>
      </c>
      <c r="B665">
        <v>283610</v>
      </c>
      <c r="C665">
        <v>0</v>
      </c>
      <c r="D665"/>
      <c r="E665"/>
      <c r="F665"/>
    </row>
    <row r="666" spans="1:6">
      <c r="A666" t="s">
        <v>2005</v>
      </c>
      <c r="B666">
        <v>283611</v>
      </c>
      <c r="C666">
        <v>0</v>
      </c>
      <c r="D666"/>
      <c r="E666"/>
      <c r="F666"/>
    </row>
    <row r="667" spans="1:6">
      <c r="A667" t="s">
        <v>4364</v>
      </c>
      <c r="B667">
        <v>283612</v>
      </c>
      <c r="C667">
        <v>0</v>
      </c>
      <c r="D667"/>
      <c r="E667"/>
      <c r="F667"/>
    </row>
    <row r="668" spans="1:6">
      <c r="A668" t="s">
        <v>1650</v>
      </c>
      <c r="B668">
        <v>283631</v>
      </c>
      <c r="C668">
        <v>0</v>
      </c>
      <c r="D668"/>
      <c r="E668"/>
      <c r="F668"/>
    </row>
    <row r="669" spans="1:6">
      <c r="A669" t="s">
        <v>3459</v>
      </c>
      <c r="B669">
        <v>284000</v>
      </c>
      <c r="C669">
        <v>1980574</v>
      </c>
      <c r="D669"/>
      <c r="E669"/>
      <c r="F669"/>
    </row>
    <row r="670" spans="1:6">
      <c r="A670" t="s">
        <v>4365</v>
      </c>
      <c r="B670">
        <v>284100</v>
      </c>
      <c r="C670">
        <v>1914211</v>
      </c>
      <c r="D670"/>
      <c r="E670"/>
      <c r="F670"/>
    </row>
    <row r="671" spans="1:6">
      <c r="A671" t="s">
        <v>2641</v>
      </c>
      <c r="B671">
        <v>284101</v>
      </c>
      <c r="C671">
        <v>0</v>
      </c>
      <c r="D671"/>
      <c r="E671"/>
      <c r="F671"/>
    </row>
    <row r="672" spans="1:6">
      <c r="A672" t="s">
        <v>1890</v>
      </c>
      <c r="B672">
        <v>284102</v>
      </c>
      <c r="C672">
        <v>1463200</v>
      </c>
      <c r="D672"/>
      <c r="E672"/>
      <c r="F672"/>
    </row>
    <row r="673" spans="1:6">
      <c r="A673" t="s">
        <v>2659</v>
      </c>
      <c r="B673">
        <v>284103</v>
      </c>
      <c r="C673">
        <v>0</v>
      </c>
      <c r="D673"/>
      <c r="E673"/>
      <c r="F673"/>
    </row>
    <row r="674" spans="1:6">
      <c r="A674" t="s">
        <v>1925</v>
      </c>
      <c r="B674">
        <v>284104</v>
      </c>
      <c r="C674">
        <v>451011</v>
      </c>
      <c r="D674"/>
      <c r="E674"/>
      <c r="F674"/>
    </row>
    <row r="675" spans="1:6">
      <c r="A675" t="s">
        <v>1927</v>
      </c>
      <c r="B675">
        <v>284105</v>
      </c>
      <c r="C675">
        <v>0</v>
      </c>
      <c r="D675"/>
      <c r="E675"/>
      <c r="F675"/>
    </row>
    <row r="676" spans="1:6">
      <c r="A676" t="s">
        <v>4366</v>
      </c>
      <c r="B676">
        <v>284121</v>
      </c>
      <c r="C676">
        <v>0</v>
      </c>
      <c r="D676"/>
      <c r="E676"/>
      <c r="F676"/>
    </row>
    <row r="677" spans="1:6">
      <c r="A677" t="s">
        <v>4367</v>
      </c>
      <c r="B677">
        <v>284200</v>
      </c>
      <c r="C677">
        <v>0</v>
      </c>
      <c r="D677"/>
      <c r="E677"/>
      <c r="F677"/>
    </row>
    <row r="678" spans="1:6">
      <c r="A678" t="s">
        <v>3463</v>
      </c>
      <c r="B678">
        <v>284300</v>
      </c>
      <c r="C678">
        <v>66363</v>
      </c>
      <c r="D678"/>
      <c r="E678"/>
      <c r="F678"/>
    </row>
    <row r="679" spans="1:6">
      <c r="A679" t="s">
        <v>3465</v>
      </c>
      <c r="B679">
        <v>284900</v>
      </c>
      <c r="C679">
        <v>0</v>
      </c>
      <c r="D679"/>
      <c r="E679"/>
      <c r="F679"/>
    </row>
    <row r="680" spans="1:6">
      <c r="A680" t="s">
        <v>3455</v>
      </c>
      <c r="B680">
        <v>285000</v>
      </c>
      <c r="C680">
        <v>177213</v>
      </c>
      <c r="D680"/>
      <c r="E680"/>
      <c r="F680"/>
    </row>
    <row r="681" spans="1:6">
      <c r="A681" t="s">
        <v>4368</v>
      </c>
      <c r="B681">
        <v>285100</v>
      </c>
      <c r="C681">
        <v>177213</v>
      </c>
      <c r="D681"/>
      <c r="E681"/>
      <c r="F681"/>
    </row>
    <row r="682" spans="1:6">
      <c r="A682" t="s">
        <v>3852</v>
      </c>
      <c r="B682">
        <v>286000</v>
      </c>
      <c r="C682">
        <v>266317</v>
      </c>
      <c r="D682"/>
      <c r="E682"/>
      <c r="F682"/>
    </row>
    <row r="683" spans="1:6">
      <c r="A683" t="s">
        <v>3853</v>
      </c>
      <c r="B683">
        <v>286100</v>
      </c>
      <c r="C683">
        <v>266317</v>
      </c>
      <c r="D683"/>
      <c r="E683"/>
      <c r="F683"/>
    </row>
    <row r="684" spans="1:6">
      <c r="A684" t="s">
        <v>3854</v>
      </c>
      <c r="B684">
        <v>286101</v>
      </c>
      <c r="C684">
        <v>0</v>
      </c>
      <c r="D684"/>
      <c r="E684"/>
      <c r="F684"/>
    </row>
    <row r="685" spans="1:6">
      <c r="A685" t="s">
        <v>3855</v>
      </c>
      <c r="B685">
        <v>286102</v>
      </c>
      <c r="C685">
        <v>0</v>
      </c>
      <c r="D685"/>
      <c r="E685"/>
      <c r="F685"/>
    </row>
    <row r="686" spans="1:6">
      <c r="A686" t="s">
        <v>3856</v>
      </c>
      <c r="B686">
        <v>286120</v>
      </c>
      <c r="C686">
        <v>266317</v>
      </c>
      <c r="D686"/>
      <c r="E686"/>
      <c r="F686"/>
    </row>
    <row r="687" spans="1:6">
      <c r="A687" t="s">
        <v>3858</v>
      </c>
      <c r="B687">
        <v>287000</v>
      </c>
      <c r="C687">
        <v>0</v>
      </c>
      <c r="D687"/>
      <c r="E687"/>
      <c r="F687"/>
    </row>
    <row r="688" spans="1:6">
      <c r="A688" t="s">
        <v>3859</v>
      </c>
      <c r="B688">
        <v>287001</v>
      </c>
      <c r="C688">
        <v>0</v>
      </c>
      <c r="D688"/>
      <c r="E688"/>
      <c r="F688"/>
    </row>
    <row r="689" spans="1:6">
      <c r="A689" t="s">
        <v>3860</v>
      </c>
      <c r="B689">
        <v>287002</v>
      </c>
      <c r="C689">
        <v>0</v>
      </c>
      <c r="D689"/>
      <c r="E689"/>
      <c r="F689"/>
    </row>
    <row r="690" spans="1:6">
      <c r="A690" t="s">
        <v>3861</v>
      </c>
      <c r="B690">
        <v>287003</v>
      </c>
      <c r="C690">
        <v>0</v>
      </c>
      <c r="D690"/>
      <c r="E690"/>
      <c r="F690"/>
    </row>
    <row r="691" spans="1:6">
      <c r="A691" t="s">
        <v>3862</v>
      </c>
      <c r="B691">
        <v>287004</v>
      </c>
      <c r="C691">
        <v>0</v>
      </c>
      <c r="D691"/>
      <c r="E691"/>
      <c r="F691"/>
    </row>
    <row r="692" spans="1:6">
      <c r="A692" t="s">
        <v>3863</v>
      </c>
      <c r="B692">
        <v>287005</v>
      </c>
      <c r="C692">
        <v>0</v>
      </c>
      <c r="D692"/>
      <c r="E692"/>
      <c r="F692"/>
    </row>
    <row r="693" spans="1:6">
      <c r="A693" t="s">
        <v>3843</v>
      </c>
      <c r="B693">
        <v>288000</v>
      </c>
      <c r="C693">
        <v>0</v>
      </c>
      <c r="D693"/>
      <c r="E693"/>
      <c r="F693"/>
    </row>
    <row r="694" spans="1:6">
      <c r="A694" t="s">
        <v>1881</v>
      </c>
      <c r="B694">
        <v>229700</v>
      </c>
      <c r="C694">
        <v>22140675</v>
      </c>
      <c r="D694" t="s">
        <v>1882</v>
      </c>
      <c r="E694">
        <v>249700</v>
      </c>
      <c r="F694">
        <v>21829118</v>
      </c>
    </row>
    <row r="695" spans="1:6">
      <c r="A695"/>
      <c r="B695"/>
      <c r="C695"/>
      <c r="D695" t="s">
        <v>3864</v>
      </c>
      <c r="E695">
        <v>299600</v>
      </c>
      <c r="F695">
        <v>0</v>
      </c>
    </row>
    <row r="696" spans="1:6">
      <c r="A696"/>
      <c r="B696"/>
      <c r="C696"/>
      <c r="D696" t="s">
        <v>3865</v>
      </c>
      <c r="E696">
        <v>299700</v>
      </c>
      <c r="F696">
        <v>0</v>
      </c>
    </row>
    <row r="697" spans="1:6">
      <c r="A697"/>
      <c r="B697"/>
      <c r="C697"/>
      <c r="D697" t="s">
        <v>3866</v>
      </c>
      <c r="E697">
        <v>299800</v>
      </c>
      <c r="F697">
        <v>0</v>
      </c>
    </row>
    <row r="698" spans="1:6">
      <c r="A698"/>
      <c r="B698"/>
      <c r="C698"/>
      <c r="D698" t="s">
        <v>3867</v>
      </c>
      <c r="E698">
        <v>299900</v>
      </c>
      <c r="F698">
        <v>0</v>
      </c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/>
      <c r="C794"/>
      <c r="D794"/>
      <c r="E794"/>
      <c r="F794"/>
    </row>
    <row r="795" spans="1:6">
      <c r="A795"/>
      <c r="B795"/>
      <c r="C795"/>
      <c r="D795"/>
      <c r="E795"/>
      <c r="F795"/>
    </row>
    <row r="796" spans="1:6">
      <c r="A796"/>
      <c r="B796"/>
      <c r="C796"/>
      <c r="D796"/>
      <c r="E796"/>
      <c r="F796"/>
    </row>
    <row r="797" spans="1:6">
      <c r="A797"/>
      <c r="B797"/>
      <c r="C797"/>
      <c r="D797"/>
      <c r="E797"/>
      <c r="F797"/>
    </row>
    <row r="798" spans="1:6">
      <c r="A798"/>
      <c r="B798"/>
      <c r="C798"/>
      <c r="D798"/>
      <c r="E798"/>
      <c r="F798"/>
    </row>
    <row r="799" spans="1:6">
      <c r="A799"/>
      <c r="B799"/>
      <c r="C799"/>
      <c r="D799"/>
      <c r="E799"/>
      <c r="F799"/>
    </row>
    <row r="800" spans="1:6">
      <c r="A800"/>
      <c r="B800"/>
      <c r="C800"/>
      <c r="D800"/>
      <c r="E800"/>
      <c r="F800"/>
    </row>
    <row r="801" spans="1:6">
      <c r="A801"/>
      <c r="B801"/>
      <c r="C801"/>
      <c r="D801"/>
      <c r="E801"/>
      <c r="F801"/>
    </row>
    <row r="802" spans="1:6">
      <c r="A802"/>
      <c r="B802"/>
      <c r="C802"/>
      <c r="D802"/>
      <c r="E802"/>
      <c r="F802"/>
    </row>
    <row r="803" spans="1:6">
      <c r="A803"/>
      <c r="B803"/>
      <c r="C803"/>
      <c r="D803"/>
      <c r="E803"/>
      <c r="F803"/>
    </row>
    <row r="804" spans="1:6">
      <c r="A804"/>
      <c r="B804"/>
      <c r="C804"/>
      <c r="D804"/>
      <c r="E804"/>
      <c r="F804"/>
    </row>
    <row r="805" spans="1:6">
      <c r="A805"/>
      <c r="B805"/>
      <c r="C805"/>
      <c r="D805"/>
      <c r="E805"/>
      <c r="F805"/>
    </row>
    <row r="806" spans="1:6">
      <c r="A806"/>
      <c r="B806"/>
      <c r="C806"/>
      <c r="D806"/>
      <c r="E806"/>
      <c r="F806"/>
    </row>
    <row r="807" spans="1:6">
      <c r="A807"/>
      <c r="B807"/>
      <c r="C807"/>
      <c r="D807"/>
      <c r="E807"/>
      <c r="F807"/>
    </row>
    <row r="808" spans="1:6">
      <c r="A808"/>
      <c r="B808"/>
      <c r="C808"/>
      <c r="D808"/>
      <c r="E808"/>
      <c r="F808"/>
    </row>
    <row r="809" spans="1:6">
      <c r="A809"/>
      <c r="B809"/>
      <c r="C809"/>
      <c r="D809"/>
      <c r="E809"/>
      <c r="F809"/>
    </row>
    <row r="810" spans="1:6">
      <c r="A810"/>
      <c r="B810"/>
      <c r="C810"/>
      <c r="D810"/>
      <c r="E810"/>
      <c r="F810"/>
    </row>
    <row r="811" spans="1:6">
      <c r="A811"/>
      <c r="B811"/>
      <c r="C811"/>
      <c r="D811"/>
      <c r="E811"/>
      <c r="F811"/>
    </row>
    <row r="812" spans="1:6">
      <c r="A812"/>
      <c r="B812"/>
      <c r="C812"/>
      <c r="D812"/>
      <c r="E812"/>
      <c r="F812"/>
    </row>
    <row r="813" spans="1:6">
      <c r="A813"/>
      <c r="B813"/>
      <c r="C813"/>
      <c r="D813"/>
      <c r="E813"/>
      <c r="F813"/>
    </row>
    <row r="814" spans="1:6">
      <c r="A814"/>
      <c r="B814"/>
      <c r="C814"/>
      <c r="D814"/>
      <c r="E814"/>
      <c r="F814"/>
    </row>
    <row r="815" spans="1:6">
      <c r="A815"/>
      <c r="B815"/>
      <c r="C815"/>
      <c r="D815"/>
      <c r="E815"/>
      <c r="F815"/>
    </row>
    <row r="816" spans="1:6">
      <c r="A816"/>
      <c r="B816"/>
      <c r="C816"/>
      <c r="D816"/>
      <c r="E816"/>
      <c r="F816"/>
    </row>
    <row r="817" spans="1:6">
      <c r="A817"/>
      <c r="B817"/>
      <c r="C817"/>
      <c r="D817"/>
      <c r="E817"/>
      <c r="F817"/>
    </row>
    <row r="818" spans="1:6">
      <c r="A818"/>
      <c r="B818"/>
      <c r="C818"/>
      <c r="D818"/>
      <c r="E818"/>
      <c r="F818"/>
    </row>
    <row r="819" spans="1:6">
      <c r="A819"/>
      <c r="B819"/>
      <c r="C819"/>
      <c r="D819"/>
      <c r="E819"/>
      <c r="F819"/>
    </row>
    <row r="820" spans="1:6">
      <c r="A820"/>
      <c r="B820"/>
      <c r="C820"/>
      <c r="D820"/>
      <c r="E820"/>
      <c r="F820"/>
    </row>
    <row r="821" spans="1:6">
      <c r="A821"/>
      <c r="B821"/>
      <c r="C821"/>
      <c r="D821"/>
      <c r="E821"/>
      <c r="F821"/>
    </row>
    <row r="822" spans="1:6">
      <c r="A822"/>
      <c r="B822"/>
      <c r="C822"/>
      <c r="D822"/>
      <c r="E822"/>
      <c r="F822"/>
    </row>
    <row r="823" spans="1:6">
      <c r="A823"/>
      <c r="B823"/>
      <c r="C823"/>
      <c r="D823"/>
      <c r="E823"/>
      <c r="F823"/>
    </row>
    <row r="824" spans="1:6">
      <c r="A824"/>
      <c r="B824"/>
      <c r="C824"/>
      <c r="D824"/>
      <c r="E824"/>
      <c r="F824"/>
    </row>
    <row r="825" spans="1:6">
      <c r="A825"/>
      <c r="B825"/>
      <c r="C825"/>
      <c r="D825"/>
      <c r="E825"/>
      <c r="F825"/>
    </row>
    <row r="826" spans="1:6">
      <c r="A826"/>
      <c r="B826"/>
      <c r="C826"/>
      <c r="D826"/>
      <c r="E826"/>
      <c r="F826"/>
    </row>
    <row r="827" spans="1:6">
      <c r="A827"/>
      <c r="B827"/>
      <c r="C827"/>
      <c r="D827"/>
      <c r="E827"/>
      <c r="F827"/>
    </row>
    <row r="828" spans="1:6">
      <c r="A828"/>
      <c r="B828"/>
      <c r="C828"/>
      <c r="D828"/>
      <c r="E828"/>
      <c r="F828"/>
    </row>
    <row r="829" spans="1:6">
      <c r="A829"/>
      <c r="B829"/>
      <c r="C829"/>
      <c r="D829"/>
      <c r="E829"/>
      <c r="F829"/>
    </row>
    <row r="830" spans="1:6">
      <c r="A830"/>
      <c r="B830"/>
      <c r="C830"/>
      <c r="D830"/>
      <c r="E830"/>
      <c r="F830"/>
    </row>
    <row r="831" spans="1:6">
      <c r="A831"/>
      <c r="B831"/>
      <c r="C831"/>
      <c r="D831"/>
      <c r="E831"/>
      <c r="F831"/>
    </row>
    <row r="832" spans="1:6">
      <c r="A832"/>
      <c r="B832"/>
      <c r="C832"/>
      <c r="D832"/>
      <c r="E832"/>
      <c r="F832"/>
    </row>
    <row r="833" spans="1:6">
      <c r="A833"/>
      <c r="B833"/>
      <c r="C833"/>
      <c r="D833"/>
      <c r="E833"/>
      <c r="F833"/>
    </row>
    <row r="834" spans="1:6">
      <c r="A834"/>
      <c r="B834"/>
      <c r="C834"/>
      <c r="D834"/>
      <c r="E834"/>
      <c r="F834"/>
    </row>
    <row r="835" spans="1:6">
      <c r="A835"/>
      <c r="B835"/>
      <c r="C835"/>
      <c r="D835"/>
      <c r="E835"/>
      <c r="F835"/>
    </row>
    <row r="836" spans="1:6">
      <c r="A836"/>
      <c r="B836"/>
      <c r="C836"/>
      <c r="D836"/>
      <c r="E836"/>
      <c r="F836"/>
    </row>
    <row r="837" spans="1:6">
      <c r="A837"/>
      <c r="B837"/>
      <c r="C837"/>
      <c r="D837"/>
      <c r="E837"/>
      <c r="F837"/>
    </row>
    <row r="838" spans="1:6">
      <c r="A838"/>
      <c r="B838"/>
      <c r="C838"/>
      <c r="D838"/>
      <c r="E838"/>
      <c r="F838"/>
    </row>
    <row r="839" spans="1:6">
      <c r="A839"/>
      <c r="B839"/>
      <c r="C839"/>
      <c r="D839"/>
      <c r="E839"/>
      <c r="F839"/>
    </row>
    <row r="840" spans="1:6">
      <c r="A840"/>
      <c r="B840"/>
      <c r="C840"/>
      <c r="D840"/>
      <c r="E840"/>
      <c r="F840"/>
    </row>
    <row r="841" spans="1:6">
      <c r="A841"/>
      <c r="B841"/>
      <c r="C841"/>
      <c r="D841"/>
      <c r="E841"/>
      <c r="F841"/>
    </row>
    <row r="842" spans="1:6">
      <c r="A842"/>
      <c r="B842"/>
      <c r="C842"/>
      <c r="D842"/>
      <c r="E842"/>
      <c r="F842"/>
    </row>
    <row r="843" spans="1:6">
      <c r="A843"/>
      <c r="B843"/>
      <c r="C843"/>
      <c r="D843"/>
      <c r="E843"/>
      <c r="F843"/>
    </row>
    <row r="844" spans="1:6">
      <c r="A844"/>
      <c r="B844"/>
      <c r="C844"/>
      <c r="D844"/>
      <c r="E844"/>
      <c r="F844"/>
    </row>
    <row r="845" spans="1:6">
      <c r="A845"/>
      <c r="B845"/>
      <c r="C845"/>
      <c r="D845"/>
      <c r="E845"/>
      <c r="F845"/>
    </row>
    <row r="846" spans="1:6">
      <c r="A846"/>
      <c r="B846"/>
      <c r="C846"/>
      <c r="D846"/>
      <c r="E846"/>
      <c r="F846"/>
    </row>
    <row r="847" spans="1:6">
      <c r="A847"/>
      <c r="B847"/>
      <c r="C847"/>
      <c r="D847"/>
      <c r="E847"/>
      <c r="F847"/>
    </row>
    <row r="848" spans="1:6">
      <c r="A848"/>
      <c r="B848"/>
      <c r="C848"/>
      <c r="D848"/>
      <c r="E848"/>
      <c r="F848"/>
    </row>
    <row r="849" spans="1:6">
      <c r="A849"/>
      <c r="B849"/>
      <c r="C849"/>
      <c r="D849"/>
      <c r="E849"/>
      <c r="F849"/>
    </row>
    <row r="850" spans="1:6">
      <c r="A850"/>
      <c r="B850"/>
      <c r="C850"/>
      <c r="D850"/>
      <c r="E850"/>
      <c r="F850"/>
    </row>
    <row r="851" spans="1:6">
      <c r="A851"/>
      <c r="B851"/>
      <c r="C851"/>
      <c r="D851"/>
      <c r="E851"/>
      <c r="F851"/>
    </row>
    <row r="852" spans="1:6">
      <c r="A852"/>
      <c r="B852"/>
      <c r="C852"/>
      <c r="D852"/>
      <c r="E852"/>
      <c r="F852"/>
    </row>
    <row r="853" spans="1:6">
      <c r="A853"/>
      <c r="B853"/>
      <c r="C853"/>
      <c r="D853"/>
      <c r="E853"/>
      <c r="F853"/>
    </row>
    <row r="854" spans="1:6">
      <c r="A854"/>
      <c r="B854"/>
      <c r="C854"/>
      <c r="D854"/>
      <c r="E854"/>
      <c r="F854"/>
    </row>
    <row r="855" spans="1:6">
      <c r="A855"/>
      <c r="B855"/>
      <c r="C855"/>
      <c r="D855"/>
      <c r="E855"/>
      <c r="F855"/>
    </row>
    <row r="856" spans="1:6">
      <c r="A856"/>
      <c r="B856"/>
      <c r="C856"/>
      <c r="D856"/>
      <c r="E856"/>
      <c r="F856"/>
    </row>
    <row r="857" spans="1:6">
      <c r="A857"/>
      <c r="B857"/>
      <c r="C857"/>
      <c r="D857"/>
      <c r="E857"/>
      <c r="F857"/>
    </row>
    <row r="858" spans="1:6">
      <c r="A858"/>
      <c r="B858"/>
      <c r="C858"/>
      <c r="D858"/>
      <c r="E858"/>
      <c r="F858"/>
    </row>
    <row r="859" spans="1:6">
      <c r="A859"/>
      <c r="B859"/>
      <c r="C859"/>
      <c r="D859"/>
      <c r="E859"/>
      <c r="F859"/>
    </row>
    <row r="860" spans="1:6">
      <c r="A860"/>
      <c r="B860"/>
      <c r="C860"/>
      <c r="D860"/>
      <c r="E860"/>
      <c r="F860"/>
    </row>
    <row r="861" spans="1:6">
      <c r="A861"/>
      <c r="B861"/>
      <c r="C861"/>
      <c r="D861"/>
      <c r="E861"/>
      <c r="F861"/>
    </row>
    <row r="862" spans="1:6">
      <c r="A862"/>
      <c r="B862"/>
      <c r="C862"/>
      <c r="D862"/>
      <c r="E862"/>
      <c r="F862"/>
    </row>
    <row r="863" spans="1:6">
      <c r="A863"/>
      <c r="B863"/>
      <c r="C863"/>
      <c r="D863"/>
      <c r="E863"/>
      <c r="F863"/>
    </row>
    <row r="864" spans="1:6">
      <c r="A864"/>
      <c r="B864"/>
      <c r="C864"/>
      <c r="D864"/>
      <c r="E864"/>
      <c r="F864"/>
    </row>
    <row r="865" spans="1:6">
      <c r="A865"/>
      <c r="B865"/>
      <c r="C865"/>
      <c r="D865"/>
      <c r="E865"/>
      <c r="F865"/>
    </row>
    <row r="866" spans="1:6">
      <c r="A866"/>
      <c r="B866"/>
      <c r="C866"/>
      <c r="D866"/>
      <c r="E866"/>
      <c r="F866"/>
    </row>
    <row r="867" spans="1:6">
      <c r="A867"/>
      <c r="B867"/>
      <c r="C867"/>
      <c r="D867"/>
      <c r="E867"/>
      <c r="F867"/>
    </row>
    <row r="868" spans="1:6">
      <c r="A868"/>
      <c r="B868"/>
      <c r="C868"/>
      <c r="D868"/>
      <c r="E868"/>
      <c r="F868"/>
    </row>
    <row r="869" spans="1:6">
      <c r="A869"/>
      <c r="B869"/>
      <c r="C869"/>
      <c r="D869"/>
      <c r="E869"/>
      <c r="F869"/>
    </row>
    <row r="870" spans="1:6">
      <c r="A870"/>
      <c r="B870"/>
      <c r="C870"/>
      <c r="D870"/>
      <c r="E870"/>
      <c r="F870"/>
    </row>
    <row r="871" spans="1:6">
      <c r="A871"/>
      <c r="B871"/>
      <c r="C871"/>
      <c r="D871"/>
      <c r="E871"/>
      <c r="F871"/>
    </row>
    <row r="872" spans="1:6">
      <c r="A872"/>
      <c r="B872"/>
      <c r="C872"/>
      <c r="D872"/>
      <c r="E872"/>
      <c r="F872"/>
    </row>
    <row r="873" spans="1:6">
      <c r="A873"/>
      <c r="B873"/>
      <c r="C873"/>
      <c r="D873"/>
      <c r="E873"/>
      <c r="F873"/>
    </row>
    <row r="874" spans="1:6">
      <c r="A874"/>
      <c r="B874"/>
      <c r="C874"/>
      <c r="D874"/>
      <c r="E874"/>
      <c r="F874"/>
    </row>
    <row r="875" spans="1:6">
      <c r="A875"/>
      <c r="B875"/>
      <c r="C875"/>
      <c r="D875"/>
      <c r="E875"/>
      <c r="F875"/>
    </row>
    <row r="876" spans="1:6">
      <c r="A876"/>
      <c r="B876"/>
      <c r="C876"/>
      <c r="D876"/>
      <c r="E876"/>
      <c r="F876"/>
    </row>
    <row r="877" spans="1:6">
      <c r="A877"/>
      <c r="B877"/>
      <c r="C877"/>
      <c r="D877"/>
      <c r="E877"/>
      <c r="F877"/>
    </row>
    <row r="878" spans="1:6">
      <c r="A878"/>
      <c r="B878"/>
      <c r="C878"/>
      <c r="D878"/>
      <c r="E878"/>
      <c r="F878"/>
    </row>
    <row r="879" spans="1:6">
      <c r="A879"/>
      <c r="B879"/>
      <c r="C879"/>
      <c r="D879"/>
      <c r="E879"/>
      <c r="F879"/>
    </row>
    <row r="880" spans="1:6">
      <c r="A880"/>
      <c r="B880"/>
      <c r="C880"/>
      <c r="D880"/>
      <c r="E880"/>
      <c r="F880"/>
    </row>
    <row r="881" spans="1:6">
      <c r="A881"/>
      <c r="B881"/>
      <c r="C881"/>
      <c r="D881"/>
      <c r="E881"/>
      <c r="F881"/>
    </row>
    <row r="882" spans="1:6">
      <c r="A882"/>
      <c r="B882"/>
      <c r="C882"/>
      <c r="D882"/>
      <c r="E882"/>
      <c r="F882"/>
    </row>
    <row r="883" spans="1:6">
      <c r="A883"/>
      <c r="B883"/>
      <c r="C883"/>
      <c r="D883"/>
      <c r="E883"/>
      <c r="F883"/>
    </row>
    <row r="884" spans="1:6">
      <c r="A884"/>
      <c r="B884"/>
      <c r="C884"/>
      <c r="D884"/>
      <c r="E884"/>
      <c r="F884"/>
    </row>
    <row r="885" spans="1:6">
      <c r="A885"/>
      <c r="B885"/>
      <c r="C885"/>
      <c r="D885"/>
      <c r="E885"/>
      <c r="F885"/>
    </row>
    <row r="886" spans="1:6">
      <c r="A886"/>
      <c r="B886"/>
      <c r="C886"/>
      <c r="D886"/>
      <c r="E886"/>
      <c r="F886"/>
    </row>
    <row r="887" spans="1:6">
      <c r="A887"/>
      <c r="B887"/>
      <c r="C887"/>
      <c r="D887"/>
      <c r="E887"/>
      <c r="F887"/>
    </row>
    <row r="888" spans="1:6">
      <c r="A888"/>
      <c r="B888"/>
      <c r="C888"/>
      <c r="D888"/>
      <c r="E888"/>
      <c r="F888"/>
    </row>
    <row r="889" spans="1:6">
      <c r="A889"/>
      <c r="B889"/>
      <c r="C889"/>
      <c r="D889"/>
      <c r="E889"/>
      <c r="F889"/>
    </row>
    <row r="890" spans="1:6">
      <c r="A890"/>
      <c r="B890"/>
      <c r="C890"/>
      <c r="D890"/>
      <c r="E890"/>
      <c r="F890"/>
    </row>
    <row r="891" spans="1:6">
      <c r="A891"/>
      <c r="B891"/>
      <c r="C891"/>
      <c r="D891"/>
      <c r="E891"/>
      <c r="F891"/>
    </row>
    <row r="892" spans="1:6">
      <c r="A892"/>
      <c r="B892"/>
      <c r="C892"/>
      <c r="D892"/>
      <c r="E892"/>
      <c r="F892"/>
    </row>
    <row r="893" spans="1:6">
      <c r="A893"/>
      <c r="B893"/>
      <c r="C893"/>
      <c r="D893"/>
      <c r="E893"/>
      <c r="F893"/>
    </row>
    <row r="894" spans="1:6">
      <c r="A894"/>
      <c r="B894"/>
      <c r="C894"/>
      <c r="D894"/>
      <c r="E894"/>
      <c r="F894"/>
    </row>
    <row r="895" spans="1:6">
      <c r="A895"/>
      <c r="B895"/>
      <c r="C895"/>
      <c r="D895"/>
      <c r="E895"/>
      <c r="F895"/>
    </row>
    <row r="896" spans="1:6">
      <c r="A896"/>
      <c r="B896"/>
      <c r="C896"/>
      <c r="D896"/>
      <c r="E896"/>
      <c r="F896"/>
    </row>
    <row r="897" spans="1:6">
      <c r="A897"/>
      <c r="B897"/>
      <c r="C897"/>
      <c r="D897"/>
      <c r="E897"/>
      <c r="F897"/>
    </row>
    <row r="898" spans="1:6">
      <c r="A898"/>
      <c r="B898"/>
      <c r="C898"/>
      <c r="D898"/>
      <c r="E898"/>
      <c r="F898"/>
    </row>
    <row r="899" spans="1:6">
      <c r="A899"/>
      <c r="B899"/>
      <c r="C899"/>
      <c r="D899"/>
      <c r="E899"/>
      <c r="F899"/>
    </row>
    <row r="900" spans="1:6">
      <c r="A900"/>
      <c r="B900"/>
      <c r="C900"/>
      <c r="D900"/>
      <c r="E900"/>
      <c r="F900"/>
    </row>
    <row r="901" spans="1:6">
      <c r="A901"/>
      <c r="B901"/>
      <c r="C901"/>
      <c r="D901"/>
      <c r="E901"/>
      <c r="F901"/>
    </row>
    <row r="902" spans="1:6">
      <c r="A902"/>
      <c r="B902"/>
      <c r="C902"/>
      <c r="D902"/>
      <c r="E902"/>
      <c r="F902"/>
    </row>
    <row r="903" spans="1:6">
      <c r="A903"/>
      <c r="B903"/>
      <c r="C903"/>
      <c r="D903"/>
      <c r="E903"/>
      <c r="F903"/>
    </row>
    <row r="904" spans="1:6">
      <c r="A904"/>
      <c r="B904"/>
      <c r="C904"/>
      <c r="D904"/>
      <c r="E904"/>
      <c r="F904"/>
    </row>
    <row r="905" spans="1:6">
      <c r="A905"/>
      <c r="B905"/>
      <c r="C905"/>
      <c r="D905"/>
      <c r="E905"/>
      <c r="F905"/>
    </row>
    <row r="906" spans="1:6">
      <c r="A906"/>
      <c r="B906"/>
      <c r="C906"/>
      <c r="D906"/>
      <c r="E906"/>
      <c r="F906"/>
    </row>
    <row r="907" spans="1:6">
      <c r="A907"/>
      <c r="B907"/>
      <c r="C907"/>
      <c r="D907"/>
      <c r="E907"/>
      <c r="F907"/>
    </row>
    <row r="908" spans="1:6">
      <c r="A908"/>
      <c r="B908"/>
      <c r="C908"/>
      <c r="D908"/>
      <c r="E908"/>
      <c r="F908"/>
    </row>
    <row r="909" spans="1:6">
      <c r="A909"/>
      <c r="B909"/>
      <c r="C909"/>
      <c r="D909"/>
      <c r="E909"/>
      <c r="F909"/>
    </row>
    <row r="910" spans="1:6">
      <c r="A910"/>
      <c r="B910"/>
      <c r="C910"/>
      <c r="D910"/>
      <c r="E910"/>
      <c r="F910"/>
    </row>
    <row r="911" spans="1:6">
      <c r="A911"/>
      <c r="B911"/>
      <c r="C911"/>
      <c r="D911"/>
      <c r="E911"/>
      <c r="F911"/>
    </row>
    <row r="912" spans="1:6">
      <c r="A912"/>
      <c r="B912"/>
      <c r="C912"/>
      <c r="D912"/>
      <c r="E912"/>
      <c r="F912"/>
    </row>
    <row r="913" spans="1:6">
      <c r="A913"/>
      <c r="B913"/>
      <c r="C913"/>
      <c r="D913"/>
      <c r="E913"/>
      <c r="F913"/>
    </row>
    <row r="914" spans="1:6">
      <c r="A914"/>
      <c r="B914"/>
      <c r="C914"/>
      <c r="D914"/>
      <c r="E914"/>
      <c r="F914"/>
    </row>
    <row r="915" spans="1:6">
      <c r="A915"/>
      <c r="B915"/>
      <c r="C915"/>
      <c r="D915"/>
      <c r="E915"/>
      <c r="F915"/>
    </row>
    <row r="916" spans="1:6">
      <c r="A916"/>
      <c r="B916"/>
      <c r="C916"/>
      <c r="D916"/>
      <c r="E916"/>
      <c r="F916"/>
    </row>
    <row r="917" spans="1:6">
      <c r="A917"/>
      <c r="B917"/>
      <c r="C917"/>
      <c r="D917"/>
      <c r="E917"/>
      <c r="F917"/>
    </row>
    <row r="918" spans="1:6">
      <c r="A918"/>
      <c r="B918"/>
      <c r="C918"/>
      <c r="D918"/>
      <c r="E918"/>
      <c r="F918"/>
    </row>
    <row r="919" spans="1:6">
      <c r="A919"/>
      <c r="B919"/>
      <c r="C919"/>
      <c r="D919"/>
      <c r="E919"/>
      <c r="F919"/>
    </row>
    <row r="920" spans="1:6">
      <c r="A920"/>
      <c r="B920"/>
      <c r="C920"/>
      <c r="D920"/>
      <c r="E920"/>
      <c r="F920"/>
    </row>
    <row r="921" spans="1:6">
      <c r="A921"/>
      <c r="B921"/>
      <c r="C921"/>
      <c r="D921"/>
      <c r="E921"/>
      <c r="F921"/>
    </row>
    <row r="922" spans="1:6">
      <c r="A922"/>
      <c r="B922"/>
      <c r="C922"/>
      <c r="D922"/>
      <c r="E922"/>
      <c r="F922"/>
    </row>
    <row r="923" spans="1:6">
      <c r="A923"/>
      <c r="B923"/>
      <c r="C923"/>
      <c r="D923"/>
      <c r="E923"/>
      <c r="F923"/>
    </row>
    <row r="924" spans="1:6">
      <c r="A924"/>
      <c r="B924"/>
      <c r="C924"/>
      <c r="D924"/>
      <c r="E924"/>
      <c r="F924"/>
    </row>
    <row r="925" spans="1:6">
      <c r="A925"/>
      <c r="B925"/>
      <c r="C925"/>
      <c r="D925"/>
      <c r="E925"/>
      <c r="F925"/>
    </row>
    <row r="926" spans="1:6">
      <c r="A926"/>
      <c r="B926"/>
      <c r="C926"/>
      <c r="D926"/>
      <c r="E926"/>
      <c r="F926"/>
    </row>
    <row r="927" spans="1:6">
      <c r="A927"/>
      <c r="B927"/>
      <c r="C927"/>
      <c r="D927"/>
      <c r="E927"/>
      <c r="F927"/>
    </row>
    <row r="928" spans="1:6">
      <c r="A928"/>
      <c r="B928"/>
      <c r="C928"/>
      <c r="D928"/>
      <c r="E928"/>
      <c r="F928"/>
    </row>
    <row r="929" spans="1:6">
      <c r="A929"/>
      <c r="B929"/>
      <c r="C929"/>
      <c r="D929"/>
      <c r="E929"/>
      <c r="F929"/>
    </row>
    <row r="930" spans="1:6">
      <c r="A930"/>
      <c r="B930"/>
      <c r="C930"/>
      <c r="D930"/>
      <c r="E930"/>
      <c r="F930"/>
    </row>
    <row r="931" spans="1:6">
      <c r="A931"/>
      <c r="B931"/>
      <c r="C931"/>
      <c r="D931"/>
      <c r="E931"/>
      <c r="F931"/>
    </row>
    <row r="932" spans="1:6">
      <c r="A932"/>
      <c r="B932"/>
      <c r="C932"/>
      <c r="D932"/>
      <c r="E932"/>
      <c r="F932"/>
    </row>
    <row r="933" spans="1:6">
      <c r="A933"/>
      <c r="B933"/>
      <c r="C933"/>
      <c r="D933"/>
      <c r="E933"/>
      <c r="F933"/>
    </row>
    <row r="934" spans="1:6">
      <c r="A934"/>
      <c r="B934"/>
      <c r="C934"/>
      <c r="D934"/>
      <c r="E934"/>
      <c r="F934"/>
    </row>
    <row r="935" spans="1:6">
      <c r="A935"/>
      <c r="B935"/>
      <c r="C935"/>
      <c r="D935"/>
      <c r="E935"/>
      <c r="F935"/>
    </row>
    <row r="936" spans="1:6">
      <c r="A936"/>
      <c r="B936"/>
      <c r="C936"/>
      <c r="D936"/>
      <c r="E936"/>
      <c r="F936"/>
    </row>
    <row r="937" spans="1:6">
      <c r="A937"/>
      <c r="B937"/>
      <c r="C937"/>
      <c r="D937"/>
      <c r="E937"/>
      <c r="F937"/>
    </row>
    <row r="938" spans="1:6">
      <c r="A938"/>
      <c r="B938"/>
      <c r="C938"/>
      <c r="D938"/>
      <c r="E938"/>
      <c r="F938"/>
    </row>
    <row r="939" spans="1:6">
      <c r="A939"/>
      <c r="B939"/>
      <c r="C939"/>
      <c r="D939"/>
      <c r="E939"/>
      <c r="F939"/>
    </row>
    <row r="940" spans="1:6">
      <c r="A940"/>
      <c r="B940"/>
      <c r="C940"/>
      <c r="D940"/>
      <c r="E940"/>
      <c r="F940"/>
    </row>
    <row r="941" spans="1:6">
      <c r="A941"/>
      <c r="B941"/>
      <c r="C941"/>
      <c r="D941"/>
      <c r="E941"/>
      <c r="F941"/>
    </row>
    <row r="942" spans="1:6">
      <c r="A942"/>
      <c r="B942"/>
      <c r="C942"/>
      <c r="D942"/>
      <c r="E942"/>
      <c r="F942"/>
    </row>
    <row r="943" spans="1:6">
      <c r="A943"/>
      <c r="B943"/>
      <c r="C943"/>
      <c r="D943"/>
      <c r="E943"/>
      <c r="F943"/>
    </row>
    <row r="944" spans="1:6">
      <c r="A944"/>
      <c r="B944"/>
      <c r="C944"/>
      <c r="D944"/>
      <c r="E944"/>
      <c r="F944"/>
    </row>
    <row r="945" spans="1:6">
      <c r="A945"/>
      <c r="B945"/>
      <c r="C945"/>
      <c r="D945"/>
      <c r="E945"/>
      <c r="F945"/>
    </row>
    <row r="946" spans="1:6">
      <c r="A946"/>
      <c r="B946"/>
      <c r="C946"/>
      <c r="D946"/>
      <c r="E946"/>
      <c r="F946"/>
    </row>
    <row r="947" spans="1:6">
      <c r="A947"/>
      <c r="B947"/>
      <c r="C947"/>
      <c r="D947"/>
      <c r="E947"/>
      <c r="F947"/>
    </row>
    <row r="948" spans="1:6">
      <c r="A948"/>
      <c r="B948"/>
      <c r="C948"/>
      <c r="D948"/>
      <c r="E948"/>
      <c r="F948"/>
    </row>
    <row r="949" spans="1:6">
      <c r="A949"/>
      <c r="B949"/>
      <c r="C949"/>
      <c r="D949"/>
      <c r="E949"/>
      <c r="F949"/>
    </row>
    <row r="950" spans="1:6">
      <c r="A950"/>
      <c r="B950"/>
      <c r="C950"/>
      <c r="D950"/>
      <c r="E950"/>
      <c r="F950"/>
    </row>
    <row r="951" spans="1:6">
      <c r="A951"/>
      <c r="B951"/>
      <c r="C951"/>
      <c r="D951"/>
      <c r="E951"/>
      <c r="F951"/>
    </row>
    <row r="952" spans="1:6">
      <c r="A952"/>
      <c r="B952"/>
      <c r="C952"/>
      <c r="D952"/>
      <c r="E952"/>
      <c r="F952"/>
    </row>
    <row r="953" spans="1:6">
      <c r="A953"/>
      <c r="B953"/>
      <c r="C953"/>
      <c r="D953"/>
      <c r="E953"/>
      <c r="F953"/>
    </row>
    <row r="954" spans="1:6">
      <c r="A954"/>
      <c r="B954"/>
      <c r="C954"/>
      <c r="D954"/>
      <c r="E954"/>
      <c r="F954"/>
    </row>
    <row r="955" spans="1:6">
      <c r="A955"/>
      <c r="B955"/>
      <c r="C955"/>
      <c r="D955"/>
      <c r="E955"/>
      <c r="F955"/>
    </row>
    <row r="956" spans="1:6">
      <c r="A956"/>
      <c r="B956"/>
      <c r="C956"/>
      <c r="D956"/>
      <c r="E956"/>
      <c r="F956"/>
    </row>
    <row r="957" spans="1:6">
      <c r="A957"/>
      <c r="B957"/>
      <c r="C957"/>
      <c r="D957"/>
      <c r="E957"/>
      <c r="F957"/>
    </row>
    <row r="958" spans="1:6">
      <c r="A958"/>
      <c r="B958"/>
      <c r="C958"/>
      <c r="D958"/>
      <c r="E958"/>
      <c r="F958"/>
    </row>
    <row r="959" spans="1:6">
      <c r="A959"/>
      <c r="B959"/>
      <c r="C959"/>
      <c r="D959"/>
      <c r="E959"/>
      <c r="F959"/>
    </row>
    <row r="960" spans="1:6">
      <c r="A960"/>
      <c r="B960"/>
      <c r="C960"/>
      <c r="D960"/>
      <c r="E960"/>
      <c r="F960"/>
    </row>
    <row r="961" spans="1:6">
      <c r="A961"/>
      <c r="B961"/>
      <c r="C961"/>
      <c r="D961"/>
      <c r="E961"/>
      <c r="F961"/>
    </row>
    <row r="962" spans="1:6">
      <c r="A962"/>
      <c r="B962"/>
      <c r="C962"/>
      <c r="D962"/>
      <c r="E962"/>
      <c r="F962"/>
    </row>
    <row r="963" spans="1:6">
      <c r="A963"/>
      <c r="B963"/>
      <c r="C963"/>
      <c r="D963"/>
      <c r="E963"/>
      <c r="F963"/>
    </row>
    <row r="964" spans="1:6">
      <c r="A964"/>
      <c r="B964"/>
      <c r="C964"/>
      <c r="D964"/>
      <c r="E964"/>
      <c r="F964"/>
    </row>
    <row r="965" spans="1:6">
      <c r="A965"/>
      <c r="B965"/>
      <c r="C965"/>
      <c r="D965"/>
      <c r="E965"/>
      <c r="F965"/>
    </row>
    <row r="966" spans="1:6">
      <c r="A966"/>
      <c r="B966"/>
      <c r="C966"/>
      <c r="D966"/>
      <c r="E966"/>
      <c r="F966"/>
    </row>
    <row r="967" spans="1:6">
      <c r="A967"/>
      <c r="B967"/>
      <c r="C967"/>
      <c r="D967"/>
      <c r="E967"/>
      <c r="F967"/>
    </row>
    <row r="968" spans="1:6">
      <c r="A968"/>
      <c r="B968"/>
      <c r="C968"/>
      <c r="D968"/>
      <c r="E968"/>
      <c r="F968"/>
    </row>
    <row r="969" spans="1:6">
      <c r="A969"/>
      <c r="B969"/>
      <c r="C969"/>
      <c r="D969"/>
      <c r="E969"/>
      <c r="F969"/>
    </row>
    <row r="970" spans="1:6">
      <c r="A970"/>
      <c r="B970"/>
      <c r="C970"/>
      <c r="D970"/>
      <c r="E970"/>
      <c r="F970"/>
    </row>
    <row r="971" spans="1:6">
      <c r="A971"/>
      <c r="B971"/>
      <c r="C971"/>
      <c r="D971"/>
      <c r="E971"/>
      <c r="F971"/>
    </row>
    <row r="972" spans="1:6">
      <c r="A972"/>
      <c r="B972"/>
      <c r="C972"/>
      <c r="D972"/>
      <c r="E972"/>
      <c r="F972"/>
    </row>
    <row r="973" spans="1:6">
      <c r="A973"/>
      <c r="B973"/>
      <c r="C973"/>
      <c r="D973"/>
      <c r="E973"/>
      <c r="F973"/>
    </row>
    <row r="974" spans="1:6">
      <c r="A974"/>
      <c r="B974"/>
      <c r="C974"/>
      <c r="D974"/>
      <c r="E974"/>
      <c r="F974"/>
    </row>
    <row r="975" spans="1:6">
      <c r="A975"/>
      <c r="B975"/>
      <c r="C975"/>
      <c r="D975"/>
      <c r="E975"/>
      <c r="F975"/>
    </row>
    <row r="976" spans="1:6">
      <c r="A976"/>
      <c r="B976"/>
      <c r="C976"/>
      <c r="D976"/>
      <c r="E976"/>
      <c r="F976"/>
    </row>
    <row r="977" spans="1:6">
      <c r="A977"/>
      <c r="B977"/>
      <c r="C977"/>
      <c r="D977"/>
      <c r="E977"/>
      <c r="F977"/>
    </row>
    <row r="978" spans="1:6">
      <c r="A978"/>
      <c r="B978"/>
      <c r="C978"/>
      <c r="D978"/>
      <c r="E978"/>
      <c r="F978"/>
    </row>
    <row r="979" spans="1:6">
      <c r="A979"/>
      <c r="B979"/>
      <c r="C979"/>
      <c r="D979"/>
      <c r="E979"/>
      <c r="F979"/>
    </row>
    <row r="980" spans="1:6">
      <c r="A980"/>
      <c r="B980"/>
      <c r="C980"/>
      <c r="D980"/>
      <c r="E980"/>
      <c r="F980"/>
    </row>
    <row r="981" spans="1:6">
      <c r="A981"/>
      <c r="B981"/>
      <c r="C981"/>
      <c r="D981"/>
      <c r="E981"/>
      <c r="F981"/>
    </row>
    <row r="982" spans="1:6">
      <c r="A982"/>
      <c r="B982"/>
      <c r="C982"/>
      <c r="D982"/>
      <c r="E982"/>
      <c r="F982"/>
    </row>
    <row r="983" spans="1:6">
      <c r="A983"/>
      <c r="B983"/>
      <c r="C983"/>
      <c r="D983"/>
      <c r="E983"/>
      <c r="F983"/>
    </row>
    <row r="984" spans="1:6">
      <c r="A984"/>
      <c r="B984"/>
      <c r="C984"/>
      <c r="D984"/>
      <c r="E984"/>
      <c r="F984"/>
    </row>
    <row r="985" spans="1:6">
      <c r="A985"/>
      <c r="B985"/>
      <c r="C985"/>
      <c r="D985"/>
      <c r="E985"/>
      <c r="F985"/>
    </row>
    <row r="986" spans="1:6">
      <c r="A986"/>
      <c r="B986"/>
      <c r="C986"/>
      <c r="D986"/>
      <c r="E986"/>
      <c r="F986"/>
    </row>
    <row r="987" spans="1:6">
      <c r="A987"/>
      <c r="B987"/>
      <c r="C987"/>
      <c r="D987"/>
      <c r="E987"/>
      <c r="F987"/>
    </row>
    <row r="988" spans="1:6">
      <c r="A988"/>
      <c r="B988"/>
      <c r="C988"/>
      <c r="D988"/>
      <c r="E988"/>
      <c r="F988"/>
    </row>
    <row r="989" spans="1:6">
      <c r="A989"/>
      <c r="B989"/>
      <c r="C989"/>
      <c r="D989"/>
      <c r="E989"/>
      <c r="F989"/>
    </row>
    <row r="990" spans="1:6">
      <c r="A990"/>
      <c r="B990"/>
      <c r="C990"/>
      <c r="D990"/>
      <c r="E990"/>
      <c r="F990"/>
    </row>
    <row r="991" spans="1:6">
      <c r="A991"/>
      <c r="B991"/>
      <c r="C991"/>
      <c r="D991"/>
      <c r="E991"/>
      <c r="F991"/>
    </row>
    <row r="992" spans="1:6">
      <c r="A992"/>
      <c r="B992"/>
      <c r="C992"/>
      <c r="D992"/>
      <c r="E992"/>
      <c r="F992"/>
    </row>
    <row r="993" spans="1:6">
      <c r="A993"/>
      <c r="B993"/>
      <c r="C993"/>
      <c r="D993"/>
      <c r="E993"/>
      <c r="F993"/>
    </row>
    <row r="994" spans="1:6">
      <c r="A994"/>
      <c r="B994"/>
      <c r="C994"/>
      <c r="D994"/>
      <c r="E994"/>
      <c r="F994"/>
    </row>
    <row r="995" spans="1:6">
      <c r="A995"/>
      <c r="B995"/>
      <c r="C995"/>
      <c r="D995"/>
      <c r="E995"/>
      <c r="F995"/>
    </row>
    <row r="996" spans="1:6">
      <c r="A996"/>
      <c r="B996"/>
      <c r="C996"/>
      <c r="D996"/>
      <c r="E996"/>
      <c r="F996"/>
    </row>
    <row r="997" spans="1:6">
      <c r="A997"/>
      <c r="B997"/>
      <c r="C997"/>
      <c r="D997"/>
      <c r="E997"/>
      <c r="F997"/>
    </row>
    <row r="998" spans="1:6">
      <c r="A998"/>
      <c r="B998"/>
      <c r="C998"/>
      <c r="D998"/>
      <c r="E998"/>
      <c r="F998"/>
    </row>
    <row r="999" spans="1:6">
      <c r="A999"/>
      <c r="B999"/>
      <c r="C999"/>
      <c r="D999"/>
      <c r="E999"/>
      <c r="F999"/>
    </row>
    <row r="1000" spans="1:6">
      <c r="A1000"/>
      <c r="B1000"/>
      <c r="C1000"/>
      <c r="D1000"/>
      <c r="E1000"/>
      <c r="F1000"/>
    </row>
    <row r="1001" spans="1:6">
      <c r="A1001"/>
      <c r="B1001"/>
      <c r="C1001"/>
      <c r="D1001"/>
      <c r="E1001"/>
      <c r="F1001"/>
    </row>
    <row r="1002" spans="1:6">
      <c r="A1002"/>
      <c r="B1002"/>
      <c r="C1002"/>
      <c r="D1002"/>
      <c r="E1002"/>
      <c r="F1002"/>
    </row>
    <row r="1003" spans="1:6">
      <c r="A1003"/>
      <c r="B1003"/>
      <c r="C1003"/>
      <c r="D1003"/>
      <c r="E1003"/>
      <c r="F1003"/>
    </row>
    <row r="1004" spans="1:6">
      <c r="A1004"/>
      <c r="B1004"/>
      <c r="C1004"/>
      <c r="D1004"/>
      <c r="E1004"/>
      <c r="F1004"/>
    </row>
    <row r="1005" spans="1:6">
      <c r="A1005" t="e">
        <v>#N/A</v>
      </c>
      <c r="B1005" t="e">
        <v>#N/A</v>
      </c>
      <c r="C1005" t="e">
        <v>#N/A</v>
      </c>
      <c r="D1005" t="e">
        <v>#N/A</v>
      </c>
      <c r="E1005" t="e">
        <v>#N/A</v>
      </c>
      <c r="F1005" t="e">
        <v>#N/A</v>
      </c>
    </row>
  </sheetData>
  <mergeCells count="3">
    <mergeCell ref="A3:C3"/>
    <mergeCell ref="D3:F3"/>
    <mergeCell ref="B1:E1"/>
  </mergeCells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14</vt:i4>
      </vt:variant>
    </vt:vector>
  </HeadingPairs>
  <TitlesOfParts>
    <vt:vector size="34" baseType="lpstr">
      <vt:lpstr>작성방법</vt:lpstr>
      <vt:lpstr>자료입력</vt:lpstr>
      <vt:lpstr>표지</vt:lpstr>
      <vt:lpstr>1.통합(FP)</vt:lpstr>
      <vt:lpstr>2.신용(FP)</vt:lpstr>
      <vt:lpstr>3.일반(FP)</vt:lpstr>
      <vt:lpstr>4.통합(PL)</vt:lpstr>
      <vt:lpstr>5.신용(PL)</vt:lpstr>
      <vt:lpstr>6.일반(PL)</vt:lpstr>
      <vt:lpstr>요약재무현황</vt:lpstr>
      <vt:lpstr>요약손익현황</vt:lpstr>
      <vt:lpstr>변환</vt:lpstr>
      <vt:lpstr>잔액(신용)</vt:lpstr>
      <vt:lpstr>잔액(일반)</vt:lpstr>
      <vt:lpstr>잔액(신용전기)</vt:lpstr>
      <vt:lpstr>잔액(일반전기)</vt:lpstr>
      <vt:lpstr>손익(신용)</vt:lpstr>
      <vt:lpstr>손익(일반)</vt:lpstr>
      <vt:lpstr>손익(신용전기)</vt:lpstr>
      <vt:lpstr>손익(일반전기)</vt:lpstr>
      <vt:lpstr>'1.통합(FP)'!Print_Area</vt:lpstr>
      <vt:lpstr>'2.신용(FP)'!Print_Area</vt:lpstr>
      <vt:lpstr>'3.일반(FP)'!Print_Area</vt:lpstr>
      <vt:lpstr>'4.통합(PL)'!Print_Area</vt:lpstr>
      <vt:lpstr>'5.신용(PL)'!Print_Area</vt:lpstr>
      <vt:lpstr>'6.일반(PL)'!Print_Area</vt:lpstr>
      <vt:lpstr>요약손익현황!Print_Area</vt:lpstr>
      <vt:lpstr>요약재무현황!Print_Area</vt:lpstr>
      <vt:lpstr>자료입력!Print_Area</vt:lpstr>
      <vt:lpstr>작성방법!Print_Area</vt:lpstr>
      <vt:lpstr>'1.통합(FP)'!Print_Titles</vt:lpstr>
      <vt:lpstr>'2.신용(FP)'!Print_Titles</vt:lpstr>
      <vt:lpstr>'3.일반(FP)'!Print_Titles</vt:lpstr>
      <vt:lpstr>'4.통합(PL)'!Print_Titles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nonghyup</dc:creator>
  <cp:lastModifiedBy>farmzone</cp:lastModifiedBy>
  <cp:lastPrinted>2014-08-05T07:47:18Z</cp:lastPrinted>
  <dcterms:created xsi:type="dcterms:W3CDTF">2001-12-29T08:40:57Z</dcterms:created>
  <dcterms:modified xsi:type="dcterms:W3CDTF">2020-09-23T06:08:12Z</dcterms:modified>
</cp:coreProperties>
</file>